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 Laptop\Desktop\ADM\2. procesos contractuales\6. Educación\1. OBRA LP AGROTURISTICO Y COLOMBIA\"/>
    </mc:Choice>
  </mc:AlternateContent>
  <xr:revisionPtr revIDLastSave="0" documentId="13_ncr:1_{68039501-6D73-455D-87AF-97ACDE4902E1}" xr6:coauthVersionLast="47" xr6:coauthVersionMax="47" xr10:uidLastSave="{00000000-0000-0000-0000-000000000000}"/>
  <bookViews>
    <workbookView xWindow="28680" yWindow="585" windowWidth="29040" windowHeight="15720" xr2:uid="{8E6CCC03-0CFD-4934-8E07-D07F1F0E9060}"/>
  </bookViews>
  <sheets>
    <sheet name="PRESUPUESTO AGROTURISTICO" sheetId="1" r:id="rId1"/>
    <sheet name="APU AGRO" sheetId="3" r:id="rId2"/>
    <sheet name="Analisis AIU_Vabr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 localSheetId="1">#REF!</definedName>
    <definedName name="\0">#REF!</definedName>
    <definedName name="\00" localSheetId="1">#REF!</definedName>
    <definedName name="\00">#REF!</definedName>
    <definedName name="\a" localSheetId="1">#REF!</definedName>
    <definedName name="\a">#REF!</definedName>
    <definedName name="\AA" localSheetId="1">#REF!</definedName>
    <definedName name="\AA">[1]LIQUIDACION!#REF!</definedName>
    <definedName name="\b" localSheetId="1">#REF!</definedName>
    <definedName name="\b">[2]STRSUMM0!#REF!</definedName>
    <definedName name="\bb" localSheetId="1">#REF!</definedName>
    <definedName name="\bb">[2]STRSUMM0!#REF!</definedName>
    <definedName name="\E">#REF!</definedName>
    <definedName name="\EE">#REF!</definedName>
    <definedName name="\G">#REF!</definedName>
    <definedName name="\k" localSheetId="1">#REF!</definedName>
    <definedName name="\k">'[3]7422CW00'!#REF!</definedName>
    <definedName name="\l" localSheetId="1">#REF!</definedName>
    <definedName name="\l">[4]STRSUMM0!#REF!</definedName>
    <definedName name="\M">#REF!</definedName>
    <definedName name="\ñ" localSheetId="1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2">'Analisis AIU_Vabr'!ERR</definedName>
    <definedName name="\X" localSheetId="1">'APU AGRO'!ERR</definedName>
    <definedName name="\X">[0]!ERR</definedName>
    <definedName name="\Z" localSheetId="2">'Analisis AIU_Vabr'!ERR</definedName>
    <definedName name="\Z" localSheetId="1">'APU AGRO'!ERR</definedName>
    <definedName name="\Z">[0]!ERR</definedName>
    <definedName name="_________AFC1" localSheetId="1">#REF!</definedName>
    <definedName name="_________AFC1">[6]INV!$A$25:$D$28</definedName>
    <definedName name="_________AFC3" localSheetId="1">#REF!</definedName>
    <definedName name="_________AFC3">[6]INV!$F$25:$I$28</definedName>
    <definedName name="_________AFC5" localSheetId="1">#REF!</definedName>
    <definedName name="_________AFC5">[6]INV!$K$25:$N$28</definedName>
    <definedName name="_________BGC1" localSheetId="1">#REF!</definedName>
    <definedName name="_________BGC1">[6]INV!$A$5:$D$8</definedName>
    <definedName name="_________BGC3" localSheetId="1">#REF!</definedName>
    <definedName name="_________BGC3">[6]INV!$F$5:$I$8</definedName>
    <definedName name="_________BGC5" localSheetId="1">#REF!</definedName>
    <definedName name="_________BGC5">[6]INV!$K$5:$N$8</definedName>
    <definedName name="_________CAC1" localSheetId="1">#REF!</definedName>
    <definedName name="_________CAC1">[6]INV!$A$19:$D$22</definedName>
    <definedName name="_________CAC3" localSheetId="1">#REF!</definedName>
    <definedName name="_________CAC3">[6]INV!$F$19:$I$22</definedName>
    <definedName name="_________CAC5" localSheetId="1">#REF!</definedName>
    <definedName name="_________CAC5">[6]INV!$K$19:$N$22</definedName>
    <definedName name="_________key2" localSheetId="1" hidden="1">#REF!</definedName>
    <definedName name="_________key2" hidden="1">[7]INST!#REF!</definedName>
    <definedName name="_________PJ50">#REF!</definedName>
    <definedName name="_________SBC1" localSheetId="1">#REF!</definedName>
    <definedName name="_________SBC1">[6]INV!$A$12:$D$15</definedName>
    <definedName name="_________SBC3" localSheetId="1">#REF!</definedName>
    <definedName name="_________SBC3">[6]INV!$F$12:$I$15</definedName>
    <definedName name="_________SBC5" localSheetId="1">#REF!</definedName>
    <definedName name="_________SBC5">[6]INV!$K$12:$N$15</definedName>
    <definedName name="________AFC1" localSheetId="1">#REF!</definedName>
    <definedName name="________AFC1">[6]INV!$A$25:$D$28</definedName>
    <definedName name="________AFC3" localSheetId="1">#REF!</definedName>
    <definedName name="________AFC3">[6]INV!$F$25:$I$28</definedName>
    <definedName name="________AFC5" localSheetId="1">#REF!</definedName>
    <definedName name="________AFC5">[6]INV!$K$25:$N$28</definedName>
    <definedName name="________BGC1" localSheetId="1">#REF!</definedName>
    <definedName name="________BGC1">[6]INV!$A$5:$D$8</definedName>
    <definedName name="________BGC3" localSheetId="1">#REF!</definedName>
    <definedName name="________BGC3">[6]INV!$F$5:$I$8</definedName>
    <definedName name="________BGC5" localSheetId="1">#REF!</definedName>
    <definedName name="________BGC5">[6]INV!$K$5:$N$8</definedName>
    <definedName name="________CAC1" localSheetId="1">#REF!</definedName>
    <definedName name="________CAC1">[6]INV!$A$19:$D$22</definedName>
    <definedName name="________CAC3" localSheetId="1">#REF!</definedName>
    <definedName name="________CAC3">[6]INV!$F$19:$I$22</definedName>
    <definedName name="________CAC5" localSheetId="1">#REF!</definedName>
    <definedName name="________CAC5">[6]INV!$K$19:$N$22</definedName>
    <definedName name="________key2" localSheetId="1" hidden="1">#REF!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 localSheetId="1">#REF!</definedName>
    <definedName name="________SBC1">[6]INV!$A$12:$D$15</definedName>
    <definedName name="________SBC3" localSheetId="1">#REF!</definedName>
    <definedName name="________SBC3">[6]INV!$F$12:$I$15</definedName>
    <definedName name="________SBC5" localSheetId="1">#REF!</definedName>
    <definedName name="________SBC5">[6]INV!$K$12:$N$15</definedName>
    <definedName name="_______AFC1" localSheetId="1">#REF!</definedName>
    <definedName name="_______AFC1">[6]INV!$A$25:$D$28</definedName>
    <definedName name="_______AFC3" localSheetId="1">#REF!</definedName>
    <definedName name="_______AFC3">[6]INV!$F$25:$I$28</definedName>
    <definedName name="_______AFC5" localSheetId="1">#REF!</definedName>
    <definedName name="_______AFC5">[6]INV!$K$25:$N$28</definedName>
    <definedName name="_______BGC1" localSheetId="1">#REF!</definedName>
    <definedName name="_______BGC1">[6]INV!$A$5:$D$8</definedName>
    <definedName name="_______BGC3" localSheetId="1">#REF!</definedName>
    <definedName name="_______BGC3">[6]INV!$F$5:$I$8</definedName>
    <definedName name="_______BGC5" localSheetId="1">#REF!</definedName>
    <definedName name="_______BGC5">[6]INV!$K$5:$N$8</definedName>
    <definedName name="_______CAC1" localSheetId="1">#REF!</definedName>
    <definedName name="_______CAC1">[6]INV!$A$19:$D$22</definedName>
    <definedName name="_______CAC3" localSheetId="1">#REF!</definedName>
    <definedName name="_______CAC3">[6]INV!$F$19:$I$22</definedName>
    <definedName name="_______CAC5" localSheetId="1">#REF!</definedName>
    <definedName name="_______CAC5">[6]INV!$K$19:$N$22</definedName>
    <definedName name="_______MA2">#REF!</definedName>
    <definedName name="_______PJ50">#REF!</definedName>
    <definedName name="_______SBC1" localSheetId="1">#REF!</definedName>
    <definedName name="_______SBC1">[6]INV!$A$12:$D$15</definedName>
    <definedName name="_______SBC3" localSheetId="1">#REF!</definedName>
    <definedName name="_______SBC3">[6]INV!$F$12:$I$15</definedName>
    <definedName name="_______SBC5" localSheetId="1">#REF!</definedName>
    <definedName name="_______SBC5">[6]INV!$K$12:$N$15</definedName>
    <definedName name="______AFC1" localSheetId="1">#REF!</definedName>
    <definedName name="______AFC1">[6]INV!$A$25:$D$28</definedName>
    <definedName name="______AFC3" localSheetId="1">#REF!</definedName>
    <definedName name="______AFC3">[6]INV!$F$25:$I$28</definedName>
    <definedName name="______AFC5" localSheetId="1">#REF!</definedName>
    <definedName name="______AFC5">[6]INV!$K$25:$N$28</definedName>
    <definedName name="______BGC1" localSheetId="1">#REF!</definedName>
    <definedName name="______BGC1">[6]INV!$A$5:$D$8</definedName>
    <definedName name="______BGC3" localSheetId="1">#REF!</definedName>
    <definedName name="______BGC3">[6]INV!$F$5:$I$8</definedName>
    <definedName name="______BGC5" localSheetId="1">#REF!</definedName>
    <definedName name="______BGC5">[6]INV!$K$5:$N$8</definedName>
    <definedName name="______CAC1" localSheetId="1">#REF!</definedName>
    <definedName name="______CAC1">[6]INV!$A$19:$D$22</definedName>
    <definedName name="______CAC3" localSheetId="1">#REF!</definedName>
    <definedName name="______CAC3">[6]INV!$F$19:$I$22</definedName>
    <definedName name="______CAC5" localSheetId="1">#REF!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1">#REF!</definedName>
    <definedName name="______SBC1">[6]INV!$A$12:$D$15</definedName>
    <definedName name="______SBC3" localSheetId="1">#REF!</definedName>
    <definedName name="______SBC3">[6]INV!$F$12:$I$15</definedName>
    <definedName name="______SBC5" localSheetId="1">#REF!</definedName>
    <definedName name="______SBC5">[6]INV!$K$12:$N$15</definedName>
    <definedName name="_____AFC1" localSheetId="1">#REF!</definedName>
    <definedName name="_____AFC1">[6]INV!$A$25:$D$28</definedName>
    <definedName name="_____AFC3" localSheetId="1">#REF!</definedName>
    <definedName name="_____AFC3">[6]INV!$F$25:$I$28</definedName>
    <definedName name="_____AFC5" localSheetId="1">#REF!</definedName>
    <definedName name="_____AFC5">[6]INV!$K$25:$N$28</definedName>
    <definedName name="_____ane7" localSheetId="1">#REF!</definedName>
    <definedName name="_____ane7" localSheetId="0">[9]!_xlbgnm.ane7</definedName>
    <definedName name="_____ane7">[9]!_xlbgnm.ane7</definedName>
    <definedName name="_____ane8" localSheetId="1">#REF!</definedName>
    <definedName name="_____ane8" localSheetId="0">[9]!_xlbgnm.ane8</definedName>
    <definedName name="_____ane8">[9]!_xlbgnm.ane8</definedName>
    <definedName name="_____Atp2" localSheetId="1">#REF!</definedName>
    <definedName name="_____Atp2">[10]EMPRESA!$F$22</definedName>
    <definedName name="_____BGC1" localSheetId="1">#REF!</definedName>
    <definedName name="_____BGC1">[6]INV!$A$5:$D$8</definedName>
    <definedName name="_____BGC3" localSheetId="1">#REF!</definedName>
    <definedName name="_____BGC3">[6]INV!$F$5:$I$8</definedName>
    <definedName name="_____BGC5" localSheetId="1">#REF!</definedName>
    <definedName name="_____BGC5">[6]INV!$K$5:$N$8</definedName>
    <definedName name="_____CAC1" localSheetId="1">#REF!</definedName>
    <definedName name="_____CAC1">[6]INV!$A$19:$D$22</definedName>
    <definedName name="_____CAC3" localSheetId="1">#REF!</definedName>
    <definedName name="_____CAC3">[6]INV!$F$19:$I$22</definedName>
    <definedName name="_____CAC5" localSheetId="1">#REF!</definedName>
    <definedName name="_____CAC5">[6]INV!$K$19:$N$22</definedName>
    <definedName name="_____DCI1" localSheetId="1">#REF!</definedName>
    <definedName name="_____DCI1">[11]Tablas!#REF!</definedName>
    <definedName name="_____DDS1" localSheetId="1">#REF!</definedName>
    <definedName name="_____DDS1">[11]Tablas!#REF!</definedName>
    <definedName name="_____DGO1" localSheetId="1">#REF!</definedName>
    <definedName name="_____DGO1">[11]Tablas!#REF!</definedName>
    <definedName name="_____DGP1" localSheetId="1">#REF!</definedName>
    <definedName name="_____DGP1">[11]Tablas!#REF!</definedName>
    <definedName name="_____DIJ1" localSheetId="1">#REF!</definedName>
    <definedName name="_____DIJ1">[11]Tablas!#REF!</definedName>
    <definedName name="_____DPI1" localSheetId="1">#REF!</definedName>
    <definedName name="_____DPI1">[11]Tablas!#REF!</definedName>
    <definedName name="_____DPY1" localSheetId="1">#REF!</definedName>
    <definedName name="_____DPY1">[11]Tablas!#REF!</definedName>
    <definedName name="_____DRI1" localSheetId="1">#REF!</definedName>
    <definedName name="_____DRI1">[11]Tablas!#REF!</definedName>
    <definedName name="_____DRL1" localSheetId="1">#REF!</definedName>
    <definedName name="_____DRL1">[11]Tablas!#REF!</definedName>
    <definedName name="_____DSP1" localSheetId="1">#REF!</definedName>
    <definedName name="_____DSP1">[11]Tablas!#REF!</definedName>
    <definedName name="_____ECP1" localSheetId="1">#REF!</definedName>
    <definedName name="_____ECP1">[11]Tablas!#REF!</definedName>
    <definedName name="_____ICP1" localSheetId="1">#REF!</definedName>
    <definedName name="_____ICP1">[11]Tablas!#REF!</definedName>
    <definedName name="_____MA2">#REF!</definedName>
    <definedName name="_____OCD1" localSheetId="1">#REF!</definedName>
    <definedName name="_____OCD1">[11]Tablas!#REF!</definedName>
    <definedName name="_____OCI1" localSheetId="1">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1">#REF!</definedName>
    <definedName name="_____SBC1">[6]INV!$A$12:$D$15</definedName>
    <definedName name="_____SBC3" localSheetId="1">#REF!</definedName>
    <definedName name="_____SBC3">[6]INV!$F$12:$I$15</definedName>
    <definedName name="_____SBC5" localSheetId="1">#REF!</definedName>
    <definedName name="_____SBC5">[6]INV!$K$12:$N$15</definedName>
    <definedName name="_____VEX1" localSheetId="1">#REF!</definedName>
    <definedName name="_____VEX1">[11]Tablas!#REF!</definedName>
    <definedName name="_____VFA1" localSheetId="1">#REF!</definedName>
    <definedName name="_____VFA1">[11]Tablas!#REF!</definedName>
    <definedName name="_____VIT1" localSheetId="1">#REF!</definedName>
    <definedName name="_____VIT1">[11]Tablas!#REF!</definedName>
    <definedName name="_____VPR1" localSheetId="1">#REF!</definedName>
    <definedName name="_____VPR1">[11]Tablas!#REF!</definedName>
    <definedName name="_____VPR2" localSheetId="1">#REF!</definedName>
    <definedName name="_____VPR2">[12]Tablas!#REF!</definedName>
    <definedName name="_____VRP1" localSheetId="1">#REF!</definedName>
    <definedName name="_____VRP1">[11]Tablas!#REF!</definedName>
    <definedName name="_____VSM1" localSheetId="1">#REF!</definedName>
    <definedName name="_____VSM1">[11]Tablas!#REF!</definedName>
    <definedName name="____AFC1" localSheetId="1">#REF!</definedName>
    <definedName name="____AFC1">[6]INV!$A$25:$D$28</definedName>
    <definedName name="____AFC3" localSheetId="1">#REF!</definedName>
    <definedName name="____AFC3">[6]INV!$F$25:$I$28</definedName>
    <definedName name="____AFC5" localSheetId="1">#REF!</definedName>
    <definedName name="____AFC5">[6]INV!$K$25:$N$28</definedName>
    <definedName name="____ane7" localSheetId="1">#REF!</definedName>
    <definedName name="____ane7" localSheetId="0">[13]!_xlbgnm.ane7</definedName>
    <definedName name="____ane7">[13]!_xlbgnm.ane7</definedName>
    <definedName name="____ane8" localSheetId="1">#REF!</definedName>
    <definedName name="____ane8" localSheetId="0">[13]!_xlbgnm.ane8</definedName>
    <definedName name="____ane8">[13]!_xlbgnm.ane8</definedName>
    <definedName name="____Atp2" localSheetId="1">#REF!</definedName>
    <definedName name="____Atp2">[14]EMPRESA!$F$22</definedName>
    <definedName name="____BGC1" localSheetId="1">#REF!</definedName>
    <definedName name="____BGC1">[6]INV!$A$5:$D$8</definedName>
    <definedName name="____BGC3" localSheetId="1">#REF!</definedName>
    <definedName name="____BGC3">[6]INV!$F$5:$I$8</definedName>
    <definedName name="____BGC5" localSheetId="1">#REF!</definedName>
    <definedName name="____BGC5">[6]INV!$K$5:$N$8</definedName>
    <definedName name="____CAC1" localSheetId="1">#REF!</definedName>
    <definedName name="____CAC1">[6]INV!$A$19:$D$22</definedName>
    <definedName name="____CAC3" localSheetId="1">#REF!</definedName>
    <definedName name="____CAC3">[6]INV!$F$19:$I$22</definedName>
    <definedName name="____CAC5" localSheetId="1">#REF!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1">#REF!</definedName>
    <definedName name="____DCI1">[11]Tablas!#REF!</definedName>
    <definedName name="____DDS1" localSheetId="1">#REF!</definedName>
    <definedName name="____DDS1">[11]Tablas!#REF!</definedName>
    <definedName name="____DGO1" localSheetId="1">#REF!</definedName>
    <definedName name="____DGO1">[11]Tablas!#REF!</definedName>
    <definedName name="____DGP1" localSheetId="1">#REF!</definedName>
    <definedName name="____DGP1">[11]Tablas!#REF!</definedName>
    <definedName name="____DIJ1" localSheetId="1">#REF!</definedName>
    <definedName name="____DIJ1">[11]Tablas!#REF!</definedName>
    <definedName name="____DPI1" localSheetId="1">#REF!</definedName>
    <definedName name="____DPI1">[11]Tablas!#REF!</definedName>
    <definedName name="____DPY1" localSheetId="1">#REF!</definedName>
    <definedName name="____DPY1">[11]Tablas!#REF!</definedName>
    <definedName name="____DRI1" localSheetId="1">#REF!</definedName>
    <definedName name="____DRI1">[11]Tablas!#REF!</definedName>
    <definedName name="____DRL1" localSheetId="1">#REF!</definedName>
    <definedName name="____DRL1">[11]Tablas!#REF!</definedName>
    <definedName name="____DSP1" localSheetId="1">#REF!</definedName>
    <definedName name="____DSP1">[11]Tablas!#REF!</definedName>
    <definedName name="____ECP1" localSheetId="1">#REF!</definedName>
    <definedName name="____ECP1">[11]Tablas!#REF!</definedName>
    <definedName name="____ICP1" localSheetId="1">#REF!</definedName>
    <definedName name="____ICP1">[11]Tablas!#REF!</definedName>
    <definedName name="____LEY80">#REF!</definedName>
    <definedName name="____MA2">#REF!</definedName>
    <definedName name="____OCD1" localSheetId="1">#REF!</definedName>
    <definedName name="____OCD1">[11]Tablas!#REF!</definedName>
    <definedName name="____OCI1" localSheetId="1">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 localSheetId="1">#REF!</definedName>
    <definedName name="____SBC1">[6]INV!$A$12:$D$15</definedName>
    <definedName name="____SBC3" localSheetId="1">#REF!</definedName>
    <definedName name="____SBC3">[6]INV!$F$12:$I$15</definedName>
    <definedName name="____SBC5" localSheetId="1">#REF!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1">#REF!</definedName>
    <definedName name="____VEX1">[11]Tablas!#REF!</definedName>
    <definedName name="____VFA1" localSheetId="1">#REF!</definedName>
    <definedName name="____VFA1">[11]Tablas!#REF!</definedName>
    <definedName name="____VIT1" localSheetId="1">#REF!</definedName>
    <definedName name="____VIT1">[11]Tablas!#REF!</definedName>
    <definedName name="____VPR1" localSheetId="1">#REF!</definedName>
    <definedName name="____VPR1">[11]Tablas!#REF!</definedName>
    <definedName name="____VPR2">#REF!</definedName>
    <definedName name="____VRP1" localSheetId="1">#REF!</definedName>
    <definedName name="____VRP1">[11]Tablas!#REF!</definedName>
    <definedName name="____VSM1" localSheetId="1">#REF!</definedName>
    <definedName name="____VSM1">[11]Tablas!#REF!</definedName>
    <definedName name="___AFC1" localSheetId="1">#REF!</definedName>
    <definedName name="___AFC1">[6]INV!$A$25:$D$28</definedName>
    <definedName name="___AFC3" localSheetId="1">#REF!</definedName>
    <definedName name="___AFC3">[6]INV!$F$25:$I$28</definedName>
    <definedName name="___AFC5" localSheetId="1">#REF!</definedName>
    <definedName name="___AFC5">[6]INV!$K$25:$N$28</definedName>
    <definedName name="___ane7" localSheetId="1">#REF!</definedName>
    <definedName name="___ane7" localSheetId="0">[15]!_xlbgnm.ane7</definedName>
    <definedName name="___ane7">[15]!_xlbgnm.ane7</definedName>
    <definedName name="___ane8" localSheetId="1">#REF!</definedName>
    <definedName name="___ane8" localSheetId="0">[15]!_xlbgnm.ane8</definedName>
    <definedName name="___ane8">[15]!_xlbgnm.ane8</definedName>
    <definedName name="___Atp2" localSheetId="1">#REF!</definedName>
    <definedName name="___Atp2">[16]EMPRESA!$F$22</definedName>
    <definedName name="___BGC1" localSheetId="1">#REF!</definedName>
    <definedName name="___BGC1">[6]INV!$A$5:$D$8</definedName>
    <definedName name="___BGC3" localSheetId="1">#REF!</definedName>
    <definedName name="___BGC3">[6]INV!$F$5:$I$8</definedName>
    <definedName name="___BGC5" localSheetId="1">#REF!</definedName>
    <definedName name="___BGC5">[6]INV!$K$5:$N$8</definedName>
    <definedName name="___CAC1" localSheetId="1">#REF!</definedName>
    <definedName name="___CAC1">[6]INV!$A$19:$D$22</definedName>
    <definedName name="___CAC3" localSheetId="1">#REF!</definedName>
    <definedName name="___CAC3">[6]INV!$F$19:$I$22</definedName>
    <definedName name="___CAC5" localSheetId="1">#REF!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1">#REF!</definedName>
    <definedName name="___DCI1">[11]Tablas!#REF!</definedName>
    <definedName name="___DDS1" localSheetId="1">#REF!</definedName>
    <definedName name="___DDS1">[11]Tablas!#REF!</definedName>
    <definedName name="___DGO1" localSheetId="1">#REF!</definedName>
    <definedName name="___DGO1">[11]Tablas!#REF!</definedName>
    <definedName name="___DGP1" localSheetId="1">#REF!</definedName>
    <definedName name="___DGP1">[11]Tablas!#REF!</definedName>
    <definedName name="___DIJ1" localSheetId="1">#REF!</definedName>
    <definedName name="___DIJ1">[11]Tablas!#REF!</definedName>
    <definedName name="___DPI1" localSheetId="1">#REF!</definedName>
    <definedName name="___DPI1">[11]Tablas!#REF!</definedName>
    <definedName name="___DPY1" localSheetId="1">#REF!</definedName>
    <definedName name="___DPY1">[11]Tablas!#REF!</definedName>
    <definedName name="___DRI1" localSheetId="1">#REF!</definedName>
    <definedName name="___DRI1">[11]Tablas!#REF!</definedName>
    <definedName name="___DRL1" localSheetId="1">#REF!</definedName>
    <definedName name="___DRL1">[11]Tablas!#REF!</definedName>
    <definedName name="___DSP1" localSheetId="1">#REF!</definedName>
    <definedName name="___DSP1">[11]Tablas!#REF!</definedName>
    <definedName name="___ECP1" localSheetId="1">#REF!</definedName>
    <definedName name="___ECP1">[11]Tablas!#REF!</definedName>
    <definedName name="___FS01" localSheetId="2">'Analisis AIU_Vabr'!ERR</definedName>
    <definedName name="___FS01" localSheetId="1">'APU AGRO'!ERR</definedName>
    <definedName name="___FS01">[0]!ERR</definedName>
    <definedName name="___ICP1" localSheetId="1">#REF!</definedName>
    <definedName name="___ICP1">[11]Tablas!#REF!</definedName>
    <definedName name="___key2" localSheetId="1" hidden="1">#REF!</definedName>
    <definedName name="___key2" hidden="1">[8]INST!#REF!</definedName>
    <definedName name="___key3" localSheetId="1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 localSheetId="1">#REF!</definedName>
    <definedName name="___OCD1">[11]Tablas!#REF!</definedName>
    <definedName name="___OCI1" localSheetId="1">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 localSheetId="1">#REF!</definedName>
    <definedName name="___SBC1">[6]INV!$A$12:$D$15</definedName>
    <definedName name="___SBC3" localSheetId="1">#REF!</definedName>
    <definedName name="___SBC3">[6]INV!$F$12:$I$15</definedName>
    <definedName name="___SBC5" localSheetId="1">#REF!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1">#REF!</definedName>
    <definedName name="___VEX1">[11]Tablas!#REF!</definedName>
    <definedName name="___VFA1" localSheetId="1">#REF!</definedName>
    <definedName name="___VFA1">[11]Tablas!#REF!</definedName>
    <definedName name="___VIT1" localSheetId="1">#REF!</definedName>
    <definedName name="___VIT1">[11]Tablas!#REF!</definedName>
    <definedName name="___VPR1" localSheetId="1">#REF!</definedName>
    <definedName name="___VPR1">[11]Tablas!#REF!</definedName>
    <definedName name="___VPR2">#REF!</definedName>
    <definedName name="___VRP1" localSheetId="1">#REF!</definedName>
    <definedName name="___VRP1">[11]Tablas!#REF!</definedName>
    <definedName name="___VSM1" localSheetId="1">#REF!</definedName>
    <definedName name="___VSM1">[11]Tablas!#REF!</definedName>
    <definedName name="__123Graph_A" hidden="1">#REF!</definedName>
    <definedName name="__123Graph_B" hidden="1">#REF!</definedName>
    <definedName name="__AFC1" localSheetId="1">#REF!</definedName>
    <definedName name="__AFC1">[6]INV!$A$25:$D$28</definedName>
    <definedName name="__AFC3" localSheetId="1">#REF!</definedName>
    <definedName name="__AFC3">[6]INV!$F$25:$I$28</definedName>
    <definedName name="__AFC5" localSheetId="1">#REF!</definedName>
    <definedName name="__AFC5">[6]INV!$K$25:$N$28</definedName>
    <definedName name="__ane7" localSheetId="1">#REF!</definedName>
    <definedName name="__ane7" localSheetId="0">[13]!_xlbgnm.ane7</definedName>
    <definedName name="__ane7">[13]!_xlbgnm.ane7</definedName>
    <definedName name="__ane8" localSheetId="1">#REF!</definedName>
    <definedName name="__ane8" localSheetId="0">[13]!_xlbgnm.ane8</definedName>
    <definedName name="__ane8">[13]!_xlbgnm.ane8</definedName>
    <definedName name="__Atp2" localSheetId="1">#REF!</definedName>
    <definedName name="__Atp2">[17]EMPRESA!$F$22</definedName>
    <definedName name="__BGC1" localSheetId="1">#REF!</definedName>
    <definedName name="__BGC1">[6]INV!$A$5:$D$8</definedName>
    <definedName name="__BGC3" localSheetId="1">#REF!</definedName>
    <definedName name="__BGC3">[6]INV!$F$5:$I$8</definedName>
    <definedName name="__BGC5" localSheetId="1">#REF!</definedName>
    <definedName name="__BGC5">[6]INV!$K$5:$N$8</definedName>
    <definedName name="__CAC1" localSheetId="1">#REF!</definedName>
    <definedName name="__CAC1">[6]INV!$A$19:$D$22</definedName>
    <definedName name="__CAC3" localSheetId="1">#REF!</definedName>
    <definedName name="__CAC3">[6]INV!$F$19:$I$22</definedName>
    <definedName name="__CAC5" localSheetId="1">#REF!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1">#REF!</definedName>
    <definedName name="__DCI1">[11]Tablas!#REF!</definedName>
    <definedName name="__DDS1" localSheetId="1">#REF!</definedName>
    <definedName name="__DDS1">[11]Tablas!#REF!</definedName>
    <definedName name="__DGO1" localSheetId="1">#REF!</definedName>
    <definedName name="__DGO1">[11]Tablas!#REF!</definedName>
    <definedName name="__DGP1" localSheetId="1">#REF!</definedName>
    <definedName name="__DGP1">[11]Tablas!#REF!</definedName>
    <definedName name="__DIJ1" localSheetId="1">#REF!</definedName>
    <definedName name="__DIJ1">[11]Tablas!#REF!</definedName>
    <definedName name="__DPI1" localSheetId="1">#REF!</definedName>
    <definedName name="__DPI1">[11]Tablas!#REF!</definedName>
    <definedName name="__DPY1" localSheetId="1">#REF!</definedName>
    <definedName name="__DPY1">[11]Tablas!#REF!</definedName>
    <definedName name="__DRI1" localSheetId="1">#REF!</definedName>
    <definedName name="__DRI1">[11]Tablas!#REF!</definedName>
    <definedName name="__DRL1" localSheetId="1">#REF!</definedName>
    <definedName name="__DRL1">[11]Tablas!#REF!</definedName>
    <definedName name="__DSP1" localSheetId="1">#REF!</definedName>
    <definedName name="__DSP1">[11]Tablas!#REF!</definedName>
    <definedName name="__ECP1" localSheetId="1">#REF!</definedName>
    <definedName name="__ECP1">[11]Tablas!#REF!</definedName>
    <definedName name="__F" localSheetId="2">'Analisis AIU_Vabr'!ERR</definedName>
    <definedName name="__F" localSheetId="1">'APU AGRO'!ERR</definedName>
    <definedName name="__F">[0]!ERR</definedName>
    <definedName name="__FS01" localSheetId="2">'Analisis AIU_Vabr'!ERR</definedName>
    <definedName name="__FS01" localSheetId="1">'APU AGRO'!ERR</definedName>
    <definedName name="__FS01">[0]!ERR</definedName>
    <definedName name="__ICP1" localSheetId="1">#REF!</definedName>
    <definedName name="__ICP1">[11]Tablas!#REF!</definedName>
    <definedName name="__key2" localSheetId="1" hidden="1">#REF!</definedName>
    <definedName name="__key2" hidden="1">[18]INST!#REF!</definedName>
    <definedName name="__key21" localSheetId="1" hidden="1">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 localSheetId="1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1">#REF!</definedName>
    <definedName name="__OCD1">[11]Tablas!#REF!</definedName>
    <definedName name="__OCI1" localSheetId="1">#REF!</definedName>
    <definedName name="__OCI1">[11]Tablas!#REF!</definedName>
    <definedName name="__Pa1" localSheetId="1">#REF!</definedName>
    <definedName name="__Pa1">'[20]Paral. 1'!$E$1:$E$65536</definedName>
    <definedName name="__Pa2" localSheetId="1">#REF!</definedName>
    <definedName name="__Pa2">'[20]Paral. 2'!$E$1:$E$65536</definedName>
    <definedName name="__Pa3" localSheetId="1">#REF!</definedName>
    <definedName name="__Pa3">'[20]Paral. 3'!$E$1:$E$65536</definedName>
    <definedName name="__Pa4" localSheetId="1">#REF!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 localSheetId="1">#REF!</definedName>
    <definedName name="__SBC1">[6]INV!$A$12:$D$15</definedName>
    <definedName name="__SBC3" localSheetId="1">#REF!</definedName>
    <definedName name="__SBC3">[6]INV!$F$12:$I$15</definedName>
    <definedName name="__SBC5" localSheetId="1">#REF!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1">#REF!</definedName>
    <definedName name="__VEX1">[11]Tablas!#REF!</definedName>
    <definedName name="__VFA1" localSheetId="1">#REF!</definedName>
    <definedName name="__VFA1">[11]Tablas!#REF!</definedName>
    <definedName name="__VIT1" localSheetId="1">#REF!</definedName>
    <definedName name="__VIT1">[11]Tablas!#REF!</definedName>
    <definedName name="__VPR1" localSheetId="1">#REF!</definedName>
    <definedName name="__VPR1">[11]Tablas!#REF!</definedName>
    <definedName name="__VPR2" localSheetId="1">#REF!</definedName>
    <definedName name="__VPR2">[12]Tablas!#REF!</definedName>
    <definedName name="__VRP1" localSheetId="1">#REF!</definedName>
    <definedName name="__VRP1">[11]Tablas!#REF!</definedName>
    <definedName name="__VSM1" localSheetId="1">#REF!</definedName>
    <definedName name="__VSM1">[11]Tablas!#REF!</definedName>
    <definedName name="_1">#REF!</definedName>
    <definedName name="_1_25" localSheetId="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2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251140" localSheetId="1">#REF!</definedName>
    <definedName name="_A251140">#REF!</definedName>
    <definedName name="_A251150" localSheetId="1">#REF!</definedName>
    <definedName name="_A251150">#REF!</definedName>
    <definedName name="_a3" localSheetId="2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2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2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2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1">#REF!</definedName>
    <definedName name="_AFC1">[6]INV!$A$25:$D$28</definedName>
    <definedName name="_AFC3" localSheetId="1">#REF!</definedName>
    <definedName name="_AFC3">[6]INV!$F$25:$I$28</definedName>
    <definedName name="_AFC5" localSheetId="1">#REF!</definedName>
    <definedName name="_AFC5">[6]INV!$K$25:$N$28</definedName>
    <definedName name="_ALM1">#REF!</definedName>
    <definedName name="_AND1">#REF!</definedName>
    <definedName name="_ane7" localSheetId="1">#REF!</definedName>
    <definedName name="_ane7" localSheetId="0">[13]!_xlbgnm.ane7</definedName>
    <definedName name="_ane7">[13]!_xlbgnm.ane7</definedName>
    <definedName name="_ane8" localSheetId="1">#REF!</definedName>
    <definedName name="_ane8" localSheetId="0">[13]!_xlbgnm.ane8</definedName>
    <definedName name="_ane8">[13]!_xlbgnm.ane8</definedName>
    <definedName name="_APU221">#REF!</definedName>
    <definedName name="_APU465" localSheetId="1">#REF!</definedName>
    <definedName name="_APU465" localSheetId="0">[21]!absc</definedName>
    <definedName name="_APU465">[21]!absc</definedName>
    <definedName name="_Atp2" localSheetId="1">#REF!</definedName>
    <definedName name="_Atp2">[17]EMPRESA!$F$22</definedName>
    <definedName name="_b2" localSheetId="2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>[6]INV!$A$5:$D$8</definedName>
    <definedName name="_BGC3" localSheetId="1">#REF!</definedName>
    <definedName name="_BGC3">[6]INV!$F$5:$I$8</definedName>
    <definedName name="_BGC5" localSheetId="1">#REF!</definedName>
    <definedName name="_BGC5">[6]INV!$K$5:$N$8</definedName>
    <definedName name="_CAC1" localSheetId="1">#REF!</definedName>
    <definedName name="_CAC1">[6]INV!$A$19:$D$22</definedName>
    <definedName name="_CAC3" localSheetId="1">#REF!</definedName>
    <definedName name="_CAC3">[6]INV!$F$19:$I$22</definedName>
    <definedName name="_CAC5" localSheetId="1">#REF!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1">#REF!</definedName>
    <definedName name="_DCI1">[11]Tablas!#REF!</definedName>
    <definedName name="_DDS1" localSheetId="1">#REF!</definedName>
    <definedName name="_DDS1">[11]Tablas!#REF!</definedName>
    <definedName name="_DGO1" localSheetId="1">#REF!</definedName>
    <definedName name="_DGO1">[11]Tablas!#REF!</definedName>
    <definedName name="_DGP1" localSheetId="1">#REF!</definedName>
    <definedName name="_DGP1">[11]Tablas!#REF!</definedName>
    <definedName name="_DIJ1" localSheetId="1">#REF!</definedName>
    <definedName name="_DIJ1">[11]Tablas!#REF!</definedName>
    <definedName name="_DPI1" localSheetId="1">#REF!</definedName>
    <definedName name="_DPI1">[11]Tablas!#REF!</definedName>
    <definedName name="_DPY1" localSheetId="1">#REF!</definedName>
    <definedName name="_DPY1">[11]Tablas!#REF!</definedName>
    <definedName name="_DRI1" localSheetId="1">#REF!</definedName>
    <definedName name="_DRI1">[11]Tablas!#REF!</definedName>
    <definedName name="_DRL1" localSheetId="1">#REF!</definedName>
    <definedName name="_DRL1">[11]Tablas!#REF!</definedName>
    <definedName name="_DSP1" localSheetId="1">#REF!</definedName>
    <definedName name="_DSP1">[11]Tablas!#REF!</definedName>
    <definedName name="_ECP1" localSheetId="1">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2">'Analisis AIU_Vabr'!ERR</definedName>
    <definedName name="_F" localSheetId="1">'APU AGRO'!ERR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hidden="1">#REF!</definedName>
    <definedName name="_xlnm._FilterDatabase" localSheetId="0" hidden="1">'PRESUPUESTO AGROTURISTICO'!$I$13:$I$94</definedName>
    <definedName name="_FS01" localSheetId="2">'Analisis AIU_Vabr'!ERR</definedName>
    <definedName name="_FS01" localSheetId="1">'APU AGRO'!ERR</definedName>
    <definedName name="_FS01">[0]!ERR</definedName>
    <definedName name="_g2" localSheetId="2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2" hidden="1">{#N/A,#N/A,TRUE,"1842CWN0"}</definedName>
    <definedName name="_hhg1" localSheetId="1" hidden="1">{#N/A,#N/A,TRUE,"1842CWN0"}</definedName>
    <definedName name="_hhg1" hidden="1">{#N/A,#N/A,TRUE,"1842CWN0"}</definedName>
    <definedName name="_i4" localSheetId="2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1">#REF!</definedName>
    <definedName name="_ICP1">[11]Tablas!#REF!</definedName>
    <definedName name="_IMP1" localSheetId="1">#REF!</definedName>
    <definedName name="_IMP1">#REF!</definedName>
    <definedName name="_INF1">#REF!</definedName>
    <definedName name="_IPC2002">#REF!</definedName>
    <definedName name="_IVA1">#REF!</definedName>
    <definedName name="_k3" localSheetId="2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localSheetId="2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1">#REF!</definedName>
    <definedName name="_mun2">[19]PESOS!#REF!</definedName>
    <definedName name="_n3" localSheetId="2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2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1">#REF!</definedName>
    <definedName name="_OCD1">[11]Tablas!#REF!</definedName>
    <definedName name="_OCI1" localSheetId="1">#REF!</definedName>
    <definedName name="_OCI1">[11]Tablas!#REF!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#REF!</definedName>
    <definedName name="_Pa1">'[20]Paral. 1'!$E$1:$E$65536</definedName>
    <definedName name="_Pa2" localSheetId="1">#REF!</definedName>
    <definedName name="_Pa2">'[20]Paral. 2'!$E$1:$E$65536</definedName>
    <definedName name="_Pa3" localSheetId="1">#REF!</definedName>
    <definedName name="_Pa3">'[20]Paral. 3'!$E$1:$E$65536</definedName>
    <definedName name="_Pa4" localSheetId="1">#REF!</definedName>
    <definedName name="_Pa4">[20]Paral.4!$E$1:$E$65536</definedName>
    <definedName name="_Parse_Out" localSheetId="1" hidden="1">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2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 localSheetId="1">#REF!</definedName>
    <definedName name="_RET1">'[3]7422CW00'!#REF!</definedName>
    <definedName name="_RET2" localSheetId="1">#REF!</definedName>
    <definedName name="_RET2">'[3]7422CW00'!#REF!</definedName>
    <definedName name="_RET3" localSheetId="1">#REF!</definedName>
    <definedName name="_RET3">'[3]7422CW00'!#REF!</definedName>
    <definedName name="_RET4" localSheetId="1">#REF!</definedName>
    <definedName name="_RET4">'[3]7422CW00'!#REF!</definedName>
    <definedName name="_RET5" localSheetId="1">#REF!</definedName>
    <definedName name="_RET5">'[3]7422CW00'!#REF!</definedName>
    <definedName name="_RET6" localSheetId="1">#REF!</definedName>
    <definedName name="_RET6">'[3]7422CW00'!#REF!</definedName>
    <definedName name="_rtu6" localSheetId="2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#REF!</definedName>
    <definedName name="_SBC1">[6]INV!$A$12:$D$15</definedName>
    <definedName name="_SBC3" localSheetId="1">#REF!</definedName>
    <definedName name="_SBC3">[6]INV!$F$12:$I$15</definedName>
    <definedName name="_SBC5" localSheetId="1">#REF!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localSheetId="2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1">#REF!</definedName>
    <definedName name="_tax1">#REF!</definedName>
    <definedName name="_tax2" localSheetId="1">#REF!</definedName>
    <definedName name="_tax2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2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#REF!</definedName>
    <definedName name="_unj1" hidden="1">[8]INST!#REF!</definedName>
    <definedName name="_ur7" localSheetId="2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1">#REF!</definedName>
    <definedName name="_VEX1">[11]Tablas!#REF!</definedName>
    <definedName name="_VFA1" localSheetId="1">#REF!</definedName>
    <definedName name="_VFA1">[11]Tablas!#REF!</definedName>
    <definedName name="_vfv4" localSheetId="2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1">#REF!</definedName>
    <definedName name="_VIT1">[11]Tablas!#REF!</definedName>
    <definedName name="_VPR1" localSheetId="1">#REF!</definedName>
    <definedName name="_VPR1">[11]Tablas!#REF!</definedName>
    <definedName name="_VPR2" localSheetId="1">#REF!</definedName>
    <definedName name="_VPR2">[12]Tablas!#REF!</definedName>
    <definedName name="_VRP1" localSheetId="1">#REF!</definedName>
    <definedName name="_VRP1">[11]Tablas!#REF!</definedName>
    <definedName name="_VSM1" localSheetId="1">#REF!</definedName>
    <definedName name="_VSM1">[11]Tablas!#REF!</definedName>
    <definedName name="_x1" localSheetId="2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#REF!</definedName>
    <definedName name="a">'[23]DUB-823'!#REF!</definedName>
    <definedName name="A_1">#REF!</definedName>
    <definedName name="A_1___0">#REF!</definedName>
    <definedName name="A_1___1">#REF!</definedName>
    <definedName name="A_1___2">#REF!</definedName>
    <definedName name="A_1___3">#REF!</definedName>
    <definedName name="A_1___4">#REF!</definedName>
    <definedName name="A_2">#REF!</definedName>
    <definedName name="A_2___0">#REF!</definedName>
    <definedName name="A_2___1">#REF!</definedName>
    <definedName name="A_2___2">#REF!</definedName>
    <definedName name="A_2___3">#REF!</definedName>
    <definedName name="A_2___4">#REF!</definedName>
    <definedName name="A_5">#REF!</definedName>
    <definedName name="A_6">#REF!</definedName>
    <definedName name="A_impresión_IM">#REF!</definedName>
    <definedName name="A18A200" localSheetId="1">#REF!</definedName>
    <definedName name="A18A200">[24]ESPEC!#REF!</definedName>
    <definedName name="a2a" localSheetId="2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2">'Analisis AIU_Vabr'!ERR</definedName>
    <definedName name="aa" localSheetId="1">'APU AGRO'!ERR</definedName>
    <definedName name="aa">[0]!ERR</definedName>
    <definedName name="AAA" localSheetId="2">'Analisis AIU_Vabr'!ERR</definedName>
    <definedName name="AAA" localSheetId="1">'APU AGRO'!ERR</definedName>
    <definedName name="AAA">[0]!ERR</definedName>
    <definedName name="aaaa" localSheetId="2">'Analisis AIU_Vabr'!ERR</definedName>
    <definedName name="aaaa" localSheetId="1">'APU AGRO'!ERR</definedName>
    <definedName name="aaaa">[0]!ERR</definedName>
    <definedName name="aaaaaa" localSheetId="1">#REF!</definedName>
    <definedName name="aaaaaa">[25]otros!$C$5</definedName>
    <definedName name="aaaaas" localSheetId="2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>[6]AASHTO!$A$14:$F$17</definedName>
    <definedName name="aas" localSheetId="2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CDEF" hidden="1">#REF!</definedName>
    <definedName name="ABCDEFG">#REF!</definedName>
    <definedName name="ABG" localSheetId="1">#REF!</definedName>
    <definedName name="ABG">[6]AASHTO!$A$2:$F$5</definedName>
    <definedName name="absc1" localSheetId="1">#REF!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ero" localSheetId="1">#REF!</definedName>
    <definedName name="Acero">#REF!</definedName>
    <definedName name="Acometidas" localSheetId="1">#REF!</definedName>
    <definedName name="Acometidas">#REF!</definedName>
    <definedName name="acpm">5000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 localSheetId="1">#REF!,#REF!,#REF!,#REF!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 localSheetId="1">#REF!</definedName>
    <definedName name="adasd">#REF!</definedName>
    <definedName name="ADFE" localSheetId="2">'Analisis AIU_Vabr'!ERR</definedName>
    <definedName name="ADFE" localSheetId="1">'APU AGRO'!ERR</definedName>
    <definedName name="ADFE">[0]!ERR</definedName>
    <definedName name="ADFGSDB" localSheetId="2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1">#REF!</definedName>
    <definedName name="ADM">[25]otros!$C$2</definedName>
    <definedName name="administrador" localSheetId="1">#REF!</definedName>
    <definedName name="administrador">[28]Informacion!$B$15</definedName>
    <definedName name="ADMON" localSheetId="1">#REF!</definedName>
    <definedName name="ADMON">#REF!</definedName>
    <definedName name="ADMON1">#REF!</definedName>
    <definedName name="adoc1" localSheetId="1">#REF!</definedName>
    <definedName name="adoc1" localSheetId="0">[26]!absc</definedName>
    <definedName name="adoc1">[26]!absc</definedName>
    <definedName name="ADOC125" localSheetId="1">#REF!</definedName>
    <definedName name="ADOC125" localSheetId="0">[29]!absc</definedName>
    <definedName name="ADOC125">[29]!absc</definedName>
    <definedName name="adoq" localSheetId="1">#REF!</definedName>
    <definedName name="adoq" localSheetId="0">[30]!absc</definedName>
    <definedName name="adoq">[30]!absc</definedName>
    <definedName name="ADSAD" localSheetId="2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1">#REF!</definedName>
    <definedName name="AE">#REF!</definedName>
    <definedName name="aefa" localSheetId="2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" localSheetId="2">'Analisis AIU_Vabr'!ERR</definedName>
    <definedName name="AER" localSheetId="1">'APU AGRO'!ERR</definedName>
    <definedName name="AER">[0]!ERR</definedName>
    <definedName name="afdsw" localSheetId="2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s" localSheetId="1">#REF!</definedName>
    <definedName name="Agregados">#REF!</definedName>
    <definedName name="aida" localSheetId="1">#REF!</definedName>
    <definedName name="aida">#REF!</definedName>
    <definedName name="aida1" localSheetId="1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#REF!</definedName>
    <definedName name="alc" localSheetId="0">[31]!absc</definedName>
    <definedName name="alc">[31]!absc</definedName>
    <definedName name="AlcanceProyecto">#REF!</definedName>
    <definedName name="ALM">#REF!</definedName>
    <definedName name="ALTO" localSheetId="1">#REF!</definedName>
    <definedName name="ALTO">[32]Tabla!$A$1:$A$5</definedName>
    <definedName name="Amount">#REF!</definedName>
    <definedName name="ANCLAJE" localSheetId="1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 localSheetId="1">#REF!</definedName>
    <definedName name="anexo7">[34]COMPARATIVO!#REF!</definedName>
    <definedName name="anexo8">#REF!</definedName>
    <definedName name="anexo9">#REF!</definedName>
    <definedName name="anexů7">#REF!</definedName>
    <definedName name="Antic" localSheetId="1">#REF!</definedName>
    <definedName name="Antic">[35]BASES!$B$33</definedName>
    <definedName name="ANTICIPO" localSheetId="1">#REF!</definedName>
    <definedName name="ANTICIPO">[36]BASES!$B$33</definedName>
    <definedName name="AÑO" localSheetId="1">#REF!</definedName>
    <definedName name="AÑO">[25]PRESUPUESTO!$D$13</definedName>
    <definedName name="AÑOWUIE" localSheetId="1">#REF!</definedName>
    <definedName name="AÑOWUIE">'[37]Res-Accide-10'!$R$2:$R$7</definedName>
    <definedName name="apaiy">#REF!</definedName>
    <definedName name="Apar.Sanitarios">#REF!</definedName>
    <definedName name="APELLIDOS">#REF!</definedName>
    <definedName name="API">#REF!</definedName>
    <definedName name="APU" localSheetId="1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 localSheetId="2">'Analisis AIU_Vabr'!ERR</definedName>
    <definedName name="aq" localSheetId="1">'APU AGRO'!ERR</definedName>
    <definedName name="aq">[0]!ERR</definedName>
    <definedName name="aqaq" localSheetId="2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Extract">#REF!</definedName>
    <definedName name="_xlnm.Print_Area" localSheetId="2">'Analisis AIU_Vabr'!$A$1:$J$44</definedName>
    <definedName name="_xlnm.Print_Area" localSheetId="0">'PRESUPUESTO AGROTURISTICO'!$A$1:$M$649</definedName>
    <definedName name="_xlnm.Print_Area">#REF!</definedName>
    <definedName name="AreaLimpiar" localSheetId="1">#REF!,#REF!,#REF!,#REF!,#REF!,#REF!,#REF!,#REF!,#REF!,#REF!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2">'Analisis AIU_Vabr'!ERR</definedName>
    <definedName name="armuve" localSheetId="1">'APU AGRO'!ERR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2">'Analisis AIU_Vabr'!ERR</definedName>
    <definedName name="as" localSheetId="1">'APU AGRO'!ERR</definedName>
    <definedName name="as">[0]!ERR</definedName>
    <definedName name="ASB" localSheetId="1">#REF!</definedName>
    <definedName name="ASB">[6]AASHTO!$A$8:$F$11</definedName>
    <definedName name="ASD" localSheetId="2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2">'Analisis AIU_Vabr'!ERR</definedName>
    <definedName name="ASDFGHJKLÑ" localSheetId="1">'APU AGRO'!ERR</definedName>
    <definedName name="ASDFGHJKLÑ">[0]!ERR</definedName>
    <definedName name="ASF" localSheetId="1" hidden="1">#REF!</definedName>
    <definedName name="ASF" hidden="1">#REF!</definedName>
    <definedName name="asfasd" localSheetId="2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2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2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 localSheetId="1">#REF!</definedName>
    <definedName name="Atp">[10]EMPRESA!$F$20</definedName>
    <definedName name="_xlnm.Auto_Open" localSheetId="2">MODULO10.auto_abrir</definedName>
    <definedName name="_xlnm.Auto_Open" localSheetId="1">MODULO10.auto_abrir</definedName>
    <definedName name="_xlnm.Auto_Open" localSheetId="0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 localSheetId="1">#REF!</definedName>
    <definedName name="AuxAlim">'[10]DATOS CONTRATO'!$E$18</definedName>
    <definedName name="auxalimentacion" localSheetId="1">#REF!</definedName>
    <definedName name="auxalimentacion">[40]CONTRATO!$E$18</definedName>
    <definedName name="AuxCom" localSheetId="1">#REF!</definedName>
    <definedName name="AuxCom">'[10]DATOS CONTRATO'!$I$16</definedName>
    <definedName name="auxcomisariato" localSheetId="1">#REF!</definedName>
    <definedName name="auxcomisariato">[40]CONTRATO!$I$16</definedName>
    <definedName name="AuxDot" localSheetId="1">#REF!</definedName>
    <definedName name="AuxDot">'[10]DATOS CONTRATO'!$I$17</definedName>
    <definedName name="auxdotacion" localSheetId="1">#REF!</definedName>
    <definedName name="auxdotacion">[40]CONTRATO!$I$17</definedName>
    <definedName name="AuxHab" localSheetId="1">#REF!</definedName>
    <definedName name="AuxHab">'[10]DATOS CONTRATO'!$E$17</definedName>
    <definedName name="auxhabi" localSheetId="1">#REF!</definedName>
    <definedName name="auxhabi">[41]CONTRATO!$E$17</definedName>
    <definedName name="auxhabitacion" localSheetId="1">#REF!</definedName>
    <definedName name="auxhabitacion">[40]CONTRATO!$E$17</definedName>
    <definedName name="auxtransporte" localSheetId="1">#REF!</definedName>
    <definedName name="auxtransporte">[40]CONTRATO!$E$16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2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2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1" localSheetId="1">#REF!</definedName>
    <definedName name="B_1">#REF!</definedName>
    <definedName name="B_1___0" localSheetId="1">#REF!</definedName>
    <definedName name="B_1___0">#REF!</definedName>
    <definedName name="B_1___1" localSheetId="1">#REF!</definedName>
    <definedName name="B_1___1">#REF!</definedName>
    <definedName name="B_1___2">#REF!</definedName>
    <definedName name="B_1___3">#REF!</definedName>
    <definedName name="B_1___4">#REF!</definedName>
    <definedName name="B_2">#REF!</definedName>
    <definedName name="B_2___0">#REF!</definedName>
    <definedName name="B_2___1">#REF!</definedName>
    <definedName name="B_2___2">#REF!</definedName>
    <definedName name="B_2___3">#REF!</definedName>
    <definedName name="B_2___4">#REF!</definedName>
    <definedName name="B01_">#REF!</definedName>
    <definedName name="B01____0">#REF!</definedName>
    <definedName name="B01____1">#REF!</definedName>
    <definedName name="B01____2">#REF!</definedName>
    <definedName name="B01____3">#REF!</definedName>
    <definedName name="B01____4">#REF!</definedName>
    <definedName name="B02_">#REF!</definedName>
    <definedName name="B02____0">#REF!</definedName>
    <definedName name="B02____1">#REF!</definedName>
    <definedName name="B02____2">#REF!</definedName>
    <definedName name="B02____3">#REF!</definedName>
    <definedName name="B02____4">#REF!</definedName>
    <definedName name="B03_">#REF!</definedName>
    <definedName name="B03____0">#REF!</definedName>
    <definedName name="B03____1">#REF!</definedName>
    <definedName name="B03____2">#REF!</definedName>
    <definedName name="B03____3">#REF!</definedName>
    <definedName name="B03____4">#REF!</definedName>
    <definedName name="B04_">#REF!</definedName>
    <definedName name="B04____0">#REF!</definedName>
    <definedName name="B04____1">#REF!</definedName>
    <definedName name="B04____2">#REF!</definedName>
    <definedName name="B04____3">#REF!</definedName>
    <definedName name="B04____4">#REF!</definedName>
    <definedName name="B05_">#REF!</definedName>
    <definedName name="B05____0">#REF!</definedName>
    <definedName name="B05____1">#REF!</definedName>
    <definedName name="B05____2">#REF!</definedName>
    <definedName name="B05____3">#REF!</definedName>
    <definedName name="B05____4">#REF!</definedName>
    <definedName name="B06_">#REF!</definedName>
    <definedName name="B06____0">#REF!</definedName>
    <definedName name="B06____1">#REF!</definedName>
    <definedName name="B06____2">#REF!</definedName>
    <definedName name="B06____3">#REF!</definedName>
    <definedName name="B06____4">#REF!</definedName>
    <definedName name="B07_">#REF!</definedName>
    <definedName name="B07____0">#REF!</definedName>
    <definedName name="B07____1">#REF!</definedName>
    <definedName name="B07____2">#REF!</definedName>
    <definedName name="B07____3">#REF!</definedName>
    <definedName name="B07____4">#REF!</definedName>
    <definedName name="B08_">#REF!</definedName>
    <definedName name="B08____0">#REF!</definedName>
    <definedName name="B08____1">#REF!</definedName>
    <definedName name="B08____2">#REF!</definedName>
    <definedName name="B08____3">#REF!</definedName>
    <definedName name="B08____4">#REF!</definedName>
    <definedName name="Bajo_L" localSheetId="1">#REF!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 localSheetId="1">#REF!</definedName>
    <definedName name="basedatos">[42]Hoja1!$A$4:$BZ$55</definedName>
    <definedName name="_xlnm.Database">#REF!</definedName>
    <definedName name="BaseDeDatos1">#REF!</definedName>
    <definedName name="basep" localSheetId="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2">'Analisis AIU_Vabr'!ERR</definedName>
    <definedName name="BB" localSheetId="1">'APU AGRO'!ERR</definedName>
    <definedName name="BB">[0]!ERR</definedName>
    <definedName name="bbbbbb" localSheetId="2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localSheetId="2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>#REF!</definedName>
    <definedName name="BDFB" localSheetId="2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ENEF.UNIT." localSheetId="1">#REF!</definedName>
    <definedName name="BENEF.UNIT.">#REF!</definedName>
    <definedName name="bfnfv" localSheetId="2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>#REF!</definedName>
    <definedName name="bgvfcdx" localSheetId="2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1">#REF!</definedName>
    <definedName name="BHT_F">#REF!</definedName>
    <definedName name="bi" localSheetId="1">#REF!</definedName>
    <definedName name="bi">#REF!</definedName>
    <definedName name="blActividadesDiarias" localSheetId="1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 localSheetId="1">#REF!</definedName>
    <definedName name="blEjecutado">'[44]Ejecutado%'!#REF!</definedName>
    <definedName name="blEjecutadoPorcen" localSheetId="1">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 localSheetId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 localSheetId="1">#REF!</definedName>
    <definedName name="BORDER1">[45]steel!#REF!</definedName>
    <definedName name="BORDET">#REF!</definedName>
    <definedName name="BORSHE" localSheetId="1">#REF!</definedName>
    <definedName name="BORSHE">'[3]7422CW00'!#REF!</definedName>
    <definedName name="BORSUM" localSheetId="1">#REF!</definedName>
    <definedName name="BORSUM">'[3]7422CW00'!#REF!</definedName>
    <definedName name="boxes">#REF!</definedName>
    <definedName name="BQ">#REF!</definedName>
    <definedName name="br" localSheetId="2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>#REF!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>#REF!</definedName>
    <definedName name="bsb" localSheetId="2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 localSheetId="1">#REF!</definedName>
    <definedName name="BSW">[46]medelo!$D$37</definedName>
    <definedName name="bt" localSheetId="2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AutoFilter___1" localSheetId="1">#REF!</definedName>
    <definedName name="BuiltIn_AutoFilter___1">#REF!</definedName>
    <definedName name="BuiltIn_AutoFilter___2" localSheetId="1">#REF!</definedName>
    <definedName name="BuiltIn_AutoFilter___2">#REF!</definedName>
    <definedName name="BuiltIn_AutoFilter___3" localSheetId="1">#REF!</definedName>
    <definedName name="BuiltIn_AutoFilter___3">#REF!</definedName>
    <definedName name="BuiltIn_AutoFilter___4">#REF!</definedName>
    <definedName name="BuiltIn_AutoFilter___5">#REF!</definedName>
    <definedName name="BuiltIn_Consolidate_Area___1">NA()</definedName>
    <definedName name="BuiltIn_Consolidate_Area___1___1">NA()</definedName>
    <definedName name="BuiltIn_Consolidate_Area___2">NA()</definedName>
    <definedName name="BuiltIn_Consolidate_Area___2___2">NA()</definedName>
    <definedName name="BuiltIn_Consolidate_Area___3">NA()</definedName>
    <definedName name="BuiltIn_Consolidate_Area___3___3">NA()</definedName>
    <definedName name="BuiltIn_Consolidate_Area___4">NA()</definedName>
    <definedName name="BuiltIn_Consolidate_Area___4___4">NA()</definedName>
    <definedName name="BuiltIn_Print_Area" localSheetId="1">#REF!</definedName>
    <definedName name="BuiltIn_Print_Area">'[47]Form5 _Pág_ 1'!#REF!</definedName>
    <definedName name="BuiltIn_Print_Area___0" localSheetId="1">#REF!</definedName>
    <definedName name="BuiltIn_Print_Area___0">'[47]Form5 _Pág_ 2'!#REF!</definedName>
    <definedName name="BuiltIn_Print_Area___0___0">#REF!</definedName>
    <definedName name="BuiltIn_Print_Area___0___0___0">#REF!</definedName>
    <definedName name="BuiltIn_Print_Area___0___0___1">#REF!</definedName>
    <definedName name="BuiltIn_Print_Area___0___0___2">#REF!</definedName>
    <definedName name="BuiltIn_Print_Area___0___1">#REF!</definedName>
    <definedName name="BuiltIn_Print_Area___0___2">#REF!</definedName>
    <definedName name="BuiltIn_Print_Titles">#REF!</definedName>
    <definedName name="BuiltIn_Print_Titles___0">#REF!</definedName>
    <definedName name="BuiltIn_Print_Titles___1___1">#REF!</definedName>
    <definedName name="bvbc" localSheetId="2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>#REF!</definedName>
    <definedName name="C_" localSheetId="1">#REF!</definedName>
    <definedName name="C_">#REF!</definedName>
    <definedName name="C_1" localSheetId="1">#REF!</definedName>
    <definedName name="C_1">#REF!</definedName>
    <definedName name="C_1___0">#REF!</definedName>
    <definedName name="C_1___1">#REF!</definedName>
    <definedName name="C_1___2">#REF!</definedName>
    <definedName name="C_1___3">#REF!</definedName>
    <definedName name="C_1___4">#REF!</definedName>
    <definedName name="C_2">#REF!</definedName>
    <definedName name="C_2___0">#REF!</definedName>
    <definedName name="C_2___1">#REF!</definedName>
    <definedName name="C_2___2">#REF!</definedName>
    <definedName name="C_2___3">#REF!</definedName>
    <definedName name="C_2___4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.">#REF!</definedName>
    <definedName name="CANT_">#REF!</definedName>
    <definedName name="CANT____0">#REF!</definedName>
    <definedName name="CANT____1">#REF!</definedName>
    <definedName name="CANT____2">#REF!</definedName>
    <definedName name="cantidad" localSheetId="1">#REF!,#REF!,#REF!,#REF!,#REF!,#REF!,#REF!,#REF!,#REF!,#REF!,#REF!,#REF!,#REF!,#REF!,#REF!,#REF!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ntidades_Presupuesto" localSheetId="1">#REF!</definedName>
    <definedName name="Cantidades_Presupuesto">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2">MODULO10.auto_abrir</definedName>
    <definedName name="carlos" localSheetId="1">MODULO10.auto_abrir</definedName>
    <definedName name="carlos" localSheetId="0">MODULO10.auto_abrir</definedName>
    <definedName name="carlos">MODULO10.auto_abrir</definedName>
    <definedName name="Carp.Aluminio" localSheetId="1">#REF!</definedName>
    <definedName name="Carp.Aluminio">#REF!</definedName>
    <definedName name="Carp.Metalica" localSheetId="1">#REF!</definedName>
    <definedName name="Carp.Metalica">#REF!</definedName>
    <definedName name="Categorías">#REF!</definedName>
    <definedName name="CBLES">#REF!</definedName>
    <definedName name="CBLES1">#REF!</definedName>
    <definedName name="CBRDISEÑO" localSheetId="1">#REF!</definedName>
    <definedName name="CBRDISEÑO">[49]SECTORIZACIÓN!$A$12:$G$20</definedName>
    <definedName name="CBWorkbookPriority" hidden="1">-1602700874</definedName>
    <definedName name="CC" localSheetId="1">#REF!</definedName>
    <definedName name="CC">[50]Personalizar!$G$22:$G$25</definedName>
    <definedName name="cc___0">#REF!</definedName>
    <definedName name="cc___1">#REF!</definedName>
    <definedName name="ccc">#REF!</definedName>
    <definedName name="ccc___0">#REF!</definedName>
    <definedName name="ccc___1">#REF!</definedName>
    <definedName name="cccc">#REF!</definedName>
    <definedName name="cccc___0">#REF!</definedName>
    <definedName name="cccc___1">#REF!</definedName>
    <definedName name="ccccc" localSheetId="2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#REF!</definedName>
    <definedName name="CCCCCC">'[51]A.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 localSheetId="1">#REF!</definedName>
    <definedName name="cd">[52]Hoja1!$C$81</definedName>
    <definedName name="cdcdc" localSheetId="2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>[35]CDItem!$G$8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eerf" localSheetId="2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#REF!</definedName>
    <definedName name="CEMENTO">[53]Insum!$A$3:$H$63</definedName>
    <definedName name="Cerrajeria" localSheetId="1">#REF!</definedName>
    <definedName name="Cerrajeria">#REF!</definedName>
    <definedName name="CGDI01" localSheetId="1">#REF!</definedName>
    <definedName name="CGDI01">[11]Tablas!#REF!</definedName>
    <definedName name="CGDI02" localSheetId="1">#REF!</definedName>
    <definedName name="CGDI02">[11]Tablas!#REF!</definedName>
    <definedName name="CGDI03" localSheetId="1">#REF!</definedName>
    <definedName name="CGDI03">[11]Tablas!#REF!</definedName>
    <definedName name="CGDI04" localSheetId="1">#REF!</definedName>
    <definedName name="CGDI04">[11]Tablas!#REF!</definedName>
    <definedName name="CGDI05" localSheetId="1">#REF!</definedName>
    <definedName name="CGDI05">[11]Tablas!#REF!</definedName>
    <definedName name="CGDI06" localSheetId="1">#REF!</definedName>
    <definedName name="CGDI06">[11]Tablas!#REF!</definedName>
    <definedName name="CGDI07" localSheetId="1">#REF!</definedName>
    <definedName name="CGDI07">[11]Tablas!#REF!</definedName>
    <definedName name="CGDI08" localSheetId="1">#REF!</definedName>
    <definedName name="CGDI08">[11]Tablas!#REF!</definedName>
    <definedName name="CGEX01" localSheetId="1">#REF!</definedName>
    <definedName name="CGEX01">[11]Tablas!#REF!</definedName>
    <definedName name="CGEX02" localSheetId="1">#REF!</definedName>
    <definedName name="CGEX02">[11]Tablas!#REF!</definedName>
    <definedName name="CGEX031" localSheetId="1">#REF!</definedName>
    <definedName name="CGEX031">[11]Tablas!#REF!</definedName>
    <definedName name="CGEX04" localSheetId="1">#REF!</definedName>
    <definedName name="CGEX04">[11]Tablas!#REF!</definedName>
    <definedName name="CGFI011" localSheetId="1">#REF!</definedName>
    <definedName name="CGFI011">[11]Tablas!#REF!</definedName>
    <definedName name="CGFI012" localSheetId="1">#REF!</definedName>
    <definedName name="CGFI012">[11]Tablas!#REF!</definedName>
    <definedName name="CGFI021" localSheetId="1">#REF!</definedName>
    <definedName name="CGFI021">[11]Tablas!#REF!</definedName>
    <definedName name="CGFI022" localSheetId="1">#REF!</definedName>
    <definedName name="CGFI022">[11]Tablas!#REF!</definedName>
    <definedName name="CGFI023" localSheetId="1">#REF!</definedName>
    <definedName name="CGFI023">[11]Tablas!#REF!</definedName>
    <definedName name="CGFI024" localSheetId="1">#REF!</definedName>
    <definedName name="CGFI024">[11]Tablas!#REF!</definedName>
    <definedName name="CGFI031" localSheetId="1">#REF!</definedName>
    <definedName name="CGFI031">[11]Tablas!#REF!</definedName>
    <definedName name="CGFI032" localSheetId="1">#REF!</definedName>
    <definedName name="CGFI032">[11]Tablas!#REF!</definedName>
    <definedName name="CGFI0331" localSheetId="1">#REF!</definedName>
    <definedName name="CGFI0331">[11]Tablas!#REF!</definedName>
    <definedName name="CGFI0332" localSheetId="1">#REF!</definedName>
    <definedName name="CGFI0332">[11]Tablas!#REF!</definedName>
    <definedName name="CGFI0333" localSheetId="1">#REF!</definedName>
    <definedName name="CGFI0333">[11]Tablas!#REF!</definedName>
    <definedName name="CGFI0334" localSheetId="1">#REF!</definedName>
    <definedName name="CGFI0334">[11]Tablas!#REF!</definedName>
    <definedName name="CGFI0335" localSheetId="1">#REF!</definedName>
    <definedName name="CGFI0335">[11]Tablas!#REF!</definedName>
    <definedName name="CGFI0341" localSheetId="1">#REF!</definedName>
    <definedName name="CGFI0341">[11]Tablas!#REF!</definedName>
    <definedName name="CGFI0343" localSheetId="1">#REF!</definedName>
    <definedName name="CGFI0343">[11]Tablas!#REF!</definedName>
    <definedName name="CGFI0344" localSheetId="1">#REF!</definedName>
    <definedName name="CGFI0344">[11]Tablas!#REF!</definedName>
    <definedName name="CGPR01" localSheetId="1">#REF!</definedName>
    <definedName name="CGPR01">[11]Tablas!#REF!</definedName>
    <definedName name="CGPR021" localSheetId="1">#REF!</definedName>
    <definedName name="CGPR021">[11]Tablas!#REF!</definedName>
    <definedName name="CGPR022" localSheetId="1">#REF!</definedName>
    <definedName name="CGPR022">[11]Tablas!#REF!</definedName>
    <definedName name="CGPR023" localSheetId="1">#REF!</definedName>
    <definedName name="CGPR023">[11]Tablas!#REF!</definedName>
    <definedName name="CGPR024" localSheetId="1">#REF!</definedName>
    <definedName name="CGPR024">[11]Tablas!#REF!</definedName>
    <definedName name="CGPR031" localSheetId="1">#REF!</definedName>
    <definedName name="CGPR031">[11]Tablas!#REF!</definedName>
    <definedName name="CGPR032" localSheetId="1">#REF!</definedName>
    <definedName name="CGPR032">[11]Tablas!#REF!</definedName>
    <definedName name="CGPR0331" localSheetId="1">#REF!</definedName>
    <definedName name="CGPR0331">[11]Tablas!#REF!</definedName>
    <definedName name="CGPR0332" localSheetId="1">#REF!</definedName>
    <definedName name="CGPR0332">[11]Tablas!#REF!</definedName>
    <definedName name="CGPR0333" localSheetId="1">#REF!</definedName>
    <definedName name="CGPR0333">[11]Tablas!#REF!</definedName>
    <definedName name="CGPR041" localSheetId="1">#REF!</definedName>
    <definedName name="CGPR041">[11]Tablas!#REF!</definedName>
    <definedName name="CGPR042" localSheetId="1">#REF!</definedName>
    <definedName name="CGPR042">[11]Tablas!#REF!</definedName>
    <definedName name="CGPR043" localSheetId="1">#REF!</definedName>
    <definedName name="CGPR043">[11]Tablas!#REF!</definedName>
    <definedName name="CGPR051" localSheetId="1">#REF!</definedName>
    <definedName name="CGPR051">[11]Tablas!#REF!</definedName>
    <definedName name="CGPR052" localSheetId="1">#REF!</definedName>
    <definedName name="CGPR052">[11]Tablas!#REF!</definedName>
    <definedName name="CGPR0531" localSheetId="1">#REF!</definedName>
    <definedName name="CGPR0531">[11]Tablas!#REF!</definedName>
    <definedName name="CGPR0532" localSheetId="1">#REF!</definedName>
    <definedName name="CGPR0532">[11]Tablas!#REF!</definedName>
    <definedName name="CGPR0533" localSheetId="1">#REF!</definedName>
    <definedName name="CGPR0533">[11]Tablas!#REF!</definedName>
    <definedName name="CGPR0534" localSheetId="1">#REF!</definedName>
    <definedName name="CGPR0534">[11]Tablas!#REF!</definedName>
    <definedName name="CGPR0541" localSheetId="1">#REF!</definedName>
    <definedName name="CGPR0541">[11]Tablas!#REF!</definedName>
    <definedName name="CGPR0542" localSheetId="1">#REF!</definedName>
    <definedName name="CGPR0542">[11]Tablas!#REF!</definedName>
    <definedName name="CGPR0543" localSheetId="1">#REF!</definedName>
    <definedName name="CGPR0543">[11]Tablas!#REF!</definedName>
    <definedName name="CGPR061" localSheetId="1">#REF!</definedName>
    <definedName name="CGPR061">[11]Tablas!#REF!</definedName>
    <definedName name="CGPR062" localSheetId="1">#REF!</definedName>
    <definedName name="CGPR062">[11]Tablas!#REF!</definedName>
    <definedName name="CGPR0621" localSheetId="1">#REF!</definedName>
    <definedName name="CGPR0621">[11]Tablas!#REF!</definedName>
    <definedName name="CGPR0622" localSheetId="1">#REF!</definedName>
    <definedName name="CGPR0622">[11]Tablas!#REF!</definedName>
    <definedName name="CGPR0631" localSheetId="1">#REF!</definedName>
    <definedName name="CGPR0631">[11]Tablas!#REF!</definedName>
    <definedName name="CGPR0632" localSheetId="1">#REF!</definedName>
    <definedName name="CGPR0632">[11]Tablas!#REF!</definedName>
    <definedName name="CGPR0633" localSheetId="1">#REF!</definedName>
    <definedName name="CGPR0633">[11]Tablas!#REF!</definedName>
    <definedName name="CGPR0641" localSheetId="1">#REF!</definedName>
    <definedName name="CGPR0641">[11]Tablas!#REF!</definedName>
    <definedName name="CGPR0642" localSheetId="1">#REF!</definedName>
    <definedName name="CGPR0642">[11]Tablas!#REF!</definedName>
    <definedName name="CGPR0643" localSheetId="1">#REF!</definedName>
    <definedName name="CGPR0643">[11]Tablas!#REF!</definedName>
    <definedName name="CGRF01" localSheetId="1">#REF!</definedName>
    <definedName name="CGRF01">[11]Tablas!#REF!</definedName>
    <definedName name="CGRF02" localSheetId="1">#REF!</definedName>
    <definedName name="CGRF02">[11]Tablas!#REF!</definedName>
    <definedName name="CGRF031" localSheetId="1">#REF!</definedName>
    <definedName name="CGRF031">[11]Tablas!#REF!</definedName>
    <definedName name="CGRF032" localSheetId="1">#REF!</definedName>
    <definedName name="CGRF032">[11]Tablas!#REF!</definedName>
    <definedName name="CGRF0331" localSheetId="1">#REF!</definedName>
    <definedName name="CGRF0331">[11]Tablas!#REF!</definedName>
    <definedName name="CGRF0332" localSheetId="1">#REF!</definedName>
    <definedName name="CGRF0332">[11]Tablas!#REF!</definedName>
    <definedName name="CGRF0333" localSheetId="1">#REF!</definedName>
    <definedName name="CGRF0333">[11]Tablas!#REF!</definedName>
    <definedName name="CGRF0334" localSheetId="1">#REF!</definedName>
    <definedName name="CGRF0334">[11]Tablas!#REF!</definedName>
    <definedName name="CGRF0335" localSheetId="1">#REF!</definedName>
    <definedName name="CGRF0335">[11]Tablas!#REF!</definedName>
    <definedName name="CGRF0336" localSheetId="1">#REF!</definedName>
    <definedName name="CGRF0336">[11]Tablas!#REF!</definedName>
    <definedName name="CGRF0337" localSheetId="1">#REF!</definedName>
    <definedName name="CGRF0337">[11]Tablas!#REF!</definedName>
    <definedName name="CGRF0338" localSheetId="1">#REF!</definedName>
    <definedName name="CGRF0338">[11]Tablas!#REF!</definedName>
    <definedName name="CGRF0341" localSheetId="1">#REF!</definedName>
    <definedName name="CGRF0341">[11]Tablas!#REF!</definedName>
    <definedName name="CGRF0342" localSheetId="1">#REF!</definedName>
    <definedName name="CGRF0342">[11]Tablas!#REF!</definedName>
    <definedName name="CGRF0343" localSheetId="1">#REF!</definedName>
    <definedName name="CGRF0343">[11]Tablas!#REF!</definedName>
    <definedName name="CGRF041" localSheetId="1">#REF!</definedName>
    <definedName name="CGRF041">[11]Tablas!#REF!</definedName>
    <definedName name="CGRF042" localSheetId="1">#REF!</definedName>
    <definedName name="CGRF042">[11]Tablas!#REF!</definedName>
    <definedName name="CGRF0431" localSheetId="1">#REF!</definedName>
    <definedName name="CGRF0431">[11]Tablas!#REF!</definedName>
    <definedName name="CGRF0432" localSheetId="1">#REF!</definedName>
    <definedName name="CGRF0432">[11]Tablas!#REF!</definedName>
    <definedName name="CGRF0433" localSheetId="1">#REF!</definedName>
    <definedName name="CGRF0433">[11]Tablas!#REF!</definedName>
    <definedName name="CGRF0441" localSheetId="1">#REF!</definedName>
    <definedName name="CGRF0441">[11]Tablas!#REF!</definedName>
    <definedName name="CGRF0442" localSheetId="1">#REF!</definedName>
    <definedName name="CGRF0442">[11]Tablas!#REF!</definedName>
    <definedName name="CGRF0443" localSheetId="1">#REF!</definedName>
    <definedName name="CGRF0443">[11]Tablas!#REF!</definedName>
    <definedName name="CGSM01" localSheetId="1">#REF!</definedName>
    <definedName name="CGSM01">[11]Tablas!#REF!</definedName>
    <definedName name="CGSM02" localSheetId="1">#REF!</definedName>
    <definedName name="CGSM02">[11]Tablas!#REF!</definedName>
    <definedName name="CGSM03" localSheetId="1">#REF!</definedName>
    <definedName name="CGSM03">[11]Tablas!#REF!</definedName>
    <definedName name="CGSM04" localSheetId="1">#REF!</definedName>
    <definedName name="CGSM04">[11]Tablas!#REF!</definedName>
    <definedName name="CGSM05" localSheetId="1">#REF!</definedName>
    <definedName name="CGSM05">[11]Tablas!#REF!</definedName>
    <definedName name="CGSO011" localSheetId="1">#REF!</definedName>
    <definedName name="CGSO011">[11]Tablas!#REF!</definedName>
    <definedName name="CGSO012" localSheetId="1">#REF!</definedName>
    <definedName name="CGSO012">[11]Tablas!#REF!</definedName>
    <definedName name="CGSO013" localSheetId="1">#REF!</definedName>
    <definedName name="CGSO013">[11]Tablas!#REF!</definedName>
    <definedName name="CGSO014" localSheetId="1">#REF!</definedName>
    <definedName name="CGSO014">[11]Tablas!#REF!</definedName>
    <definedName name="CGSO02" localSheetId="1">#REF!</definedName>
    <definedName name="CGSO02">[11]Tablas!#REF!</definedName>
    <definedName name="CGSO031" localSheetId="1">#REF!</definedName>
    <definedName name="CGSO031">[11]Tablas!#REF!</definedName>
    <definedName name="CGSO032" localSheetId="1">#REF!</definedName>
    <definedName name="CGSO032">[11]Tablas!#REF!</definedName>
    <definedName name="CGSO033" localSheetId="1">#REF!</definedName>
    <definedName name="CGSO033">[11]Tablas!#REF!</definedName>
    <definedName name="CGSO034" localSheetId="1">#REF!</definedName>
    <definedName name="CGSO034">[11]Tablas!#REF!</definedName>
    <definedName name="CGSO041" localSheetId="1">#REF!</definedName>
    <definedName name="CGSO041">[11]Tablas!#REF!</definedName>
    <definedName name="CGSO042" localSheetId="1">#REF!</definedName>
    <definedName name="CGSO042">[11]Tablas!#REF!</definedName>
    <definedName name="CGSO043" localSheetId="1">#REF!</definedName>
    <definedName name="CGSO043">[11]Tablas!#REF!</definedName>
    <definedName name="CGSO044" localSheetId="1">#REF!</definedName>
    <definedName name="CGSO044">[11]Tablas!#REF!</definedName>
    <definedName name="CGSO051" localSheetId="1">#REF!</definedName>
    <definedName name="CGSO051">[11]Tablas!#REF!</definedName>
    <definedName name="CGSO052" localSheetId="1">#REF!</definedName>
    <definedName name="CGSO052">[11]Tablas!#REF!</definedName>
    <definedName name="CGSO053" localSheetId="1">#REF!</definedName>
    <definedName name="CGSO053">[11]Tablas!#REF!</definedName>
    <definedName name="CGSO054" localSheetId="1">#REF!</definedName>
    <definedName name="CGSO054">[11]Tablas!#REF!</definedName>
    <definedName name="CGSO055" localSheetId="1">#REF!</definedName>
    <definedName name="CGSO055">[11]Tablas!#REF!</definedName>
    <definedName name="CGSO061" localSheetId="1">#REF!</definedName>
    <definedName name="CGSO061">[11]Tablas!#REF!</definedName>
    <definedName name="CGSO062" localSheetId="1">#REF!</definedName>
    <definedName name="CGSO062">[11]Tablas!#REF!</definedName>
    <definedName name="CGSO063" localSheetId="1">#REF!</definedName>
    <definedName name="CGSO063">[11]Tablas!#REF!</definedName>
    <definedName name="CGSO064" localSheetId="1">#REF!</definedName>
    <definedName name="CGSO064">[11]Tablas!#REF!</definedName>
    <definedName name="CGTR011" localSheetId="1">#REF!</definedName>
    <definedName name="CGTR011">[11]Tablas!#REF!</definedName>
    <definedName name="CGTR012" localSheetId="1">#REF!</definedName>
    <definedName name="CGTR012">[11]Tablas!#REF!</definedName>
    <definedName name="CGTR021" localSheetId="1">#REF!</definedName>
    <definedName name="CGTR021">[11]Tablas!#REF!</definedName>
    <definedName name="CGTR022" localSheetId="1">#REF!</definedName>
    <definedName name="CGTR022">[11]Tablas!#REF!</definedName>
    <definedName name="CGTR023" localSheetId="1">#REF!</definedName>
    <definedName name="CGTR023">[11]Tablas!#REF!</definedName>
    <definedName name="CGTR031" localSheetId="1">#REF!</definedName>
    <definedName name="CGTR031">[11]Tablas!#REF!</definedName>
    <definedName name="CGTR032" localSheetId="1">#REF!</definedName>
    <definedName name="CGTR032">[11]Tablas!#REF!</definedName>
    <definedName name="CGTR033" localSheetId="1">#REF!</definedName>
    <definedName name="CGTR033">[11]Tablas!#REF!</definedName>
    <definedName name="CGTR034" localSheetId="1">#REF!</definedName>
    <definedName name="CGTR034">[11]Tablas!#REF!</definedName>
    <definedName name="CGTR035" localSheetId="1">#REF!</definedName>
    <definedName name="CGTR035">[11]Tablas!#REF!</definedName>
    <definedName name="CGTR036" localSheetId="1">#REF!</definedName>
    <definedName name="CGTR036">[11]Tablas!#REF!</definedName>
    <definedName name="CGTR037" localSheetId="1">#REF!</definedName>
    <definedName name="CGTR037">[11]Tablas!#REF!</definedName>
    <definedName name="CGTR038" localSheetId="1">#REF!</definedName>
    <definedName name="CGTR038">[11]Tablas!#REF!</definedName>
    <definedName name="CGTR039" localSheetId="1">#REF!</definedName>
    <definedName name="CGTR039">[11]Tablas!#REF!</definedName>
    <definedName name="CGTR041" localSheetId="1">#REF!</definedName>
    <definedName name="CGTR041">[11]Tablas!#REF!</definedName>
    <definedName name="CGTR042" localSheetId="1">#REF!</definedName>
    <definedName name="CGTR042">[11]Tablas!#REF!</definedName>
    <definedName name="CGTR043" localSheetId="1">#REF!</definedName>
    <definedName name="CGTR043">[11]Tablas!#REF!</definedName>
    <definedName name="CGTR044" localSheetId="1">#REF!</definedName>
    <definedName name="CGTR044">[11]Tablas!#REF!</definedName>
    <definedName name="CGTR051" localSheetId="1">#REF!</definedName>
    <definedName name="CGTR051">[11]Tablas!#REF!</definedName>
    <definedName name="Ch">#REF!</definedName>
    <definedName name="CHK_PU" localSheetId="1">#REF!</definedName>
    <definedName name="CHK_PU">'[3]7422CW00'!#REF!</definedName>
    <definedName name="CHP">#REF!</definedName>
    <definedName name="CISNEROS">#REF!</definedName>
    <definedName name="Ciudades">#REF!</definedName>
    <definedName name="cjsa" hidden="1">#REF!</definedName>
    <definedName name="CL">#REF!</definedName>
    <definedName name="cmf" localSheetId="1">#REF!</definedName>
    <definedName name="cmf">[54]Hoja1!$C$27</definedName>
    <definedName name="CMIBLE">#REF!</definedName>
    <definedName name="CMIBLE1">#REF!</definedName>
    <definedName name="Cod">#REF!</definedName>
    <definedName name="CodActEco" localSheetId="1">#REF!</definedName>
    <definedName name="CodActEco">[10]EMPRESA!$F$10</definedName>
    <definedName name="codigo" localSheetId="1">#REF!,#REF!</definedName>
    <definedName name="codigo">#REF!,#REF!</definedName>
    <definedName name="CodigoInversion" localSheetId="1">#REF!</definedName>
    <definedName name="CodigoInversion">#REF!</definedName>
    <definedName name="CodigoProyecto" localSheetId="1">#REF!</definedName>
    <definedName name="CodigoProyecto">#REF!</definedName>
    <definedName name="Codigos" localSheetId="1">#REF!</definedName>
    <definedName name="Codigos">#REF!</definedName>
    <definedName name="CodigosAPUs">#REF!</definedName>
    <definedName name="CODOS">#REF!</definedName>
    <definedName name="cogvsiruj" localSheetId="1">#REF!</definedName>
    <definedName name="cogvsiruj">[34]COMPARATIVO!#REF!</definedName>
    <definedName name="COLON">#REF!</definedName>
    <definedName name="ColTap" localSheetId="1">#REF!</definedName>
    <definedName name="ColTap">'[20]Coloc. e Interc. Tapones'!$E$1:$E$65536</definedName>
    <definedName name="Com" localSheetId="1">#REF!</definedName>
    <definedName name="Com">'[40]LIQUIDA-NOMINA'!$AL$4</definedName>
    <definedName name="Combustible">#REF!</definedName>
    <definedName name="COMIDA">#REF!</definedName>
    <definedName name="Compresores">#REF!</definedName>
    <definedName name="Concretos">#REF!</definedName>
    <definedName name="ConseqCat">0</definedName>
    <definedName name="ConseqForMitRisk">3</definedName>
    <definedName name="CONT" localSheetId="1">#REF!</definedName>
    <definedName name="CONT">'[55]DATOS CONTRATO'!$G$13</definedName>
    <definedName name="Contratante" localSheetId="1">#REF!</definedName>
    <definedName name="Contratante">'[10]DATOS CONTRATO'!$E$6</definedName>
    <definedName name="CONTRATO" localSheetId="1">#REF!</definedName>
    <definedName name="CONTRATO">[40]CONTRATO!$E$8</definedName>
    <definedName name="COPIA" localSheetId="2">'Analisis AIU_Vabr'!ERR</definedName>
    <definedName name="COPIA" localSheetId="1">'APU AGRO'!ERR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2">'Analisis AIU_Vabr'!ERR</definedName>
    <definedName name="copiao4" localSheetId="1">'APU AGRO'!ERR</definedName>
    <definedName name="copiao4">[0]!ERR</definedName>
    <definedName name="corri" localSheetId="2">'Analisis AIU_Vabr'!ERR</definedName>
    <definedName name="corri" localSheetId="1">'APU AGRO'!ERR</definedName>
    <definedName name="corri">[0]!ERR</definedName>
    <definedName name="COSTO_FRENTE" localSheetId="1">#REF!</definedName>
    <definedName name="COSTO_FRENTE">[56]BITACORA!$E$1:$E$65536</definedName>
    <definedName name="costo2" localSheetId="1" hidden="1">#REF!</definedName>
    <definedName name="costo2" hidden="1">#REF!</definedName>
    <definedName name="COSTODIRECTO">#REF!</definedName>
    <definedName name="COSTOS" localSheetId="1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 localSheetId="1">#REF!</definedName>
    <definedName name="Criteria_MI">[58]civ_roma!$C$803:$G$804</definedName>
    <definedName name="Criterios_IM" localSheetId="1">#REF!</definedName>
    <definedName name="Criterios_IM">'[3]7422CW00'!#REF!</definedName>
    <definedName name="Criticidad" localSheetId="1">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 localSheetId="1">#REF!</definedName>
    <definedName name="CTR">'[3]7422CW00'!#REF!</definedName>
    <definedName name="CTRPAG" localSheetId="1">#REF!</definedName>
    <definedName name="CTRPAG">'[3]7422CW00'!#REF!</definedName>
    <definedName name="Cuadrillas">#REF!</definedName>
    <definedName name="CUAL" localSheetId="2">'Analisis AIU_Vabr'!ERR</definedName>
    <definedName name="CUAL" localSheetId="1">'APU AGRO'!ERR</definedName>
    <definedName name="CUAL">[0]!ERR</definedName>
    <definedName name="Cubierta" localSheetId="1">#REF!</definedName>
    <definedName name="Cubierta">#REF!</definedName>
    <definedName name="CUBS" localSheetId="1">#REF!</definedName>
    <definedName name="CUBS">#REF!</definedName>
    <definedName name="CUNET" localSheetId="2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#REF!</definedName>
    <definedName name="Customize" localSheetId="0">[50]!Customize</definedName>
    <definedName name="Customize">[50]!Customize</definedName>
    <definedName name="cv" localSheetId="1">#REF!</definedName>
    <definedName name="cv">#REF!</definedName>
    <definedName name="CVa" localSheetId="1">#REF!</definedName>
    <definedName name="CVa">'[20]Cambio de Valv.'!$E$1:$E$65536</definedName>
    <definedName name="cvbcvbf" localSheetId="2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2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__0" localSheetId="1">#REF!</definedName>
    <definedName name="D___0">#REF!</definedName>
    <definedName name="D___1" localSheetId="1">#REF!</definedName>
    <definedName name="D___1">#REF!</definedName>
    <definedName name="D___2" localSheetId="1">#REF!</definedName>
    <definedName name="D___2">#REF!</definedName>
    <definedName name="D___3">#REF!</definedName>
    <definedName name="D___4">#REF!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#REF!</definedName>
    <definedName name="dario">'[23]GPI 526'!#REF!</definedName>
    <definedName name="DASD" localSheetId="2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 localSheetId="1">#REF!</definedName>
    <definedName name="Database_MI">[58]civ_roma!$C$9:$G$799</definedName>
    <definedName name="DATO1" localSheetId="1">#REF!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2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I" localSheetId="1">#REF!</definedName>
    <definedName name="DCI">[12]Tablas!#REF!</definedName>
    <definedName name="DCI1_1" localSheetId="1">#REF!</definedName>
    <definedName name="DCI1_1">[12]Tablas!#REF!</definedName>
    <definedName name="DCI1_1_1" localSheetId="1">#REF!</definedName>
    <definedName name="DCI1_1_1">[12]Tablas!#REF!</definedName>
    <definedName name="DCI1_1_2" localSheetId="1">#REF!</definedName>
    <definedName name="DCI1_1_2">[12]Tablas!#REF!</definedName>
    <definedName name="DCI1_1_3" localSheetId="1">#REF!</definedName>
    <definedName name="DCI1_1_3">[12]Tablas!#REF!</definedName>
    <definedName name="DCI1_1_4" localSheetId="1">#REF!</definedName>
    <definedName name="DCI1_1_4">[12]Tablas!#REF!</definedName>
    <definedName name="DCI1_2" localSheetId="1">#REF!</definedName>
    <definedName name="DCI1_2">[12]Tablas!#REF!</definedName>
    <definedName name="DCI1_3" localSheetId="1">#REF!</definedName>
    <definedName name="DCI1_3">[12]Tablas!#REF!</definedName>
    <definedName name="DCI1_4" localSheetId="1">#REF!</definedName>
    <definedName name="DCI1_4">[12]Tablas!#REF!</definedName>
    <definedName name="DCorriente">#REF!</definedName>
    <definedName name="Dcorriente1" localSheetId="1">#REF!</definedName>
    <definedName name="Dcorriente1">'[61]Pta a tierra'!#REF!</definedName>
    <definedName name="DCSDCTV" localSheetId="2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2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2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1">#REF!</definedName>
    <definedName name="DDS">[12]Tablas!#REF!</definedName>
    <definedName name="DDS1_1" localSheetId="1">#REF!</definedName>
    <definedName name="DDS1_1">[12]Tablas!#REF!</definedName>
    <definedName name="DDS1_1_1" localSheetId="1">#REF!</definedName>
    <definedName name="DDS1_1_1">[12]Tablas!#REF!</definedName>
    <definedName name="deded" localSheetId="2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 localSheetId="1">#REF!</definedName>
    <definedName name="DEMOLICIÓN">'[62]BASE-LISTAS'!$B$24:$B$29</definedName>
    <definedName name="DEP_VPR_GRM" localSheetId="1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 localSheetId="1">#REF!</definedName>
    <definedName name="DEPEND">[59]Tabla!$B$1:$B$397</definedName>
    <definedName name="DEPENDENCIA" localSheetId="1">#REF!</definedName>
    <definedName name="DEPENDENCIA">[59]Tabla!$B$1:$B$397</definedName>
    <definedName name="DEPENDENCIAS" localSheetId="1">#REF!</definedName>
    <definedName name="DEPENDENCIAS">[59]Tabla!$B$1:$B$397</definedName>
    <definedName name="DERFE">#REF!</definedName>
    <definedName name="desarrolladas" localSheetId="1">#REF!,#REF!,#REF!,#REF!</definedName>
    <definedName name="desarrolladas">'[27]Reservas de Petróleo'!$A$2,'[27]Reservas de Petróleo'!$A$1,'[27]Reservas de Petróleo'!$D$4,'[27]Reservas de Petróleo'!$F$1:$F$65536</definedName>
    <definedName name="DESCUNMI" localSheetId="1">#REF!</definedName>
    <definedName name="DESCUNMI">#REF!</definedName>
    <definedName name="DEST_ART" localSheetId="1">#REF!</definedName>
    <definedName name="DEST_ART">[45]steel!#REF!</definedName>
    <definedName name="DESTCOD" localSheetId="1">#REF!</definedName>
    <definedName name="DESTCOD">'[3]7422CW00'!#REF!</definedName>
    <definedName name="DESTFG" localSheetId="1">#REF!</definedName>
    <definedName name="DESTFG">'[3]7422CW00'!#REF!</definedName>
    <definedName name="DESTQTY" localSheetId="1">#REF!</definedName>
    <definedName name="DESTQTY">'[3]7422CW00'!#REF!</definedName>
    <definedName name="DETAIL">#REF!</definedName>
    <definedName name="Detalle_Reserva">#REF!</definedName>
    <definedName name="DetalleAPUs">#REF!</definedName>
    <definedName name="DEX">#REF!</definedName>
    <definedName name="DF" localSheetId="1">#REF!</definedName>
    <definedName name="DF">[63]Cronograma!#REF!</definedName>
    <definedName name="dfa" localSheetId="2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2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 localSheetId="1">#REF!</definedName>
    <definedName name="dflt1">[50]Personalizar!$E$22</definedName>
    <definedName name="dflt2" localSheetId="1">#REF!</definedName>
    <definedName name="dflt2">[50]Personalizar!$E$23</definedName>
    <definedName name="dflt3" localSheetId="1">#REF!</definedName>
    <definedName name="dflt3">[50]Personalizar!$D$24</definedName>
    <definedName name="dflt4" localSheetId="1">#REF!</definedName>
    <definedName name="dflt4">[50]Personalizar!$E$26</definedName>
    <definedName name="dflt5" localSheetId="1">#REF!</definedName>
    <definedName name="dflt5">[50]Personalizar!$E$27</definedName>
    <definedName name="dflt6" localSheetId="1">#REF!</definedName>
    <definedName name="dflt6">[50]Personalizar!$D$28</definedName>
    <definedName name="dflt7" localSheetId="1">#REF!</definedName>
    <definedName name="dflt7">[50]Personalizar!$G$27</definedName>
    <definedName name="DFRFRF" localSheetId="2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DIUFQIRY" localSheetId="2">'Analisis AIU_Vabr'!ERR</definedName>
    <definedName name="DGDIUFQIRY" localSheetId="1">'APU AGRO'!ERR</definedName>
    <definedName name="DGDIUFQIRY">[0]!ERR</definedName>
    <definedName name="dgfd" localSheetId="2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1">#REF!</definedName>
    <definedName name="DGO">[12]Tablas!#REF!</definedName>
    <definedName name="DGO1_1" localSheetId="1">#REF!</definedName>
    <definedName name="DGO1_1">[12]Tablas!#REF!</definedName>
    <definedName name="DGO1_1_1" localSheetId="1">#REF!</definedName>
    <definedName name="DGO1_1_1">[12]Tablas!#REF!</definedName>
    <definedName name="DGP" localSheetId="1">#REF!</definedName>
    <definedName name="DGP">[12]Tablas!#REF!</definedName>
    <definedName name="DGP1_1" localSheetId="1">#REF!</definedName>
    <definedName name="DGP1_1">[12]Tablas!#REF!</definedName>
    <definedName name="DGP1_1_1" localSheetId="1">#REF!</definedName>
    <definedName name="DGP1_1_1">[12]Tablas!#REF!</definedName>
    <definedName name="dgrdeb" localSheetId="2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1">#REF!</definedName>
    <definedName name="DIA">[25]PRESUPUESTO!$B$13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>#REF!</definedName>
    <definedName name="DIANKIJ" localSheetId="1">#REF!,#REF!,#REF!,#REF!,#REF!,#REF!,#REF!,#REF!,#REF!</definedName>
    <definedName name="DIANKIJ">#REF!,#REF!,#REF!,#REF!,#REF!,#REF!,#REF!,#REF!,#REF!</definedName>
    <definedName name="diferencia" localSheetId="1">#REF!,#REF!,#REF!,#REF!,#REF!,#REF!,#REF!,#REF!,#REF!,#REF!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 localSheetId="1">#REF!</definedName>
    <definedName name="DIJ">[12]Tablas!#REF!</definedName>
    <definedName name="DIJ1_1" localSheetId="1">#REF!</definedName>
    <definedName name="DIJ1_1">[12]Tablas!#REF!</definedName>
    <definedName name="DIJ1_1_1" localSheetId="1">#REF!</definedName>
    <definedName name="DIJ1_1_1">[12]Tablas!#REF!</definedName>
    <definedName name="DIJ1_1_2" localSheetId="1">#REF!</definedName>
    <definedName name="DIJ1_1_2">[12]Tablas!#REF!</definedName>
    <definedName name="DIJ1_1_3" localSheetId="1">#REF!</definedName>
    <definedName name="DIJ1_1_3">[12]Tablas!#REF!</definedName>
    <definedName name="DIJ1_1_4" localSheetId="1">#REF!</definedName>
    <definedName name="DIJ1_1_4">[12]Tablas!#REF!</definedName>
    <definedName name="DIJ1_1_5" localSheetId="1">#REF!</definedName>
    <definedName name="DIJ1_1_5">[12]Tablas!#REF!</definedName>
    <definedName name="DIJ1_2" localSheetId="1">#REF!</definedName>
    <definedName name="DIJ1_2">[12]Tablas!#REF!</definedName>
    <definedName name="DIJ1_3" localSheetId="1">#REF!</definedName>
    <definedName name="DIJ1_3">[12]Tablas!#REF!</definedName>
    <definedName name="DIJ1_4" localSheetId="1">#REF!</definedName>
    <definedName name="DIJ1_4">[12]Tablas!#REF!</definedName>
    <definedName name="DIJ1_5" localSheetId="1">#REF!</definedName>
    <definedName name="DIJ1_5">[12]Tablas!#REF!</definedName>
    <definedName name="Direccion" localSheetId="1">#REF!</definedName>
    <definedName name="Direccion">[40]EMPRESA!$F$14</definedName>
    <definedName name="display_area_2">#REF!</definedName>
    <definedName name="djdytj" localSheetId="2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1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LLAR" localSheetId="1">#REF!</definedName>
    <definedName name="DOLLAR">[65]CÁLCULOS!$H$34</definedName>
    <definedName name="DOTACIÓN">#REF!</definedName>
    <definedName name="DPI" localSheetId="1">#REF!</definedName>
    <definedName name="DPI">[12]Tablas!#REF!</definedName>
    <definedName name="DPI1_1" localSheetId="1">#REF!</definedName>
    <definedName name="DPI1_1">[12]Tablas!#REF!</definedName>
    <definedName name="DPI1_1_1" localSheetId="1">#REF!</definedName>
    <definedName name="DPI1_1_1">[12]Tablas!#REF!</definedName>
    <definedName name="DPY" localSheetId="1">#REF!</definedName>
    <definedName name="DPY">[12]Tablas!#REF!</definedName>
    <definedName name="DPY1_1" localSheetId="1">#REF!</definedName>
    <definedName name="DPY1_1">[12]Tablas!#REF!</definedName>
    <definedName name="DPY1_1_1" localSheetId="1">#REF!</definedName>
    <definedName name="DPY1_1_1">[12]Tablas!#REF!</definedName>
    <definedName name="DRI" localSheetId="1">#REF!</definedName>
    <definedName name="DRI">[12]Tablas!#REF!</definedName>
    <definedName name="DRI1_1" localSheetId="1">#REF!</definedName>
    <definedName name="DRI1_1">[12]Tablas!#REF!</definedName>
    <definedName name="DRI1_1_1" localSheetId="1">#REF!</definedName>
    <definedName name="DRI1_1_1">[12]Tablas!#REF!</definedName>
    <definedName name="DRI1_1_2" localSheetId="1">#REF!</definedName>
    <definedName name="DRI1_1_2">[12]Tablas!#REF!</definedName>
    <definedName name="DRI1_1_3" localSheetId="1">#REF!</definedName>
    <definedName name="DRI1_1_3">[12]Tablas!#REF!</definedName>
    <definedName name="DRI1_1_4" localSheetId="1">#REF!</definedName>
    <definedName name="DRI1_1_4">[12]Tablas!#REF!</definedName>
    <definedName name="DRI1_2" localSheetId="1">#REF!</definedName>
    <definedName name="DRI1_2">[12]Tablas!#REF!</definedName>
    <definedName name="DRI1_3" localSheetId="1">#REF!</definedName>
    <definedName name="DRI1_3">[12]Tablas!#REF!</definedName>
    <definedName name="DRI1_4" localSheetId="1">#REF!</definedName>
    <definedName name="DRI1_4">[12]Tablas!#REF!</definedName>
    <definedName name="DRL" localSheetId="1">#REF!</definedName>
    <definedName name="DRL">[12]Tablas!#REF!</definedName>
    <definedName name="DRL1_1" localSheetId="1">#REF!</definedName>
    <definedName name="DRL1_1">[12]Tablas!#REF!</definedName>
    <definedName name="DRL1_1_1" localSheetId="1">#REF!</definedName>
    <definedName name="DRL1_1_1">[12]Tablas!#REF!</definedName>
    <definedName name="DRL1_1_2" localSheetId="1">#REF!</definedName>
    <definedName name="DRL1_1_2">[12]Tablas!#REF!</definedName>
    <definedName name="DRL1_1_3" localSheetId="1">#REF!</definedName>
    <definedName name="DRL1_1_3">[12]Tablas!#REF!</definedName>
    <definedName name="DRL1_1_4" localSheetId="1">#REF!</definedName>
    <definedName name="DRL1_1_4">[12]Tablas!#REF!</definedName>
    <definedName name="DRL1_2" localSheetId="1">#REF!</definedName>
    <definedName name="DRL1_2">[12]Tablas!#REF!</definedName>
    <definedName name="DRL1_3" localSheetId="1">#REF!</definedName>
    <definedName name="DRL1_3">[12]Tablas!#REF!</definedName>
    <definedName name="DRL1_4" localSheetId="1">#REF!</definedName>
    <definedName name="DRL1_4">[12]Tablas!#REF!</definedName>
    <definedName name="dry" localSheetId="2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rywall" localSheetId="1">#REF!</definedName>
    <definedName name="Drywall">#REF!</definedName>
    <definedName name="DS" localSheetId="1">#REF!</definedName>
    <definedName name="DS">[63]Cronograma!#REF!</definedName>
    <definedName name="DSAD" localSheetId="2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 localSheetId="1">#REF!</definedName>
    <definedName name="DsctoFondo">[66]EMPRESA!$I$25</definedName>
    <definedName name="DsctoPension" localSheetId="1">#REF!</definedName>
    <definedName name="DsctoPension">[66]EMPRESA!$I$23</definedName>
    <definedName name="DsctoSalud" localSheetId="1">#REF!</definedName>
    <definedName name="DsctoSalud">[66]EMPRESA!$I$24</definedName>
    <definedName name="DSD" localSheetId="2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ff" localSheetId="1">#REF!</definedName>
    <definedName name="Dsfsff">#REF!</definedName>
    <definedName name="dsfsvm" localSheetId="2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1">#REF!</definedName>
    <definedName name="DSP">[12]Tablas!#REF!</definedName>
    <definedName name="DSP1_1" localSheetId="1">#REF!</definedName>
    <definedName name="DSP1_1">[12]Tablas!#REF!</definedName>
    <definedName name="DSP1_1_1" localSheetId="1">#REF!</definedName>
    <definedName name="DSP1_1_1">[12]Tablas!#REF!</definedName>
    <definedName name="dt">#REF!</definedName>
    <definedName name="Dt___0">#REF!</definedName>
    <definedName name="Dt___1">#REF!</definedName>
    <definedName name="Dt___2">#REF!</definedName>
    <definedName name="Dt___3">#REF!</definedName>
    <definedName name="Dt___4">#REF!</definedName>
    <definedName name="dtrhj" localSheetId="2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>#REF!</definedName>
    <definedName name="e3e33" localSheetId="2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1">#REF!</definedName>
    <definedName name="ECP">[12]Tablas!#REF!</definedName>
    <definedName name="ECP1_1" localSheetId="1">#REF!</definedName>
    <definedName name="ECP1_1">[12]Tablas!#REF!</definedName>
    <definedName name="ECP1_1_1" localSheetId="1">#REF!</definedName>
    <definedName name="ECP1_1_1">[12]Tablas!#REF!</definedName>
    <definedName name="EDC">#REF!</definedName>
    <definedName name="EDEDWSWQA" localSheetId="2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2">'Analisis AIU_Vabr'!ERR</definedName>
    <definedName name="EE" localSheetId="1">'APU AGRO'!ERR</definedName>
    <definedName name="EE">[0]!ERR</definedName>
    <definedName name="eeedfr" localSheetId="2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#REF!</definedName>
    <definedName name="eeeeee">#REF!</definedName>
    <definedName name="eeeeee___0" localSheetId="1">#REF!</definedName>
    <definedName name="eeeeee___0">#REF!</definedName>
    <definedName name="eeeeee___1" localSheetId="1">#REF!</definedName>
    <definedName name="eeeeee___1">#REF!</definedName>
    <definedName name="eeeeeeee">#REF!</definedName>
    <definedName name="eeeeer" localSheetId="2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A" localSheetId="1">#REF!</definedName>
    <definedName name="EFA">#REF!</definedName>
    <definedName name="efef" localSheetId="2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>[25]PRESUPUESTO!$E$7</definedName>
    <definedName name="Ejecutivo" localSheetId="1">#REF!</definedName>
    <definedName name="Ejecutivo">'[67]Info Ejec'!$A$1:$AV$153</definedName>
    <definedName name="Eléctricas">#REF!</definedName>
    <definedName name="ELIMINACIONPROYC">#REF!</definedName>
    <definedName name="emanto">#REF!</definedName>
    <definedName name="eme" localSheetId="2">'Analisis AIU_Vabr'!ERR</definedName>
    <definedName name="eme" localSheetId="1">'APU AGRO'!ERR</definedName>
    <definedName name="eme">[0]!ERR</definedName>
    <definedName name="EMPLEADO" localSheetId="1">#REF!</definedName>
    <definedName name="EMPLEADO">#REF!</definedName>
    <definedName name="Empleados" localSheetId="1">#REF!</definedName>
    <definedName name="Empleados">#REF!</definedName>
    <definedName name="Empresa" localSheetId="1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 localSheetId="1">#REF!</definedName>
    <definedName name="EPECIALIDAD_SIDOE">[12]Tablas!#REF!</definedName>
    <definedName name="equipo" localSheetId="1">#REF!</definedName>
    <definedName name="equipo">[68]Equipo!$A$7:$A$65536</definedName>
    <definedName name="EQUIPO1">#REF!</definedName>
    <definedName name="Equipos">#REF!</definedName>
    <definedName name="EQUIPOS1">#REF!</definedName>
    <definedName name="EquiposEspeciales">#REF!</definedName>
    <definedName name="eqw" localSheetId="2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 localSheetId="1">#REF!</definedName>
    <definedName name="ERE_ART">[45]steel!$B$8:$B$47</definedName>
    <definedName name="erfg" localSheetId="2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2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2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>#REF!</definedName>
    <definedName name="ert" localSheetId="2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2">'Analisis AIU_Vabr'!ERR</definedName>
    <definedName name="ES" localSheetId="1">'APU AGRO'!ERR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 localSheetId="1">#REF!</definedName>
    <definedName name="ESTRAE">'[3]7422CW00'!#REF!</definedName>
    <definedName name="ESTRU" localSheetId="1">#REF!</definedName>
    <definedName name="ESTRU">[69]Estructura!$C$7:$E$2570</definedName>
    <definedName name="ESTRUCTURA" localSheetId="2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1">#REF!</definedName>
    <definedName name="ESTRUCTURAS">[70]Hoja3!$B$7:$B$15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2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2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2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>#REF!</definedName>
    <definedName name="ewegt" localSheetId="2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 localSheetId="1">#REF!</definedName>
    <definedName name="Excel_BuiltIn_Print_Titles_10">[23]SKJ452!#REF!</definedName>
    <definedName name="Excel_BuiltIn_Print_Titles_11" localSheetId="1">#REF!</definedName>
    <definedName name="Excel_BuiltIn_Print_Titles_11">[23]ITA878!#REF!</definedName>
    <definedName name="Excel_BuiltIn_Print_Titles_12" localSheetId="1">#REF!</definedName>
    <definedName name="Excel_BuiltIn_Print_Titles_12">'[23]AEA-944'!#REF!</definedName>
    <definedName name="Excel_BuiltIn_Print_Titles_13" localSheetId="1">#REF!</definedName>
    <definedName name="Excel_BuiltIn_Print_Titles_13">'[23]DUB-823'!#REF!</definedName>
    <definedName name="Excel_BuiltIn_Print_Titles_14" localSheetId="1">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 localSheetId="1">#REF!</definedName>
    <definedName name="Excel_BuiltIn_Print_Titles_19">[23]XXJ617!#REF!</definedName>
    <definedName name="Excel_BuiltIn_Print_Titles_20">#REF!</definedName>
    <definedName name="Excel_BuiltIn_Print_Titles_21" localSheetId="1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 localSheetId="1">#REF!</definedName>
    <definedName name="Excel_BuiltIn_Print_Titles_5">'[23]VEA 374'!#REF!</definedName>
    <definedName name="Excel_BuiltIn_Print_Titles_5_XX" localSheetId="1">#REF!</definedName>
    <definedName name="Excel_BuiltIn_Print_Titles_5_XX">'[23]VEA 374'!#REF!</definedName>
    <definedName name="Excel_BuiltIn_Print_Titles_6">#REF!</definedName>
    <definedName name="Excel_BuiltIn_Print_Titles_7" localSheetId="1">#REF!</definedName>
    <definedName name="Excel_BuiltIn_Print_Titles_7">[23]HFB024!#REF!</definedName>
    <definedName name="Excel_BuiltIn_Print_Titles_8">#REF!</definedName>
    <definedName name="Excel_BuiltIn_Print_Titles_9" localSheetId="1">#REF!</definedName>
    <definedName name="Excel_BuiltIn_Print_Titles_9">[23]PAJ825!#REF!</definedName>
    <definedName name="EXCROC" localSheetId="1">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 localSheetId="1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 localSheetId="1">#REF!</definedName>
    <definedName name="FACTURADO">'[72]Itemes Renovación'!#REF!</definedName>
    <definedName name="FareWellStmnt" localSheetId="1">#REF!</definedName>
    <definedName name="FareWellStmnt" localSheetId="0">[50]!FareWellStmnt</definedName>
    <definedName name="FareWellStmnt">[50]!FareWellStmnt</definedName>
    <definedName name="FaseProyecto">#REF!</definedName>
    <definedName name="FD" localSheetId="2">'Analisis AIU_Vabr'!ERR</definedName>
    <definedName name="FD" localSheetId="1">'APU AGRO'!ERR</definedName>
    <definedName name="FD">[0]!ERR</definedName>
    <definedName name="fda" localSheetId="2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>#REF!</definedName>
    <definedName name="FE">1.32</definedName>
    <definedName name="Fecha" localSheetId="1">#REF!</definedName>
    <definedName name="Fecha">[73]Tablas!$B$1:$B$65536</definedName>
    <definedName name="FechaInicio" localSheetId="1">#REF!</definedName>
    <definedName name="FechaInicio">[40]CONTRATO!$E$10</definedName>
    <definedName name="FechaTermina" localSheetId="1">#REF!</definedName>
    <definedName name="FechaTermina">[40]CONTRATO!$E$11</definedName>
    <definedName name="FechaTerminacion">#REF!</definedName>
    <definedName name="fer" localSheetId="1">#REF!</definedName>
    <definedName name="fer">'[37]Res-Accide-10'!#REF!</definedName>
    <definedName name="ferfer" localSheetId="2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reteria" localSheetId="1">#REF!</definedName>
    <definedName name="Ferreteria">#REF!</definedName>
    <definedName name="ff" localSheetId="2">'Analisis AIU_Vabr'!ERR</definedName>
    <definedName name="ff" localSheetId="1">'APU AGRO'!ERR</definedName>
    <definedName name="ff">[0]!ERR</definedName>
    <definedName name="fff" localSheetId="2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2">'Analisis AIU_Vabr'!ERR</definedName>
    <definedName name="fg" localSheetId="1">'APU AGRO'!ERR</definedName>
    <definedName name="fg">[0]!ERR</definedName>
    <definedName name="fgdfg" localSheetId="2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1">#REF!</definedName>
    <definedName name="fgh">'[74]7422CW00'!#REF!</definedName>
    <definedName name="FGHFBC" localSheetId="2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2" hidden="1">{#N/A,#N/A,TRUE,"1842CWN0"}</definedName>
    <definedName name="fhg" localSheetId="1" hidden="1">{#N/A,#N/A,TRUE,"1842CWN0"}</definedName>
    <definedName name="fhg" hidden="1">{#N/A,#N/A,TRUE,"1842CWN0"}</definedName>
    <definedName name="fhgh" localSheetId="2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 localSheetId="1">#REF!</definedName>
    <definedName name="FIBER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NCIACION" localSheetId="2">'Analisis AIU_Vabr'!ERR</definedName>
    <definedName name="FINANCIACION" localSheetId="1">'APU AGRO'!ERR</definedName>
    <definedName name="FINANCIACION">[0]!ERR</definedName>
    <definedName name="FinePrint" localSheetId="1">#REF!</definedName>
    <definedName name="FinePrint" localSheetId="0">[50]!FinePrint</definedName>
    <definedName name="FinePrint">[50]!FinePrint</definedName>
    <definedName name="FM">1.18</definedName>
    <definedName name="fnic" localSheetId="1">#REF!</definedName>
    <definedName name="fnic">[54]Hoja1!$C$13</definedName>
    <definedName name="FO">1.32</definedName>
    <definedName name="FORDESCR" localSheetId="1">#REF!</definedName>
    <definedName name="FORDESCR">'[3]7422CW00'!#REF!</definedName>
    <definedName name="FORM_C3" localSheetId="1">#REF!</definedName>
    <definedName name="FORM_C3">[75]Hoja1!$A$33:$N$51</definedName>
    <definedName name="Formaletas" localSheetId="1">#REF!</definedName>
    <definedName name="Formaletas">#REF!</definedName>
    <definedName name="FORMOLT" localSheetId="1">#REF!</definedName>
    <definedName name="FORMOLT">'[3]7422CW00'!#REF!</definedName>
    <definedName name="formularioCantidades">#REF!</definedName>
    <definedName name="FORSHE" localSheetId="1">#REF!</definedName>
    <definedName name="FORSHE">'[3]7422CW00'!#REF!</definedName>
    <definedName name="FORUNMIS" localSheetId="1">#REF!</definedName>
    <definedName name="FORUNMIS">'[3]7422CW00'!#REF!</definedName>
    <definedName name="FR">1.15</definedName>
    <definedName name="frbgsd" localSheetId="2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2">'Analisis AIU_Vabr'!ERR</definedName>
    <definedName name="fu" localSheetId="1">'APU AGRO'!ERR</definedName>
    <definedName name="fu">[0]!ERR</definedName>
    <definedName name="Full_Print" localSheetId="1">#REF!</definedName>
    <definedName name="Full_Print">#REF!</definedName>
    <definedName name="fwff" localSheetId="2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>#REF!</definedName>
    <definedName name="G.Eg" localSheetId="1">#REF!</definedName>
    <definedName name="G.Eg">#REF!</definedName>
    <definedName name="G.Em" localSheetId="1">#REF!</definedName>
    <definedName name="G.Em">#REF!</definedName>
    <definedName name="G.Eo">#REF!</definedName>
    <definedName name="G.Ew">#REF!</definedName>
    <definedName name="G_C1" localSheetId="1">#REF!</definedName>
    <definedName name="G_C1">[12]Tablas!#REF!</definedName>
    <definedName name="G_C10" localSheetId="1">#REF!</definedName>
    <definedName name="G_C10">[12]Tablas!#REF!</definedName>
    <definedName name="G_C11" localSheetId="1">#REF!</definedName>
    <definedName name="G_C11">[12]Tablas!#REF!</definedName>
    <definedName name="G_C12" localSheetId="1">#REF!</definedName>
    <definedName name="G_C12">[12]Tablas!#REF!</definedName>
    <definedName name="G_C13" localSheetId="1">#REF!</definedName>
    <definedName name="G_C13">[12]Tablas!#REF!</definedName>
    <definedName name="G_C14" localSheetId="1">#REF!</definedName>
    <definedName name="G_C14">[12]Tablas!#REF!</definedName>
    <definedName name="G_C15" localSheetId="1">#REF!</definedName>
    <definedName name="G_C15">[12]Tablas!#REF!</definedName>
    <definedName name="G_C16" localSheetId="1">#REF!</definedName>
    <definedName name="G_C16">[12]Tablas!#REF!</definedName>
    <definedName name="G_C17" localSheetId="1">#REF!</definedName>
    <definedName name="G_C17">[12]Tablas!#REF!</definedName>
    <definedName name="G_C18" localSheetId="1">#REF!</definedName>
    <definedName name="G_C18">[12]Tablas!#REF!</definedName>
    <definedName name="G_C19" localSheetId="1">#REF!</definedName>
    <definedName name="G_C19">[12]Tablas!#REF!</definedName>
    <definedName name="G_C2" localSheetId="1">#REF!</definedName>
    <definedName name="G_C2">[12]Tablas!#REF!</definedName>
    <definedName name="G_C20" localSheetId="1">#REF!</definedName>
    <definedName name="G_C20">[12]Tablas!#REF!</definedName>
    <definedName name="G_C21" localSheetId="1">#REF!</definedName>
    <definedName name="G_C21">[12]Tablas!#REF!</definedName>
    <definedName name="G_C22" localSheetId="1">#REF!</definedName>
    <definedName name="G_C22">[12]Tablas!#REF!</definedName>
    <definedName name="G_C3" localSheetId="1">#REF!</definedName>
    <definedName name="G_C3">[12]Tablas!#REF!</definedName>
    <definedName name="G_C4" localSheetId="1">#REF!</definedName>
    <definedName name="G_C4">[12]Tablas!#REF!</definedName>
    <definedName name="G_C5" localSheetId="1">#REF!</definedName>
    <definedName name="G_C5">[12]Tablas!#REF!</definedName>
    <definedName name="G_C6" localSheetId="1">#REF!</definedName>
    <definedName name="G_C6">[12]Tablas!#REF!</definedName>
    <definedName name="G_C7" localSheetId="1">#REF!</definedName>
    <definedName name="G_C7">[12]Tablas!#REF!</definedName>
    <definedName name="G_C8" localSheetId="1">#REF!</definedName>
    <definedName name="G_C8">[12]Tablas!#REF!</definedName>
    <definedName name="G_C9" localSheetId="1">#REF!</definedName>
    <definedName name="G_C9">[12]Tablas!#REF!</definedName>
    <definedName name="G1_">#REF!</definedName>
    <definedName name="GAJ">#REF!</definedName>
    <definedName name="GAS" localSheetId="1">#REF!</definedName>
    <definedName name="GAS">[12]Tablas!#REF!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2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1">#REF!</definedName>
    <definedName name="GCB">[11]Tablas!#REF!</definedName>
    <definedName name="GCI" localSheetId="1">#REF!</definedName>
    <definedName name="GCI">[12]Tablas!#REF!</definedName>
    <definedName name="GCN" localSheetId="1">#REF!</definedName>
    <definedName name="GCN">[12]Tablas!#REF!</definedName>
    <definedName name="GCP" localSheetId="1">#REF!</definedName>
    <definedName name="GCP">[12]Tablas!#REF!</definedName>
    <definedName name="GDN" localSheetId="1">#REF!</definedName>
    <definedName name="GDN">[12]Tablas!#REF!</definedName>
    <definedName name="GDR" localSheetId="1">#REF!</definedName>
    <definedName name="GDR">[12]Tablas!#REF!</definedName>
    <definedName name="gdt" localSheetId="2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1">#REF!</definedName>
    <definedName name="GEA">[12]Tablas!#REF!</definedName>
    <definedName name="GEA1_1" localSheetId="1">#REF!</definedName>
    <definedName name="GEA1_1">[12]Tablas!#REF!</definedName>
    <definedName name="GEA1_1_1" localSheetId="1">#REF!</definedName>
    <definedName name="GEA1_1_1">[12]Tablas!#REF!</definedName>
    <definedName name="GEA1_1_10" localSheetId="1">#REF!</definedName>
    <definedName name="GEA1_1_10">[12]Tablas!#REF!</definedName>
    <definedName name="GEA1_1_2" localSheetId="1">#REF!</definedName>
    <definedName name="GEA1_1_2">[12]Tablas!#REF!</definedName>
    <definedName name="GEA1_1_3" localSheetId="1">#REF!</definedName>
    <definedName name="GEA1_1_3">[12]Tablas!#REF!</definedName>
    <definedName name="GEA1_1_4" localSheetId="1">#REF!</definedName>
    <definedName name="GEA1_1_4">[12]Tablas!#REF!</definedName>
    <definedName name="GEA1_1_5" localSheetId="1">#REF!</definedName>
    <definedName name="GEA1_1_5">[12]Tablas!#REF!</definedName>
    <definedName name="GEA1_1_6" localSheetId="1">#REF!</definedName>
    <definedName name="GEA1_1_6">[12]Tablas!#REF!</definedName>
    <definedName name="GEA1_1_7" localSheetId="1">#REF!</definedName>
    <definedName name="GEA1_1_7">[12]Tablas!#REF!</definedName>
    <definedName name="GEA1_1_8" localSheetId="1">#REF!</definedName>
    <definedName name="GEA1_1_8">[12]Tablas!#REF!</definedName>
    <definedName name="GEA1_1_9" localSheetId="1">#REF!</definedName>
    <definedName name="GEA1_1_9">[12]Tablas!#REF!</definedName>
    <definedName name="GEA1_2" localSheetId="1">#REF!</definedName>
    <definedName name="GEA1_2">[12]Tablas!#REF!</definedName>
    <definedName name="GEA1_3" localSheetId="1">#REF!</definedName>
    <definedName name="GEA1_3">[12]Tablas!#REF!</definedName>
    <definedName name="GEA1_4" localSheetId="1">#REF!</definedName>
    <definedName name="GEA1_4">[12]Tablas!#REF!</definedName>
    <definedName name="GEC" localSheetId="1">#REF!</definedName>
    <definedName name="GEC">[12]Tablas!#REF!</definedName>
    <definedName name="GEC_ON_DAPIAY">#REF!</definedName>
    <definedName name="GEC_ON_GER">#REF!</definedName>
    <definedName name="geg" localSheetId="2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>#REF!</definedName>
    <definedName name="GENERAL1" localSheetId="1">#REF!</definedName>
    <definedName name="GENERAL1">#REF!</definedName>
    <definedName name="Geosinteticos">#REF!</definedName>
    <definedName name="Geotex">#REF!</definedName>
    <definedName name="GERENCIA">#REF!</definedName>
    <definedName name="GERENCIA1">#REF!</definedName>
    <definedName name="GERENCIA2">#REF!</definedName>
    <definedName name="Gerente" localSheetId="1">#REF!</definedName>
    <definedName name="Gerente">[40]EMPRESA!$F$12</definedName>
    <definedName name="gerg" localSheetId="2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2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2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1">#REF!</definedName>
    <definedName name="GFN">[12]Tablas!#REF!</definedName>
    <definedName name="gfutyj6" localSheetId="2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2">'Analisis AIU_Vabr'!ERR</definedName>
    <definedName name="GGG" localSheetId="1">'APU AGRO'!ERR</definedName>
    <definedName name="GGG">[0]!ERR</definedName>
    <definedName name="gggb" localSheetId="2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2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2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1">#REF!</definedName>
    <definedName name="ghf">'[74]7422CW00'!#REF!</definedName>
    <definedName name="ghfg" localSheetId="2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>#REF!</definedName>
    <definedName name="ghjghj" localSheetId="2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2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2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1">#REF!</definedName>
    <definedName name="GMM_ON_ASO">[12]Tablas!#REF!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>#REF!</definedName>
    <definedName name="GOT" localSheetId="1">#REF!</definedName>
    <definedName name="GOT">[12]Tablas!#REF!</definedName>
    <definedName name="GPO" localSheetId="1">#REF!</definedName>
    <definedName name="GPO">[12]Tablas!#REF!</definedName>
    <definedName name="GPR" localSheetId="1">#REF!</definedName>
    <definedName name="GPR">[12]Tablas!#REF!</definedName>
    <definedName name="GRAF1ANO" localSheetId="2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 localSheetId="1">#REF!</definedName>
    <definedName name="GRC">[12]Tablas!#REF!</definedName>
    <definedName name="GRC_ON_ASO" localSheetId="1">#REF!</definedName>
    <definedName name="GRC_ON_ASO">[12]Tablas!#REF!</definedName>
    <definedName name="GRC_ON_DAPIAY">#REF!</definedName>
    <definedName name="GRC_ON_GER">#REF!</definedName>
    <definedName name="gregds" localSheetId="2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1">#REF!</definedName>
    <definedName name="GRM">[12]Tablas!#REF!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 localSheetId="1">#REF!</definedName>
    <definedName name="GRN">[12]Tablas!#REF!</definedName>
    <definedName name="GRN_ON_ASO" localSheetId="1">#REF!</definedName>
    <definedName name="GRN_ON_ASO">[12]Tablas!#REF!</definedName>
    <definedName name="GRN_ON_DIREC">#REF!</definedName>
    <definedName name="GRS" localSheetId="1">#REF!</definedName>
    <definedName name="GRS">[12]Tablas!#REF!</definedName>
    <definedName name="GRS_ON_ASO" localSheetId="1">#REF!</definedName>
    <definedName name="GRS_ON_ASO">[12]Tablas!#REF!</definedName>
    <definedName name="GRS_ON_DIREC">#REF!</definedName>
    <definedName name="GRS_ON_HUIL">#REF!</definedName>
    <definedName name="grtyerh" localSheetId="2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>#REF!</definedName>
    <definedName name="grupo3" localSheetId="1">#REF!</definedName>
    <definedName name="grupo3">[54]Hoja1!$F$6</definedName>
    <definedName name="grupo4" localSheetId="1">#REF!</definedName>
    <definedName name="grupo4">[54]Hoja1!$F$7</definedName>
    <definedName name="grupo5" localSheetId="1">#REF!</definedName>
    <definedName name="grupo5">[54]Hoja1!$F$10</definedName>
    <definedName name="grupo6" localSheetId="1">#REF!</definedName>
    <definedName name="grupo6">[54]Hoja1!$F$11</definedName>
    <definedName name="grupo7" localSheetId="1">#REF!</definedName>
    <definedName name="grupo7">[54]Hoja1!$F$12</definedName>
    <definedName name="grupo8" localSheetId="1">#REF!</definedName>
    <definedName name="grupo8">[54]Hoja1!$F$13</definedName>
    <definedName name="grupo9" localSheetId="1">#REF!</definedName>
    <definedName name="grupo9">[54]Hoja1!$F$14</definedName>
    <definedName name="gsdf">#REF!</definedName>
    <definedName name="gsdf___0">#REF!</definedName>
    <definedName name="gsdf___1">#REF!</definedName>
    <definedName name="GSDG" localSheetId="2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>[76]BASE!$C$4:$H$255</definedName>
    <definedName name="GTC" localSheetId="1">#REF!</definedName>
    <definedName name="GTC">[12]Tablas!#REF!</definedName>
    <definedName name="GTE" localSheetId="1">#REF!</definedName>
    <definedName name="GTE">[12]Tablas!#REF!</definedName>
    <definedName name="gtgt" localSheetId="2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>#REF!</definedName>
    <definedName name="GTO_INVEST" localSheetId="1">#REF!</definedName>
    <definedName name="GTO_INVEST">#REF!</definedName>
    <definedName name="GTO_OPERA" localSheetId="1">#REF!</definedName>
    <definedName name="GTO_OPERA">#REF!</definedName>
    <definedName name="GTP" localSheetId="1">#REF!</definedName>
    <definedName name="GTP">[12]Tablas!#REF!</definedName>
    <definedName name="GTRE">#REF!</definedName>
    <definedName name="h">#REF!</definedName>
    <definedName name="H_AA" localSheetId="1">VLOOKUP(#REF!,#REF!,9,FALSE)</definedName>
    <definedName name="H_AA">VLOOKUP(#REF!,#REF!,9,FALSE)</definedName>
    <definedName name="H_EL" localSheetId="1">VLOOKUP(#REF!,#REF!,6,FALSE)*(1+#REF!)</definedName>
    <definedName name="H_EL">VLOOKUP(#REF!,#REF!,6,FALSE)*(1+#REF!)</definedName>
    <definedName name="H_HI" localSheetId="1">VLOOKUP(#REF!,#REF!,6,FALSE)*(1+#REF!)</definedName>
    <definedName name="H_HI">VLOOKUP(#REF!,#REF!,6,FALSE)*(1+#REF!)</definedName>
    <definedName name="H_pump">#REF!</definedName>
    <definedName name="h9h" localSheetId="2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1">#REF!</definedName>
    <definedName name="Hazards">#REF!</definedName>
    <definedName name="hbfdhrw" localSheetId="2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1">#REF!</definedName>
    <definedName name="hed">[54]Datos!$D$8</definedName>
    <definedName name="hen" localSheetId="1">#REF!</definedName>
    <definedName name="hen">[54]Datos!$D$9</definedName>
    <definedName name="HERRERO">#REF!</definedName>
    <definedName name="hfgh" localSheetId="2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2">'Analisis AIU_Vabr'!ERR</definedName>
    <definedName name="hh" localSheetId="1">'APU AGRO'!ERR</definedName>
    <definedName name="hh">[0]!ERR</definedName>
    <definedName name="hhg" localSheetId="2" hidden="1">{#N/A,#N/A,TRUE,"1842CWN0"}</definedName>
    <definedName name="hhg" localSheetId="1" hidden="1">{#N/A,#N/A,TRUE,"1842CWN0"}</definedName>
    <definedName name="hhg" hidden="1">{#N/A,#N/A,TRUE,"1842CWN0"}</definedName>
    <definedName name="hhh" localSheetId="2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#REF!</definedName>
    <definedName name="Hid">'[20]Interc de Hidr.'!$E$1:$E$65536</definedName>
    <definedName name="HIDE1" localSheetId="1">#REF!</definedName>
    <definedName name="HIDE1">[45]steel!$F$7:$J$7</definedName>
    <definedName name="hjfg" localSheetId="2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2">'Analisis AIU_Vabr'!ERR</definedName>
    <definedName name="HK" localSheetId="1">'APU AGRO'!ERR</definedName>
    <definedName name="HK">[0]!ERR</definedName>
    <definedName name="HM" localSheetId="1">#REF!</definedName>
    <definedName name="HM">#REF!</definedName>
    <definedName name="hn" localSheetId="2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 localSheetId="1">#REF!</definedName>
    <definedName name="horat">'[20]Itemes Renovación'!#REF!</definedName>
    <definedName name="Hornos" localSheetId="1">#REF!</definedName>
    <definedName name="Hornos">#REF!</definedName>
    <definedName name="hoy" hidden="1">#REF!</definedName>
    <definedName name="HP_stg_Hz">#REF!</definedName>
    <definedName name="hreer" localSheetId="2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1">#REF!</definedName>
    <definedName name="hrn">[54]Datos!$D$7</definedName>
    <definedName name="hrthtrh" localSheetId="2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>#REF!</definedName>
    <definedName name="hsfg" localSheetId="2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1">#REF!</definedName>
    <definedName name="HTAS">#REF!</definedName>
    <definedName name="HTAS1" localSheetId="1">#REF!</definedName>
    <definedName name="HTAS1">#REF!</definedName>
    <definedName name="hthdrf" localSheetId="2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>#REF!</definedName>
    <definedName name="hxdfk" localSheetId="1">#REF!</definedName>
    <definedName name="hxdfk">#REF!</definedName>
    <definedName name="hyhjop" localSheetId="2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 localSheetId="1">#REF!</definedName>
    <definedName name="i0">#REF!</definedName>
    <definedName name="i8i" localSheetId="2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1">#REF!</definedName>
    <definedName name="ic">[54]Hoja1!$C$17</definedName>
    <definedName name="icbf" localSheetId="1">#REF!</definedName>
    <definedName name="icbf">[54]Hoja1!$C$15</definedName>
    <definedName name="Icct" localSheetId="1">#REF!</definedName>
    <definedName name="Icct">#REF!</definedName>
    <definedName name="ICP" localSheetId="1">#REF!</definedName>
    <definedName name="ICP">[12]Tablas!#REF!</definedName>
    <definedName name="ICP1_1" localSheetId="1">#REF!</definedName>
    <definedName name="ICP1_1">[12]Tablas!#REF!</definedName>
    <definedName name="ICP1_1_1" localSheetId="1">#REF!</definedName>
    <definedName name="ICP1_1_1">[12]Tablas!#REF!</definedName>
    <definedName name="ICP1_1_2" localSheetId="1">#REF!</definedName>
    <definedName name="ICP1_1_2">[12]Tablas!#REF!</definedName>
    <definedName name="ICP1_1_3" localSheetId="1">#REF!</definedName>
    <definedName name="ICP1_1_3">[12]Tablas!#REF!</definedName>
    <definedName name="ICP1_1_4" localSheetId="1">#REF!</definedName>
    <definedName name="ICP1_1_4">[12]Tablas!#REF!</definedName>
    <definedName name="ICP1_2" localSheetId="1">#REF!</definedName>
    <definedName name="ICP1_2">[12]Tablas!#REF!</definedName>
    <definedName name="ICP1_3" localSheetId="1">#REF!</definedName>
    <definedName name="ICP1_3">[12]Tablas!#REF!</definedName>
    <definedName name="ICP1_4" localSheetId="1">#REF!</definedName>
    <definedName name="ICP1_4">[12]Tablas!#REF!</definedName>
    <definedName name="ID" localSheetId="2">'Analisis AIU_Vabr'!ERR</definedName>
    <definedName name="ID" localSheetId="1">'APU AGRO'!ERR</definedName>
    <definedName name="ID">[0]!ERR</definedName>
    <definedName name="IF" localSheetId="1">#REF!</definedName>
    <definedName name="IF">'[51]A. P. U.'!#REF!</definedName>
    <definedName name="Ig" localSheetId="1">#REF!</definedName>
    <definedName name="Ig">#REF!</definedName>
    <definedName name="ii" localSheetId="2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>#REF!</definedName>
    <definedName name="im" localSheetId="1">#REF!</definedName>
    <definedName name="im">'[77]1'!$N$41</definedName>
    <definedName name="IMP" localSheetId="1">#REF!</definedName>
    <definedName name="IMP">[25]otros!$C$3</definedName>
    <definedName name="Impermeabilizantes">#REF!</definedName>
    <definedName name="IMPRESSION">#REF!</definedName>
    <definedName name="Imprima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 localSheetId="1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 localSheetId="1">#REF!,#REF!,#REF!,#REF!</definedName>
    <definedName name="iniciales">'[27]Reservas de Petróleo'!$A$2,'[27]Reservas de Petróleo'!$A$1,'[27]Reservas de Petróleo'!$D$4,'[27]Reservas de Petróleo'!$D$1:$D$65536</definedName>
    <definedName name="Inicio" localSheetId="1">#REF!</definedName>
    <definedName name="Inicio">[35]BASES!$E$26</definedName>
    <definedName name="INPU" localSheetId="1">#REF!</definedName>
    <definedName name="INPU">#REF!</definedName>
    <definedName name="INPUT" localSheetId="1">#REF!</definedName>
    <definedName name="INPUT">'[3]7422CW00'!#REF!</definedName>
    <definedName name="Inst.Electricas">#REF!</definedName>
    <definedName name="Inst.Hidrosanitarias">#REF!</definedName>
    <definedName name="INSU" localSheetId="1">#REF!</definedName>
    <definedName name="INSU">[79]INSUMOS!$A$1:$E$65536</definedName>
    <definedName name="INSUMOS">#REF!</definedName>
    <definedName name="Insumos_auxiliares" localSheetId="1">#REF!</definedName>
    <definedName name="Insumos_auxiliares">[80]Insumos!#REF!</definedName>
    <definedName name="Insumos_basicos">#REF!</definedName>
    <definedName name="INSUMOS_NOM">#REF!</definedName>
    <definedName name="INSUMOS_PRECIO">#REF!</definedName>
    <definedName name="INSUMOS_TIPO">#REF!</definedName>
    <definedName name="INSUMOS_UNI">#REF!</definedName>
    <definedName name="Int">#REF!</definedName>
    <definedName name="InTap" localSheetId="1">#REF!</definedName>
    <definedName name="InTap">[20]Interc.tapones!$E$1:$E$65536</definedName>
    <definedName name="INTER" localSheetId="1">#REF!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 localSheetId="1">#REF!</definedName>
    <definedName name="Interventor">[40]CONTRATO!$E$12</definedName>
    <definedName name="IntVal" localSheetId="1">#REF!</definedName>
    <definedName name="IntVal">[20]Interc.válv.!$E$1:$E$65536</definedName>
    <definedName name="INV_11" localSheetId="1">#REF!</definedName>
    <definedName name="INV_11">'[81]PR 1'!$A$2:$N$655</definedName>
    <definedName name="INV_Payments" localSheetId="1">#REF!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2">'Analisis AIU_Vabr'!ERR</definedName>
    <definedName name="IOUHH" localSheetId="1">'APU AGRO'!ERR</definedName>
    <definedName name="IOUHH">[0]!ERR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 localSheetId="1">#REF!</definedName>
    <definedName name="Iss">'[40]LIQUIDA-NOMINA'!$AT$4</definedName>
    <definedName name="issafp" localSheetId="1">#REF!</definedName>
    <definedName name="issafp">[54]Hoja1!$C$19</definedName>
    <definedName name="isscs" localSheetId="1">#REF!</definedName>
    <definedName name="isscs">[54]Hoja1!$C$21</definedName>
    <definedName name="isseps" localSheetId="1">#REF!</definedName>
    <definedName name="isseps">[54]Hoja1!$C$20</definedName>
    <definedName name="ITEM" localSheetId="1">#REF!</definedName>
    <definedName name="ITEM">[76]BASE!$C$4:$H$255</definedName>
    <definedName name="ÍTEM">#REF!</definedName>
    <definedName name="Item_Creados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REV">#REF!</definedName>
    <definedName name="ITEMS">#REF!</definedName>
    <definedName name="IUI" localSheetId="2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 localSheetId="1">#REF!</definedName>
    <definedName name="iwjer">#REF!</definedName>
    <definedName name="iyuiuyi" localSheetId="2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2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hidden="1">#REF!</definedName>
    <definedName name="jfhjfrt" localSheetId="2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>'Analisis AIU_Vabr'!ERR</definedName>
    <definedName name="jj" localSheetId="1">'APU AGRO'!ERR</definedName>
    <definedName name="jj">[0]!ERR</definedName>
    <definedName name="jjfq" localSheetId="2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2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2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2">'Analisis AIU_Vabr'!ERR</definedName>
    <definedName name="JOHNNY" localSheetId="1">'APU AGRO'!ERR</definedName>
    <definedName name="JOHNNY">[0]!ERR</definedName>
    <definedName name="JRYJ" localSheetId="2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2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2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>#REF!</definedName>
    <definedName name="kjhkd" localSheetId="2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>#REF!</definedName>
    <definedName name="kjk" localSheetId="2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localSheetId="2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2">'Analisis AIU_Vabr'!ERR</definedName>
    <definedName name="kl" localSheetId="1">'APU AGRO'!ERR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rtrk" localSheetId="2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>#REF!</definedName>
    <definedName name="ksogtk" localSheetId="1">#REF!</definedName>
    <definedName name="ksogtk">#REF!</definedName>
    <definedName name="kuyhgbe" localSheetId="1">#REF!</definedName>
    <definedName name="kuyhgbe">#REF!</definedName>
    <definedName name="kyr" localSheetId="2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>#REF!</definedName>
    <definedName name="la" localSheetId="1">#REF!</definedName>
    <definedName name="la">#REF!</definedName>
    <definedName name="Ladrillos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 localSheetId="1">#REF!</definedName>
    <definedName name="lb">#REF!</definedName>
    <definedName name="ld" localSheetId="1">#REF!</definedName>
    <definedName name="ld">#REF!</definedName>
    <definedName name="LG" localSheetId="1">LEN(#REF!)</definedName>
    <definedName name="LG">LEN(#REF!)</definedName>
    <definedName name="Libro1_Hoja1_Lista" localSheetId="1">#REF!</definedName>
    <definedName name="Libro1_Hoja1_Lista">[82]LISTADO!#REF!</definedName>
    <definedName name="LICITACION">#REF!</definedName>
    <definedName name="LINEA" localSheetId="1">#REF!</definedName>
    <definedName name="LINEA">[83]CONT_ADI!#REF!</definedName>
    <definedName name="Lista_ITEMS">#REF!</definedName>
    <definedName name="ListaCantidad">#REF!</definedName>
    <definedName name="Listado">#REF!</definedName>
    <definedName name="Listado1">#REF!</definedName>
    <definedName name="ListadoDeActividades" localSheetId="1">#REF!:#REF!</definedName>
    <definedName name="ListadoDeActividades">#REF!:#REF!</definedName>
    <definedName name="ListadoDeAPUsBasicos" localSheetId="1">#REF!</definedName>
    <definedName name="ListadoDeAPUsBasicos">#REF!</definedName>
    <definedName name="ListadoDeEquiposHerramientas">#REF!</definedName>
    <definedName name="ListadoDeMateriales">#REF!</definedName>
    <definedName name="ListadoDePersonal">#REF!</definedName>
    <definedName name="ListaItem">#REF!</definedName>
    <definedName name="ListaUni" localSheetId="1">#REF!</definedName>
    <definedName name="ListaUni">[84]TOTALES!$D$7:$D$654</definedName>
    <definedName name="liuoo" localSheetId="2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>#REF!</definedName>
    <definedName name="LLL" localSheetId="1">#REF!</definedName>
    <definedName name="LLL">[85]tub!$C$1:$J$39</definedName>
    <definedName name="lllllh" localSheetId="2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 localSheetId="1">#REF!</definedName>
    <definedName name="LOCA" localSheetId="0">[26]!absc</definedName>
    <definedName name="LOCA">[26]!absc</definedName>
    <definedName name="LOCA1" localSheetId="1">#REF!</definedName>
    <definedName name="LOCA1" localSheetId="0">[38]!absc</definedName>
    <definedName name="LOCA1">[38]!absc</definedName>
    <definedName name="LOCALIZACION_Y_REPLANTEO">#REF!</definedName>
    <definedName name="LOGO" localSheetId="2">'Analisis AIU_Vabr'!ERR</definedName>
    <definedName name="LOGO" localSheetId="1">'APU AGRO'!ERR</definedName>
    <definedName name="LOGO">[0]!ERR</definedName>
    <definedName name="lolol" localSheetId="2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>#REF!</definedName>
    <definedName name="lp" localSheetId="1">#REF!</definedName>
    <definedName name="lp">#REF!</definedName>
    <definedName name="lplpl" localSheetId="2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>#REF!</definedName>
    <definedName name="lun" localSheetId="1">#REF!</definedName>
    <definedName name="lun">'[37]Res-Accide-10'!#REF!</definedName>
    <definedName name="lv" localSheetId="1">#REF!</definedName>
    <definedName name="lv">#REF!</definedName>
    <definedName name="m">#REF!</definedName>
    <definedName name="MA" localSheetId="1">#REF!</definedName>
    <definedName name="MA">'[37]Res-Accide-10'!#REF!</definedName>
    <definedName name="MACR">#REF!</definedName>
    <definedName name="MACRDEL" localSheetId="1">#REF!</definedName>
    <definedName name="MACRDEL">'[3]7422CW00'!#REF!</definedName>
    <definedName name="Macroactividad">#REF!</definedName>
    <definedName name="Maderas">#REF!</definedName>
    <definedName name="mafdsf" localSheetId="2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1">#REF!</definedName>
    <definedName name="MANUAL">#REF!</definedName>
    <definedName name="mao" localSheetId="2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#REF!</definedName>
    <definedName name="MAQUINAR">[53]Insum!$A$68:$H$98</definedName>
    <definedName name="mar" localSheetId="1">#REF!</definedName>
    <definedName name="mar">'[37]Res-Accide-10'!#REF!</definedName>
    <definedName name="MARCO_H" localSheetId="1">#REF!</definedName>
    <definedName name="MARCO_H">#REF!</definedName>
    <definedName name="marina" localSheetId="1">#REF!</definedName>
    <definedName name="marina">'[86]Informe Semanal 1'!#REF!</definedName>
    <definedName name="masor" localSheetId="2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 localSheetId="1">#REF!</definedName>
    <definedName name="MATERIAL">'[87]TABLA MATERIALES'!$A$3:$D$654</definedName>
    <definedName name="materiales" localSheetId="1">#REF!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2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1">#REF!</definedName>
    <definedName name="mediah_reposo_comida">'[88]CCP,LEYES, Y DEC.'!#REF!</definedName>
    <definedName name="meg" localSheetId="2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 localSheetId="1">#REF!</definedName>
    <definedName name="MENU1">'[3]7422CW00'!#REF!</definedName>
    <definedName name="MENU2" localSheetId="1">#REF!</definedName>
    <definedName name="MENU2">'[3]7422CW00'!#REF!</definedName>
    <definedName name="MENU3" localSheetId="1">#REF!</definedName>
    <definedName name="MENU3">'[3]7422CW00'!#REF!</definedName>
    <definedName name="MENU4" localSheetId="1">#REF!</definedName>
    <definedName name="MENU4">'[3]7422CW00'!#REF!</definedName>
    <definedName name="MENU5" localSheetId="1">#REF!</definedName>
    <definedName name="MENU5">'[3]7422CW00'!#REF!</definedName>
    <definedName name="MENU6" localSheetId="1">#REF!</definedName>
    <definedName name="MENU6">'[3]7422CW00'!#REF!</definedName>
    <definedName name="MES" localSheetId="1">#REF!</definedName>
    <definedName name="MES">[25]PRESUPUESTO!$C$13</definedName>
    <definedName name="MesCotiz" localSheetId="1">#REF!</definedName>
    <definedName name="MesCotiz">'[10]LIQ-NOM'!$H$3</definedName>
    <definedName name="MesCotizacion" localSheetId="1">#REF!</definedName>
    <definedName name="MesCotizacion">'[40]LIQUIDA-NOMINA'!$H$3</definedName>
    <definedName name="MESES">#REF!</definedName>
    <definedName name="MesesMora" localSheetId="1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2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1">#REF!</definedName>
    <definedName name="Mi_Salida">#REF!</definedName>
    <definedName name="Mi_Salida1" localSheetId="1">#REF!</definedName>
    <definedName name="Mi_Salida1">#REF!</definedName>
    <definedName name="MICR" localSheetId="1">#REF!</definedName>
    <definedName name="MICR">#REF!</definedName>
    <definedName name="MIN_MAX_sma">#REF!</definedName>
    <definedName name="mjmj" localSheetId="2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mjmjh" localSheetId="2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2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BRAS" localSheetId="1">#REF!</definedName>
    <definedName name="MOBRAS">#REF!</definedName>
    <definedName name="MOD" localSheetId="1">#REF!</definedName>
    <definedName name="MOD">#REF!</definedName>
    <definedName name="MODIVejec" localSheetId="2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1">#REF!</definedName>
    <definedName name="Módulo3.anexo1" localSheetId="0">[9]!Módulo3.anexo1</definedName>
    <definedName name="Módulo3.anexo1">[9]!Módulo3.anexo1</definedName>
    <definedName name="Módulo3.anexo10" localSheetId="1">#REF!</definedName>
    <definedName name="Módulo3.anexo10" localSheetId="0">[9]!Módulo3.anexo10</definedName>
    <definedName name="Módulo3.anexo10">[9]!Módulo3.anexo10</definedName>
    <definedName name="Módulo3.anexo11" localSheetId="1">#REF!</definedName>
    <definedName name="Módulo3.anexo11" localSheetId="0">[9]!Módulo3.anexo11</definedName>
    <definedName name="Módulo3.anexo11">[9]!Módulo3.anexo11</definedName>
    <definedName name="Módulo3.anexo12" localSheetId="1">#REF!</definedName>
    <definedName name="Módulo3.anexo12" localSheetId="0">[9]!Módulo3.anexo12</definedName>
    <definedName name="Módulo3.anexo12">[9]!Módulo3.anexo12</definedName>
    <definedName name="Módulo3.anexo3" localSheetId="1">#REF!</definedName>
    <definedName name="Módulo3.anexo3" localSheetId="0">[9]!Módulo3.anexo3</definedName>
    <definedName name="Módulo3.anexo3">[9]!Módulo3.anexo3</definedName>
    <definedName name="Módulo3.anexo4" localSheetId="1">#REF!</definedName>
    <definedName name="Módulo3.anexo4" localSheetId="0">[9]!Módulo3.anexo4</definedName>
    <definedName name="Módulo3.anexo4">[9]!Módulo3.anexo4</definedName>
    <definedName name="Módulo3.anexo5" localSheetId="1">#REF!</definedName>
    <definedName name="Módulo3.anexo5" localSheetId="0">[9]!Módulo3.anexo5</definedName>
    <definedName name="Módulo3.anexo5">[9]!Módulo3.anexo5</definedName>
    <definedName name="Módulo3.anexo6" localSheetId="1">#REF!</definedName>
    <definedName name="Módulo3.anexo6" localSheetId="0">[9]!Módulo3.anexo6</definedName>
    <definedName name="Módulo3.anexo6">[9]!Módulo3.anexo6</definedName>
    <definedName name="Módulo8.anexo16" localSheetId="1">#REF!</definedName>
    <definedName name="Módulo8.anexo16" localSheetId="0">[9]!Módulo8.anexo16</definedName>
    <definedName name="Módulo8.anexo16">[9]!Módulo8.anexo16</definedName>
    <definedName name="MOE" localSheetId="2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 localSheetId="1">#REF!</definedName>
    <definedName name="MONEDA">[89]Tablas!$AO$6:$AO$7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 localSheetId="1">#REF!</definedName>
    <definedName name="Mora">[10]EMPRESA!$I$29</definedName>
    <definedName name="MORON">#REF!</definedName>
    <definedName name="MRLART" localSheetId="1">#REF!</definedName>
    <definedName name="MRLART">[2]STRSUMM0!#REF!</definedName>
    <definedName name="MRSUPDET" localSheetId="1">#REF!</definedName>
    <definedName name="MRSUPDET">[45]steel!#REF!</definedName>
    <definedName name="Mtz_Avance">#REF!</definedName>
    <definedName name="Mv">#REF!</definedName>
    <definedName name="n" localSheetId="2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._FUND." localSheetId="1">#REF!</definedName>
    <definedName name="N._FUND.">#REF!</definedName>
    <definedName name="N__FUND_" localSheetId="1">#REF!</definedName>
    <definedName name="N__FUND_">#REF!</definedName>
    <definedName name="N__FUND____0" localSheetId="1">#REF!</definedName>
    <definedName name="N__FUND____0">#REF!</definedName>
    <definedName name="N__FUND____1">#REF!</definedName>
    <definedName name="N__FUND____2">#REF!</definedName>
    <definedName name="Nada" localSheetId="1">#REF!</definedName>
    <definedName name="Nada" localSheetId="0">[50]!Nada</definedName>
    <definedName name="Nada">[50]!Nada</definedName>
    <definedName name="Nafta_2" localSheetId="1">#REF!</definedName>
    <definedName name="Nafta_2">'[90] ASR+Nafta'!$K$19:$AS$19</definedName>
    <definedName name="Nafta2" localSheetId="1">#REF!</definedName>
    <definedName name="Nafta2">'[90] ASR+Nafta'!$K$19:$AS$19</definedName>
    <definedName name="Nafta3" localSheetId="1">#REF!</definedName>
    <definedName name="Nafta3">'[90]Todos+Nafta'!$K$19:$AS$19</definedName>
    <definedName name="nbvnv" localSheetId="2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>#REF!</definedName>
    <definedName name="ngdn" localSheetId="2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>#REF!</definedName>
    <definedName name="nhn" localSheetId="2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 localSheetId="1">#REF!</definedName>
    <definedName name="Nit">[40]EMPRESA!$F$8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2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nnnn" localSheetId="1">#REF!</definedName>
    <definedName name="nnnnnn">#REF!</definedName>
    <definedName name="NO" localSheetId="2">'Analisis AIU_Vabr'!ERR</definedName>
    <definedName name="NO" localSheetId="1">'APU AGRO'!ERR</definedName>
    <definedName name="NO">[0]!ERR</definedName>
    <definedName name="No_desarrolladas" localSheetId="1">#REF!,#REF!,#REF!,#REF!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 localSheetId="1">#REF!</definedName>
    <definedName name="NPAGE">[2]STRSUMM0!#REF!</definedName>
    <definedName name="NUEVO">#REF!</definedName>
    <definedName name="Num_Pmt_Per_Year">#REF!</definedName>
    <definedName name="Number_of_Payments" localSheetId="2">MATCH(0.01,[0]!End_Bal,-1)+1</definedName>
    <definedName name="Number_of_Payments" localSheetId="1">MATCH(0.01,End_Bal,-1)+1</definedName>
    <definedName name="Number_of_Payments">MATCH(0.01,End_Bal,-1)+1</definedName>
    <definedName name="nxn" localSheetId="2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Ñ" localSheetId="2">'Analisis AIU_Vabr'!ERR</definedName>
    <definedName name="ÑÑ" localSheetId="1">'APU AGRO'!ERR</definedName>
    <definedName name="ÑÑ">[0]!ERR</definedName>
    <definedName name="ñpñpñ" localSheetId="2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2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>[25]PRESUPUESTO!$C$10</definedName>
    <definedName name="ObjetivoProyecto" localSheetId="1">#REF!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2">DATE(YEAR(#REF!),MONTH(#REF!)+Payment_Number,DAY(#REF!))</definedName>
    <definedName name="obras1" localSheetId="1">DATE(YEAR(#REF!),MONTH(#REF!)+Payment_Number,DAY(#REF!))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2">DATE(YEAR(#REF!),MONTH(#REF!)+Payment_Number,DAY(#REF!))</definedName>
    <definedName name="obras111" localSheetId="1">DATE(YEAR(#REF!),MONTH(#REF!)+Payment_Number,DAY(#REF!))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 localSheetId="1">#REF!</definedName>
    <definedName name="OCD">[12]Tablas!#REF!</definedName>
    <definedName name="OCD1_1" localSheetId="1">#REF!</definedName>
    <definedName name="OCD1_1">[12]Tablas!#REF!</definedName>
    <definedName name="OCD1_1_1" localSheetId="1">#REF!</definedName>
    <definedName name="OCD1_1_1">[12]Tablas!#REF!</definedName>
    <definedName name="OCI" localSheetId="1">#REF!</definedName>
    <definedName name="OCI">[12]Tablas!#REF!</definedName>
    <definedName name="OCI1_1" localSheetId="1">#REF!</definedName>
    <definedName name="OCI1_1">[12]Tablas!#REF!</definedName>
    <definedName name="OCI1_1_1" localSheetId="1">#REF!</definedName>
    <definedName name="OCI1_1_1">[12]Tablas!#REF!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>#REF!</definedName>
    <definedName name="oiret" localSheetId="2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" localSheetId="1">#REF!</definedName>
    <definedName name="OLE_LINK1">#REF!</definedName>
    <definedName name="OnceThru">0</definedName>
    <definedName name="OÑ" localSheetId="1">#REF!</definedName>
    <definedName name="OÑ">#REF!</definedName>
    <definedName name="ooo" localSheetId="2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>#REF!</definedName>
    <definedName name="Operario" localSheetId="1">#REF!</definedName>
    <definedName name="Operario">#REF!</definedName>
    <definedName name="OR" localSheetId="1">#REF!</definedName>
    <definedName name="OR">#REF!</definedName>
    <definedName name="ORIGEN">#REF!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#REF!</definedName>
    <definedName name="OROZCO" hidden="1">[7]INST!#REF!</definedName>
    <definedName name="otros" localSheetId="1">#REF!</definedName>
    <definedName name="otros">[68]otros!$A$6:$A$1235</definedName>
    <definedName name="OTROS1" localSheetId="1">#REF!</definedName>
    <definedName name="OTROS1">#REF!</definedName>
    <definedName name="OUT">#REF!</definedName>
    <definedName name="P">#REF!</definedName>
    <definedName name="P_Yacimiento">#REF!</definedName>
    <definedName name="p0p0" localSheetId="2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1">#REF!</definedName>
    <definedName name="Page____1____of____2">#REF!</definedName>
    <definedName name="Parametro_Peso" localSheetId="1">#REF!</definedName>
    <definedName name="Parametro_Peso">[56]Tablas!$A$1:$A$65536</definedName>
    <definedName name="PAROUE_CENTENARIO_MUNICIPIO_DE_TAURAMENA" localSheetId="1">#REF!</definedName>
    <definedName name="PAROUE_CENTENARIO_MUNICIPIO_DE_TAURAMENA">#REF!</definedName>
    <definedName name="paula">#REF!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 localSheetId="1">DATE(YEAR('APU AGRO'!Loan_Start),MONTH('APU AGRO'!Loan_Start)+Payment_Number,DAY('APU AGRO'!Loan_Start))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2">DATE(YEAR(#REF!),MONTH(#REF!)+Payment_Number,DAY(#REF!))</definedName>
    <definedName name="Payment_Date1" localSheetId="1">DATE(YEAR(#REF!),MONTH(#REF!)+Payment_Number,DAY(#REF!))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 localSheetId="1">#REF!</definedName>
    <definedName name="Pb">#REF!</definedName>
    <definedName name="Pd" localSheetId="1">#REF!</definedName>
    <definedName name="Pd">#REF!</definedName>
    <definedName name="PEPE" localSheetId="2">'Analisis AIU_Vabr'!ERR</definedName>
    <definedName name="PEPE" localSheetId="1">'APU AGRO'!ERR</definedName>
    <definedName name="PEPE">[0]!ERR</definedName>
    <definedName name="Periodo" localSheetId="1">#REF!</definedName>
    <definedName name="Periodo">[42]Hoja1!$C$1</definedName>
    <definedName name="PeriodoPago" localSheetId="1">#REF!</definedName>
    <definedName name="PeriodoPago">'[40]LIQUIDA-NOMINA'!$C$4</definedName>
    <definedName name="PeriodoRepago" localSheetId="1">#REF!</definedName>
    <definedName name="PeriodoRepago">#REF!</definedName>
    <definedName name="PeriodoRepagoCCP">#REF!</definedName>
    <definedName name="phed" localSheetId="1">#REF!</definedName>
    <definedName name="phed">[54]Hoja1!$C$4</definedName>
    <definedName name="phen" localSheetId="1">#REF!</definedName>
    <definedName name="phen">[54]Hoja1!$C$5</definedName>
    <definedName name="Pindis">#REF!</definedName>
    <definedName name="pint" localSheetId="1">#REF!</definedName>
    <definedName name="pint">'[74]7422CW00'!#REF!</definedName>
    <definedName name="pintura" localSheetId="1">#REF!</definedName>
    <definedName name="pintura">'[74]7422CW00'!#REF!</definedName>
    <definedName name="Pinturas">#REF!</definedName>
    <definedName name="pintyura" localSheetId="1">#REF!</definedName>
    <definedName name="pintyura">[93]STRSUMM0!#REF!</definedName>
    <definedName name="PIP">#REF!</definedName>
    <definedName name="Piscinas">#REF!</definedName>
    <definedName name="PisosEnchapes">#REF!</definedName>
    <definedName name="PKHK" localSheetId="2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>#REF!</definedName>
    <definedName name="PLAD" localSheetId="2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>#REF!</definedName>
    <definedName name="Plazo" localSheetId="1">#REF!</definedName>
    <definedName name="Plazo">[35]BASES!$E$27</definedName>
    <definedName name="PlazoAIU" localSheetId="1">#REF!</definedName>
    <definedName name="PlazoAIU">#REF!</definedName>
    <definedName name="PLPLUNN" localSheetId="2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>#REF!</definedName>
    <definedName name="POCETAS" localSheetId="1">#REF!</definedName>
    <definedName name="POCETAS">#REF!</definedName>
    <definedName name="POIUP" localSheetId="2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2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 localSheetId="1">#REF!</definedName>
    <definedName name="PORCE">[36]BASES!$E$26</definedName>
    <definedName name="Porcentaje" localSheetId="1">#REF!</definedName>
    <definedName name="Porcentaje">#REF!</definedName>
    <definedName name="PORCENTAJE1">#REF!</definedName>
    <definedName name="PORTADA2" localSheetId="1">#REF!</definedName>
    <definedName name="PORTADA2">'[94]Hoja 1 '!#REF!</definedName>
    <definedName name="POSICION_PRESUP" localSheetId="1">#REF!</definedName>
    <definedName name="POSICION_PRESUP">[11]Tablas!#REF!</definedName>
    <definedName name="POSICIONES">#REF!</definedName>
    <definedName name="pouig" localSheetId="2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1">#REF!</definedName>
    <definedName name="POZO">[56]Tablas!$C$1:$C$65536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2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>#REF!</definedName>
    <definedName name="pqroj" localSheetId="2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 localSheetId="1">#REF!</definedName>
    <definedName name="Pr">[46]medelo!$D$46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>#REF!</definedName>
    <definedName name="PrecioS">#REF!</definedName>
    <definedName name="Prefabricados">#REF!</definedName>
    <definedName name="PREST">#REF!</definedName>
    <definedName name="Presupuesto">#REF!</definedName>
    <definedName name="PRIMER" localSheetId="2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#REF!</definedName>
    <definedName name="PRIMERO">'[86]Informe Semanal 1'!$V$43:$W$43</definedName>
    <definedName name="PRIMET" localSheetId="2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2">OFFSET([0]!Full_Print,0,0,[0]!Last_Row)</definedName>
    <definedName name="Print_Area_Reset" localSheetId="1">OFFSET('APU AGRO'!Full_Print,0,0,Last_Row)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">#REF!</definedName>
    <definedName name="PRINT1">'[3]7422CW00'!#REF!</definedName>
    <definedName name="PRINT2" localSheetId="1">#REF!</definedName>
    <definedName name="PRINT2">'[3]7422CW00'!#REF!</definedName>
    <definedName name="PRIVADO" localSheetId="1">#REF!</definedName>
    <definedName name="PRIVADO">#REF!</definedName>
    <definedName name="prn" localSheetId="1">#REF!</definedName>
    <definedName name="prn">[54]Hoja1!$C$3</definedName>
    <definedName name="prnf" localSheetId="1">#REF!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 localSheetId="1">#REF!</definedName>
    <definedName name="PrOfic">[35]BASES!$B$31</definedName>
    <definedName name="PROGDES">#REF!</definedName>
    <definedName name="Programa">#REF!</definedName>
    <definedName name="programainv" localSheetId="2">'Analisis AIU_Vabr'!ERR</definedName>
    <definedName name="programainv" localSheetId="1">'APU AGRO'!ERR</definedName>
    <definedName name="programainv">[0]!ERR</definedName>
    <definedName name="Proponente" localSheetId="1">#REF!</definedName>
    <definedName name="Proponente">#REF!</definedName>
    <definedName name="PRUEBA" localSheetId="1">#REF!</definedName>
    <definedName name="PRUEBA" localSheetId="0">[95]!absc</definedName>
    <definedName name="PRUEBA">[95]!absc</definedName>
    <definedName name="prueba1" localSheetId="1">#REF!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2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1">#REF!</definedName>
    <definedName name="PW">#REF!</definedName>
    <definedName name="Pwf" localSheetId="1">#REF!</definedName>
    <definedName name="Pwf">'[96]ORITO 02 '!$A$12</definedName>
    <definedName name="Pwf_actual" localSheetId="1">#REF!</definedName>
    <definedName name="Pwf_actual">'[96]ORITO 02 '!$E$6</definedName>
    <definedName name="Pwf_i" localSheetId="1">#REF!</definedName>
    <definedName name="Pwf_i">[46]medelo!$A$66:$A$83</definedName>
    <definedName name="Pwf_min" localSheetId="1">#REF!</definedName>
    <definedName name="Pwf_min">'[96]ORITO 02 '!$E$8</definedName>
    <definedName name="Pwfd">#REF!</definedName>
    <definedName name="Q">#REF!</definedName>
    <definedName name="Q_actual" localSheetId="1">#REF!</definedName>
    <definedName name="Q_actual">'[96]ORITO 02 '!$E$7</definedName>
    <definedName name="Q_BRUTO">#REF!</definedName>
    <definedName name="q1q1q" localSheetId="2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2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 localSheetId="1">#REF!</definedName>
    <definedName name="Qmax">[46]medelo!$B$63</definedName>
    <definedName name="QQ" localSheetId="2">'Analisis AIU_Vabr'!ERR</definedName>
    <definedName name="QQ" localSheetId="1">'APU AGRO'!ERR</definedName>
    <definedName name="QQ">[0]!ERR</definedName>
    <definedName name="qqqqqw" localSheetId="2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>#REF!</definedName>
    <definedName name="Qt" localSheetId="1">#REF!</definedName>
    <definedName name="Qt">'[96]ORITO 02 '!$E$9</definedName>
    <definedName name="QTIES" localSheetId="1">#REF!</definedName>
    <definedName name="QTIES">#REF!</definedName>
    <definedName name="QTY">#REF!</definedName>
    <definedName name="qw" localSheetId="2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>#REF!</definedName>
    <definedName name="qweqe" localSheetId="2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2">'Analisis AIU_Vabr'!ERR</definedName>
    <definedName name="QWERTY" localSheetId="1">'APU AGRO'!ERR</definedName>
    <definedName name="QWERTY">[0]!ERR</definedName>
    <definedName name="qwewertet" localSheetId="2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2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>#REF!</definedName>
    <definedName name="R_2" localSheetId="1">#REF!</definedName>
    <definedName name="R_2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 localSheetId="1">#REF!</definedName>
    <definedName name="Recall_2">'[90] ASR+Nafta'!$E$9:$E$21</definedName>
    <definedName name="Recall_3" localSheetId="1">#REF!</definedName>
    <definedName name="Recall_3">'[90]Todos+Nafta'!$E$9:$E$21</definedName>
    <definedName name="Recorder">#REF!</definedName>
    <definedName name="recursos" localSheetId="1">#REF!</definedName>
    <definedName name="recursos">[97]RECURSOS!$A$8:$A$204</definedName>
    <definedName name="Recursos_APUS">#REF!</definedName>
    <definedName name="rege" localSheetId="2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 localSheetId="1">#REF!</definedName>
    <definedName name="REGIMEN_CONTRAT">[89]Tablas!$M$6:$M$8</definedName>
    <definedName name="REGIONAL" localSheetId="1">#REF!</definedName>
    <definedName name="REGIONAL">[89]Tablas!$I$6:$I$10</definedName>
    <definedName name="RegistroCoordinador" localSheetId="1">#REF!</definedName>
    <definedName name="RegistroCoordinador">#REF!</definedName>
    <definedName name="regresd" localSheetId="2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2">'Analisis AIU_Vabr'!ERR</definedName>
    <definedName name="REICIO" localSheetId="1">'APU AGRO'!ERR</definedName>
    <definedName name="REICIO">[0]!ERR</definedName>
    <definedName name="Reimbursement">"Reembolso"</definedName>
    <definedName name="reinicio" localSheetId="2">'Analisis AIU_Vabr'!ERR</definedName>
    <definedName name="reinicio" localSheetId="1">'APU AGRO'!ERR</definedName>
    <definedName name="reinicio">[0]!ERR</definedName>
    <definedName name="REJHE" localSheetId="2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 localSheetId="1">#REF!,#REF!,#REF!,#REF!</definedName>
    <definedName name="remanentes">'[27]Reservas de Petróleo'!$A$2,'[27]Reservas de Petróleo'!$A$1,'[27]Reservas de Petróleo'!$D$4,'[27]Reservas de Petróleo'!$H$1:$H$65536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2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>#REF!</definedName>
    <definedName name="Resistividad" localSheetId="1">#REF!</definedName>
    <definedName name="Resistividad">#REF!</definedName>
    <definedName name="RESU" localSheetId="1">#REF!</definedName>
    <definedName name="RESU">#REF!</definedName>
    <definedName name="resu8" localSheetId="1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 localSheetId="1">#REF!</definedName>
    <definedName name="Retenc">[35]BASES!$E$31</definedName>
    <definedName name="RETTRE" localSheetId="2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>#REF!</definedName>
    <definedName name="RG" localSheetId="1">#REF!</definedName>
    <definedName name="RG">#REF!</definedName>
    <definedName name="rge" localSheetId="2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1">#REF!,#REF!,#REF!,#REF!,#REF!,#REF!,#REF!,#REF!,#REF!</definedName>
    <definedName name="RICARDO">#REF!,#REF!,#REF!,#REF!,#REF!,#REF!,#REF!,#REF!,#REF!</definedName>
    <definedName name="RID" localSheetId="1">#REF!</definedName>
    <definedName name="RID">[98]Ingenieria!#REF!</definedName>
    <definedName name="RinconJumbo" localSheetId="1">#REF!</definedName>
    <definedName name="RinconJumbo">#REF!</definedName>
    <definedName name="RISP" localSheetId="1">#REF!</definedName>
    <definedName name="RISP">'[3]7422CW00'!#REF!</definedName>
    <definedName name="rj" localSheetId="2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 localSheetId="1">#REF!</definedName>
    <definedName name="rnf">[54]Datos!$D$12</definedName>
    <definedName name="Ro" localSheetId="1">#REF!,#REF!,#REF!</definedName>
    <definedName name="Ro">#REF!,#REF!,#REF!</definedName>
    <definedName name="rr" localSheetId="2">'Analisis AIU_Vabr'!ERR</definedName>
    <definedName name="rr" localSheetId="1">'APU AGRO'!ERR</definedName>
    <definedName name="rr">[0]!ERR</definedName>
    <definedName name="rrr" localSheetId="2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1">#REF!</definedName>
    <definedName name="rrrr">'[99]Form5 _Pág_ 1'!#REF!</definedName>
    <definedName name="rrrrrb" localSheetId="2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>#REF!</definedName>
    <definedName name="rsdgsd5" localSheetId="2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>#REF!</definedName>
    <definedName name="rt" localSheetId="2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>#REF!</definedName>
    <definedName name="rutu" localSheetId="2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2">'Analisis AIU_Vabr'!ERR</definedName>
    <definedName name="s" localSheetId="1">'APU AGRO'!ERR</definedName>
    <definedName name="s">[0]!ERR</definedName>
    <definedName name="saa" localSheetId="2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2">'Analisis AIU_Vabr'!ERR</definedName>
    <definedName name="salarios" localSheetId="1">'APU AGRO'!ERR</definedName>
    <definedName name="salarios">[0]!ERR</definedName>
    <definedName name="SalConv" localSheetId="1">#REF!</definedName>
    <definedName name="SalConv">'[10]DATOS CONTRATO'!$G$14</definedName>
    <definedName name="SALID1" localSheetId="1">#REF!</definedName>
    <definedName name="SALID1">#REF!</definedName>
    <definedName name="SalMinimo" localSheetId="1">#REF!</definedName>
    <definedName name="SalMinimo">[35]BASES!$E$41</definedName>
    <definedName name="sbgfbgdr" localSheetId="2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2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2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2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2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2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localSheetId="2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2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2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2" hidden="1">{#N/A,#N/A,TRUE,"1842CWN0"}</definedName>
    <definedName name="sdsdfsdff" localSheetId="1" hidden="1">{#N/A,#N/A,TRUE,"1842CWN0"}</definedName>
    <definedName name="sdsdfsdff" hidden="1">{#N/A,#N/A,TRUE,"1842CWN0"}</definedName>
    <definedName name="SECTOR" localSheetId="1">#REF!</definedName>
    <definedName name="SECTOR">#REF!</definedName>
    <definedName name="SEMANA_C3" localSheetId="1">#REF!</definedName>
    <definedName name="SEMANA_C3">#REF!</definedName>
    <definedName name="sena" localSheetId="1">#REF!</definedName>
    <definedName name="sena">[54]Hoja1!$C$14</definedName>
    <definedName name="SERO" localSheetId="2">'Analisis AIU_Vabr'!ERR</definedName>
    <definedName name="SERO" localSheetId="1">'APU AGRO'!ERR</definedName>
    <definedName name="SERO">[0]!ERR</definedName>
    <definedName name="setrj" localSheetId="2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>[54]Hoja1!$C$12</definedName>
    <definedName name="sfasf" localSheetId="2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1">#REF!</definedName>
    <definedName name="SHEE_INT">[45]steel!#REF!</definedName>
    <definedName name="SHEET" localSheetId="1">#REF!</definedName>
    <definedName name="SHEET">'[3]7422CW00'!#REF!</definedName>
    <definedName name="SHEET_KP" localSheetId="1">#REF!</definedName>
    <definedName name="SHEET_KP">[45]steel!$C$7:$L$47</definedName>
    <definedName name="SHEET_MR" localSheetId="1">#REF!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2">'Analisis AIU_Vabr'!ERR</definedName>
    <definedName name="SI" localSheetId="1">'APU AGRO'!ERR</definedName>
    <definedName name="SI">[0]!ERR</definedName>
    <definedName name="SINGOLO" localSheetId="1">#REF!</definedName>
    <definedName name="SINGOLO">'[3]7422CW00'!#REF!</definedName>
    <definedName name="SISISIS" localSheetId="2">'Analisis AIU_Vabr'!ERR</definedName>
    <definedName name="SISISIS" localSheetId="1">'APU AGRO'!ERR</definedName>
    <definedName name="SISISIS">[0]!ERR</definedName>
    <definedName name="Smlv" localSheetId="1">#REF!</definedName>
    <definedName name="Smlv">'[10]DATOS CONTRATO'!$I$9</definedName>
    <definedName name="smlv01" localSheetId="1">#REF!</definedName>
    <definedName name="smlv01">[40]CONTRATO!$I$9</definedName>
    <definedName name="smlv2001" localSheetId="1">#REF!</definedName>
    <definedName name="smlv2001">[40]CONTRATO!$H$9</definedName>
    <definedName name="SMML" localSheetId="1">#REF!</definedName>
    <definedName name="SMML">'[64]ASPECTOS TECNICOS'!$O$12:$P$32</definedName>
    <definedName name="SN" localSheetId="1">#REF!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2" hidden="1">'Analisis AIU_Vabr'!$F$13</definedName>
    <definedName name="solver_adj" localSheetId="0" hidden="1">'PRESUPUESTO AGROTURISTICO'!#REF!</definedName>
    <definedName name="solver_cvg" localSheetId="2" hidden="1">0.0001</definedName>
    <definedName name="solver_cvg" localSheetId="0" hidden="1">0.0001</definedName>
    <definedName name="solver_drv" localSheetId="2" hidden="1">2</definedName>
    <definedName name="solver_drv" localSheetId="0" hidden="1">1</definedName>
    <definedName name="solver_eng" localSheetId="2" hidden="1">1</definedName>
    <definedName name="solver_est" localSheetId="2" hidden="1">1</definedName>
    <definedName name="solver_est" localSheetId="0" hidden="1">1</definedName>
    <definedName name="solver_itr" localSheetId="2" hidden="1">2147483647</definedName>
    <definedName name="solver_itr" localSheetId="0" hidden="1">100</definedName>
    <definedName name="solver_lhs1" localSheetId="2" hidden="1">'Analisis AIU_Vabr'!$G$18</definedName>
    <definedName name="solver_lhs1" localSheetId="0" hidden="1">'PRESUPUESTO AGROTURISTICO'!#REF!</definedName>
    <definedName name="solver_lin" localSheetId="0" hidden="1">2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eg" localSheetId="0" hidden="1">2</definedName>
    <definedName name="solver_nod" localSheetId="2" hidden="1">2147483647</definedName>
    <definedName name="solver_num" localSheetId="2" hidden="1">1</definedName>
    <definedName name="solver_num" localSheetId="0" hidden="1">1</definedName>
    <definedName name="solver_nwt" localSheetId="2" hidden="1">1</definedName>
    <definedName name="solver_nwt" localSheetId="0" hidden="1">1</definedName>
    <definedName name="solver_opt" localSheetId="2" hidden="1">'Analisis AIU_Vabr'!$J$46</definedName>
    <definedName name="solver_opt" localSheetId="0" hidden="1">'PRESUPUESTO AGROTURISTICO'!#REF!</definedName>
    <definedName name="solver_pre" localSheetId="2" hidden="1">0.000001</definedName>
    <definedName name="solver_pre" localSheetId="0" hidden="1">0.000001</definedName>
    <definedName name="solver_rbv" localSheetId="2" hidden="1">2</definedName>
    <definedName name="solver_rel1" localSheetId="2" hidden="1">2</definedName>
    <definedName name="solver_rel1" localSheetId="0" hidden="1">2</definedName>
    <definedName name="solver_rhs1" localSheetId="2" hidden="1">'Analisis AIU_Vabr'!$J$46</definedName>
    <definedName name="solver_rhs1" localSheetId="0" hidden="1">'PRESUPUESTO AGROTURISTICO'!$K$646</definedName>
    <definedName name="solver_rlx" localSheetId="2" hidden="1">2</definedName>
    <definedName name="solver_rsd" localSheetId="2" hidden="1">0</definedName>
    <definedName name="solver_scl" localSheetId="2" hidden="1">2</definedName>
    <definedName name="solver_scl" localSheetId="0" hidden="1">2</definedName>
    <definedName name="solver_sho" localSheetId="2" hidden="1">2</definedName>
    <definedName name="solver_sho" localSheetId="0" hidden="1">2</definedName>
    <definedName name="solver_ssz" localSheetId="2" hidden="1">100</definedName>
    <definedName name="solver_tim" localSheetId="2" hidden="1">2147483647</definedName>
    <definedName name="solver_tim" localSheetId="0" hidden="1">100</definedName>
    <definedName name="solver_tol" localSheetId="2" hidden="1">0.01</definedName>
    <definedName name="solver_tol" localSheetId="0" hidden="1">0.05</definedName>
    <definedName name="solver_typ" localSheetId="2" hidden="1">1</definedName>
    <definedName name="solver_typ" localSheetId="0" hidden="1">3</definedName>
    <definedName name="solver_val" localSheetId="2" hidden="1">0</definedName>
    <definedName name="solver_val" localSheetId="0" hidden="1">63899000000</definedName>
    <definedName name="solver_ver" localSheetId="2" hidden="1">3</definedName>
    <definedName name="srwrwr" localSheetId="2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__0" localSheetId="1">#REF!</definedName>
    <definedName name="ss___0">#REF!</definedName>
    <definedName name="ss___1">#REF!</definedName>
    <definedName name="SS_AVG_SIZE">#REF!</definedName>
    <definedName name="SS_WELDING">#REF!</definedName>
    <definedName name="ssa" localSheetId="1">#REF!</definedName>
    <definedName name="ssa">[54]Hoja1!$C$25</definedName>
    <definedName name="ssh" localSheetId="1">#REF!</definedName>
    <definedName name="ssh">[54]Hoja1!$C$24</definedName>
    <definedName name="sss" localSheetId="2">MODULO10.auto_abrir</definedName>
    <definedName name="sss" localSheetId="1">MODULO10.auto_abrir</definedName>
    <definedName name="sss" localSheetId="0">MODULO10.auto_abrir</definedName>
    <definedName name="sss">MODULO10.auto_abrir</definedName>
    <definedName name="sss___0" localSheetId="1">#REF!</definedName>
    <definedName name="sss___0">#REF!</definedName>
    <definedName name="sss___1" localSheetId="1">#REF!</definedName>
    <definedName name="sss___1">#REF!</definedName>
    <definedName name="SSSS" localSheetId="2">'Analisis AIU_Vabr'!ERR</definedName>
    <definedName name="SSSS" localSheetId="1">'APU AGRO'!ERR</definedName>
    <definedName name="SSSS">[0]!ERR</definedName>
    <definedName name="sssss" localSheetId="1">#REF!</definedName>
    <definedName name="sssss">#REF!</definedName>
    <definedName name="sssss7" localSheetId="2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sss" localSheetId="1">#REF!</definedName>
    <definedName name="ssssssssss">#REF!</definedName>
    <definedName name="sssssy" localSheetId="2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>#REF!</definedName>
    <definedName name="ST_BLDG" localSheetId="1">#REF!</definedName>
    <definedName name="ST_BLDG">'[3]7422CW00'!#REF!</definedName>
    <definedName name="ST_CW" localSheetId="1">#REF!</definedName>
    <definedName name="ST_CW">'[3]7422CW00'!#REF!</definedName>
    <definedName name="STALO1" localSheetId="1">#REF!</definedName>
    <definedName name="STALO1">'[3]7422CW00'!#REF!</definedName>
    <definedName name="STAMPA">#REF!</definedName>
    <definedName name="STANU" localSheetId="1">#REF!</definedName>
    <definedName name="STANU">'[3]7422CW00'!#REF!</definedName>
    <definedName name="START">#REF!</definedName>
    <definedName name="START1" localSheetId="1">#REF!</definedName>
    <definedName name="START1">'[3]7422CW00'!#REF!</definedName>
    <definedName name="STENU" localSheetId="1">#REF!</definedName>
    <definedName name="STENU">'[3]7422CW00'!#REF!</definedName>
    <definedName name="Stock" localSheetId="1">#REF!</definedName>
    <definedName name="Stock">'[100]PxQ Cantidades'!#REF!</definedName>
    <definedName name="STONU" localSheetId="1">#REF!</definedName>
    <definedName name="STONU">'[3]7422CW00'!#REF!</definedName>
    <definedName name="STRESS_RELIEVIN">#REF!</definedName>
    <definedName name="STSUMM" localSheetId="1">#REF!</definedName>
    <definedName name="STSUMM">'[3]7422CW00'!#REF!</definedName>
    <definedName name="stt" localSheetId="2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eldosPersonal">#REF!</definedName>
    <definedName name="suma" localSheetId="1">#REF!</definedName>
    <definedName name="suma">[52]Hoja1!$F$60</definedName>
    <definedName name="Summary">#REF!</definedName>
    <definedName name="SUP_ART" localSheetId="1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 localSheetId="1">#REF!</definedName>
    <definedName name="SUP_VPR_GTP">[12]Tablas!#REF!</definedName>
    <definedName name="SUP_VPR_NA">#REF!</definedName>
    <definedName name="SUPER" localSheetId="1">#REF!</definedName>
    <definedName name="SUPER">[56]Tablas!$H$1:$H$65536</definedName>
    <definedName name="SUPERFICIE">#REF!</definedName>
    <definedName name="sw" localSheetId="2">'Analisis AIU_Vabr'!ERR</definedName>
    <definedName name="sw" localSheetId="1">'APU AGRO'!ERR</definedName>
    <definedName name="sw">[0]!ERR</definedName>
    <definedName name="swsw" localSheetId="2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 localSheetId="0">[21]!absc</definedName>
    <definedName name="t">[21]!absc</definedName>
    <definedName name="t_1" localSheetId="2">Scheduled_Payment+Extra_Payment</definedName>
    <definedName name="t_1" localSheetId="1">Scheduled_Payment+Extra_Payment</definedName>
    <definedName name="t_1" localSheetId="0">Scheduled_Payment+Extra_Payment</definedName>
    <definedName name="t_1">Scheduled_Payment+Extra_Payment</definedName>
    <definedName name="t5t5" localSheetId="2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 localSheetId="1">#REF!</definedName>
    <definedName name="TAB_FECHA">[56]Tablas!$B$1:$B$65536</definedName>
    <definedName name="TABLA" localSheetId="1">#REF!</definedName>
    <definedName name="TABLA">#REF!</definedName>
    <definedName name="tabla1" localSheetId="1">#REF!</definedName>
    <definedName name="tabla1">[101]Hoja3!$B$4:$F$28</definedName>
    <definedName name="TABLEKP" localSheetId="1">#REF!</definedName>
    <definedName name="TABLEKP">'[3]7422CW00'!#REF!</definedName>
    <definedName name="TABLEPRI">#REF!</definedName>
    <definedName name="tales">#REF!</definedName>
    <definedName name="Tambores">#REF!</definedName>
    <definedName name="Tanques">#REF!</definedName>
    <definedName name="TAREAS_INICIALES">#REF!</definedName>
    <definedName name="TARIFA">#REF!</definedName>
    <definedName name="TarifaPension" localSheetId="1">#REF!</definedName>
    <definedName name="TarifaPension">[40]EMPRESA!$F$24</definedName>
    <definedName name="TARIFAS" localSheetId="1">#REF!</definedName>
    <definedName name="TARIFAS">[102]TARIFAS!$A$1:$F$52</definedName>
    <definedName name="TARIFAS1">#REF!</definedName>
    <definedName name="TarifaSalud" localSheetId="1">#REF!</definedName>
    <definedName name="TarifaSalud">[40]EMPRESA!$F$26</definedName>
    <definedName name="Tasa">#REF!</definedName>
    <definedName name="TASA_DE_CAMBIO">#REF!</definedName>
    <definedName name="Tasa1" localSheetId="1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2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 localSheetId="1">#REF!</definedName>
    <definedName name="telefono">[40]EMPRESA!$F$16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2">'Analisis AIU_Vabr'!ERR</definedName>
    <definedName name="TER" localSheetId="1">'APU AGRO'!ERR</definedName>
    <definedName name="TER">[0]!ERR</definedName>
    <definedName name="Terceros" localSheetId="1">#REF!</definedName>
    <definedName name="Terceros">#REF!</definedName>
    <definedName name="TERM" localSheetId="2">'Analisis AIU_Vabr'!ERR</definedName>
    <definedName name="TERM" localSheetId="1">'APU AGRO'!ERR</definedName>
    <definedName name="TERM">[0]!ERR</definedName>
    <definedName name="TÉRMINOS" localSheetId="2">'Analisis AIU_Vabr'!ERR</definedName>
    <definedName name="TÉRMINOS" localSheetId="1">'APU AGRO'!ERR</definedName>
    <definedName name="TÉRMINOS">[0]!ERR</definedName>
    <definedName name="TERR" localSheetId="1">#REF!</definedName>
    <definedName name="TERR">[25]PRESUPUESTO!$I$7</definedName>
    <definedName name="tewst" localSheetId="2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>#REF!</definedName>
    <definedName name="TH" localSheetId="1">#REF!</definedName>
    <definedName name="TH">#REF!</definedName>
    <definedName name="thdh" localSheetId="2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>#REF!</definedName>
    <definedName name="thtj" localSheetId="2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1">#REF!</definedName>
    <definedName name="TIEMPO">[36]BASES!$E$27</definedName>
    <definedName name="TIPO" localSheetId="1">#REF!</definedName>
    <definedName name="TIPO">#REF!</definedName>
    <definedName name="TIPO_DE_BASE" localSheetId="1">#REF!</definedName>
    <definedName name="TIPO_DE_BASE">#REF!</definedName>
    <definedName name="TIPO_DE_BASE___0">#REF!</definedName>
    <definedName name="TIPO_DE_BASE___1">#REF!</definedName>
    <definedName name="TIPO_DE_BASE___2">#REF!</definedName>
    <definedName name="TIPO_DE_BASE___3">#REF!</definedName>
    <definedName name="TIPO_DE_BASE___4">#REF!</definedName>
    <definedName name="TIPO_GRUPO">#REF!</definedName>
    <definedName name="TipoGC" localSheetId="1">#REF!</definedName>
    <definedName name="TipoGC">[89]Tablas!$U$6:$U$15</definedName>
    <definedName name="TipoNeces" localSheetId="1">#REF!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 localSheetId="1">#REF!</definedName>
    <definedName name="tk">'[10]DATOS CONTRATO'!$E$18</definedName>
    <definedName name="TK_1" localSheetId="1" hidden="1">#REF!</definedName>
    <definedName name="TK_1" hidden="1">[22]INST!#REF!</definedName>
    <definedName name="TKSLCI07" localSheetId="1">#REF!</definedName>
    <definedName name="TKSLCI07">[10]EMPRESA!$F$22</definedName>
    <definedName name="tld" localSheetId="1">#REF!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2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2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1">#REF!</definedName>
    <definedName name="total1">#REF!</definedName>
    <definedName name="TotalCesantias" localSheetId="1">#REF!</definedName>
    <definedName name="TotalCesantias">'[40]NOMINA 1'!$N$38</definedName>
    <definedName name="TOTALHH" localSheetId="1">#REF!</definedName>
    <definedName name="TOTALHH">#REF!</definedName>
    <definedName name="TOTALHH1">#REF!</definedName>
    <definedName name="TotalVacaciones" localSheetId="1">#REF!</definedName>
    <definedName name="TotalVacaciones">'[40]NOMINA 1'!$N$37</definedName>
    <definedName name="TotAuxAlim" localSheetId="1">#REF!</definedName>
    <definedName name="TotAuxAlim">'[10]NOMINA-1'!$E$37</definedName>
    <definedName name="TotAuxAlimentacion" localSheetId="1">#REF!</definedName>
    <definedName name="TotAuxAlimentacion">'[40]NOMINA 1'!$E$38</definedName>
    <definedName name="TotAuxCom" localSheetId="1">#REF!</definedName>
    <definedName name="TotAuxCom">'[10]NOMINA-1'!$E$39</definedName>
    <definedName name="TotAuxComi" localSheetId="1">#REF!</definedName>
    <definedName name="TotAuxComi">'[40]NOMINA 1'!$E$40</definedName>
    <definedName name="TotAuxDotacion" localSheetId="1">#REF!</definedName>
    <definedName name="TotAuxDotacion">'[40]NOMINA 1'!$E$41</definedName>
    <definedName name="TotAuxHab" localSheetId="1">#REF!</definedName>
    <definedName name="TotAuxHab">'[40]NOMINA 1'!$E$37</definedName>
    <definedName name="TotAuxTransporte" localSheetId="1">#REF!</definedName>
    <definedName name="TotAuxTransporte">'[40]NOMINA 1'!$E$39</definedName>
    <definedName name="TotBasico" localSheetId="1">#REF!</definedName>
    <definedName name="TotBasico">'[40]NOMINA 1'!$E$35</definedName>
    <definedName name="TotCom" localSheetId="1">#REF!</definedName>
    <definedName name="TotCom">'[10]NOMINA-1'!$E$41</definedName>
    <definedName name="TotComision" localSheetId="1">#REF!</definedName>
    <definedName name="TotComision">'[40]NOMINA 1'!$E$42</definedName>
    <definedName name="TotExtras" localSheetId="1">#REF!</definedName>
    <definedName name="TotExtras">'[40]NOMINA 1'!$E$36</definedName>
    <definedName name="TotIntercesantias" localSheetId="1">#REF!</definedName>
    <definedName name="TotIntercesantias">'[40]NOMINA 1'!$N$39</definedName>
    <definedName name="TotPrimaServicios" localSheetId="1">#REF!</definedName>
    <definedName name="TotPrimaServicios">'[40]NOMINA 1'!$N$36</definedName>
    <definedName name="TotPrimaServicos" localSheetId="1">#REF!</definedName>
    <definedName name="TotPrimaServicos">'[40]NOMINA 1'!$N$36</definedName>
    <definedName name="TotPrimaVacaciones" localSheetId="1">#REF!</definedName>
    <definedName name="TotPrimaVacaciones">'[40]NOMINA 1'!$N$41</definedName>
    <definedName name="TotPrimConv" localSheetId="1">#REF!</definedName>
    <definedName name="TotPrimConv">'[10]NOMINA-1'!$N$39</definedName>
    <definedName name="TotPrimConvencional" localSheetId="1">#REF!</definedName>
    <definedName name="TotPrimConvencional">'[40]NOMINA 1'!$N$40</definedName>
    <definedName name="TotPrimVac" localSheetId="1">#REF!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 localSheetId="1">#REF!</definedName>
    <definedName name="TotVac">'[10]NOMINA-1'!$N$36</definedName>
    <definedName name="tr" localSheetId="2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>#REF!</definedName>
    <definedName name="Transmisores" localSheetId="1">#REF!</definedName>
    <definedName name="Transmisores">#REF!</definedName>
    <definedName name="Transporte" localSheetId="1">#REF!</definedName>
    <definedName name="Transporte">'[10]DATOS CONTRATO'!$E$16</definedName>
    <definedName name="TRAT" localSheetId="1">#REF!</definedName>
    <definedName name="TRAT">[104]desmonte!$E$48</definedName>
    <definedName name="TREM">#REF!</definedName>
    <definedName name="Trenes">#REF!</definedName>
    <definedName name="trest" localSheetId="2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>#REF!</definedName>
    <definedName name="Trimestre1" localSheetId="1">#REF!</definedName>
    <definedName name="Trimestre1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jfgjh" localSheetId="2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#REF!</definedName>
    <definedName name="TRM">[105]Tablas!$B$2</definedName>
    <definedName name="tru" localSheetId="2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2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1" hidden="1">#REF!</definedName>
    <definedName name="TUBERIA1" hidden="1">#REF!</definedName>
    <definedName name="tur" localSheetId="2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1">#REF!</definedName>
    <definedName name="tvmenor90min">'[88]CCP,LEYES, Y DEC.'!#REF!</definedName>
    <definedName name="twer" localSheetId="2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2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2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1">#REF!</definedName>
    <definedName name="UIC">[12]Tablas!#REF!</definedName>
    <definedName name="uijhj" localSheetId="2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>#REF!</definedName>
    <definedName name="UM" localSheetId="1">#REF!</definedName>
    <definedName name="UM">#REF!</definedName>
    <definedName name="UN_PRI">#REF!</definedName>
    <definedName name="UNIT" localSheetId="1">#REF!</definedName>
    <definedName name="UNIT">'[106]Lista APU'!$A$3:$D$479</definedName>
    <definedName name="UNITARIO" localSheetId="1">#REF!</definedName>
    <definedName name="UNITARIO">[107]Unitarios!$A$3:$D$13</definedName>
    <definedName name="Unitarios">#REF!</definedName>
    <definedName name="unj" localSheetId="1" hidden="1">#REF!</definedName>
    <definedName name="unj" hidden="1">[18]INST!#REF!</definedName>
    <definedName name="uno" localSheetId="2">'Analisis AIU_Vabr'!ERR</definedName>
    <definedName name="uno" localSheetId="1">'APU AGRO'!ERR</definedName>
    <definedName name="uno">[0]!ERR</definedName>
    <definedName name="UO" localSheetId="2">'Analisis AIU_Vabr'!ERR</definedName>
    <definedName name="UO" localSheetId="1">'APU AGRO'!ERR</definedName>
    <definedName name="UO">[0]!ERR</definedName>
    <definedName name="UOUIV" localSheetId="2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2">'Analisis AIU_Vabr'!ERR</definedName>
    <definedName name="uriel" localSheetId="1">'APU AGRO'!ERR</definedName>
    <definedName name="uriel">[0]!ERR</definedName>
    <definedName name="uryur" localSheetId="2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1">#REF!</definedName>
    <definedName name="USxCOL">#REF!</definedName>
    <definedName name="ut" localSheetId="1">#REF!</definedName>
    <definedName name="ut">'[77]1'!$N$42</definedName>
    <definedName name="UTL" localSheetId="1">#REF!</definedName>
    <definedName name="UTL">[25]otros!$C$4</definedName>
    <definedName name="uu" localSheetId="2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2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>#REF!</definedName>
    <definedName name="ValorCto" localSheetId="1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 localSheetId="2">IF([0]!Loan_Amount*[0]!Interest_Rate*[0]!Loan_Years*[0]!Loan_Start&gt;0,1,0)</definedName>
    <definedName name="Values_Entered" localSheetId="1">IF('APU AGRO'!Loan_Amount*Interest_Rate*'APU AGRO'!Loan_Years*'APU AGRO'!Loan_Start&gt;0,1,0)</definedName>
    <definedName name="Values_Entered">IF(Loan_Amount*Interest_Rate*Loan_Years*Loan_Start&gt;0,1,0)</definedName>
    <definedName name="Válvulas" localSheetId="1">#REF!</definedName>
    <definedName name="Válvulas">#REF!</definedName>
    <definedName name="Var" localSheetId="1">#REF!</definedName>
    <definedName name="Var">[20]Varios.!$E$1:$E$65536</definedName>
    <definedName name="VARIACION1" localSheetId="1">#REF!</definedName>
    <definedName name="VARIACION1">#REF!</definedName>
    <definedName name="Varios">#REF!</definedName>
    <definedName name="VariosAnalisis">#REF!</definedName>
    <definedName name="vbvbvbvb" localSheetId="2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t" localSheetId="1">#REF!</definedName>
    <definedName name="vct">#REF!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2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 localSheetId="1">#REF!</definedName>
    <definedName name="VEX">[12]Tablas!#REF!</definedName>
    <definedName name="VEX_ON" localSheetId="1">#REF!</definedName>
    <definedName name="VEX_ON">#REF!</definedName>
    <definedName name="VEX1_1" localSheetId="1">#REF!</definedName>
    <definedName name="VEX1_1">[12]Tablas!#REF!</definedName>
    <definedName name="VEX1_1_1" localSheetId="1">#REF!</definedName>
    <definedName name="VEX1_1_1">[12]Tablas!#REF!</definedName>
    <definedName name="VEX1_1_2" localSheetId="1">#REF!</definedName>
    <definedName name="VEX1_1_2">[12]Tablas!#REF!</definedName>
    <definedName name="VEX1_1_3" localSheetId="1">#REF!</definedName>
    <definedName name="VEX1_1_3">[12]Tablas!#REF!</definedName>
    <definedName name="VEX1_1_4" localSheetId="1">#REF!</definedName>
    <definedName name="VEX1_1_4">[12]Tablas!#REF!</definedName>
    <definedName name="VEX1_2" localSheetId="1">#REF!</definedName>
    <definedName name="VEX1_2">[12]Tablas!#REF!</definedName>
    <definedName name="VEX1_3" localSheetId="1">#REF!</definedName>
    <definedName name="VEX1_3">[12]Tablas!#REF!</definedName>
    <definedName name="VFA" localSheetId="1">#REF!</definedName>
    <definedName name="VFA">[12]Tablas!#REF!</definedName>
    <definedName name="VFA1_1" localSheetId="1">#REF!</definedName>
    <definedName name="VFA1_1">[12]Tablas!#REF!</definedName>
    <definedName name="VFA1_1_1" localSheetId="1">#REF!</definedName>
    <definedName name="VFA1_1_1">[12]Tablas!#REF!</definedName>
    <definedName name="VFA1_1_2" localSheetId="1">#REF!</definedName>
    <definedName name="VFA1_1_2">[12]Tablas!#REF!</definedName>
    <definedName name="VFA1_1_3" localSheetId="1">#REF!</definedName>
    <definedName name="VFA1_1_3">[12]Tablas!#REF!</definedName>
    <definedName name="VFA1_1_4" localSheetId="1">#REF!</definedName>
    <definedName name="VFA1_1_4">[12]Tablas!#REF!</definedName>
    <definedName name="VFA1_1_5" localSheetId="1">#REF!</definedName>
    <definedName name="VFA1_1_5">[12]Tablas!#REF!</definedName>
    <definedName name="VFA1_1_6" localSheetId="1">#REF!</definedName>
    <definedName name="VFA1_1_6">[12]Tablas!#REF!</definedName>
    <definedName name="VFA1_2" localSheetId="1">#REF!</definedName>
    <definedName name="VFA1_2">[12]Tablas!#REF!</definedName>
    <definedName name="VFA1_3" localSheetId="1">#REF!</definedName>
    <definedName name="VFA1_3">[12]Tablas!#REF!</definedName>
    <definedName name="vfbgnhyt" localSheetId="2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1">#REF!</definedName>
    <definedName name="vfh">'[74]7422CW00'!#REF!</definedName>
    <definedName name="VFR" localSheetId="1">#REF!</definedName>
    <definedName name="VFR">#REF!</definedName>
    <definedName name="vfvdv" localSheetId="2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>#REF!</definedName>
    <definedName name="VICEP_DIRECC" localSheetId="1">#REF!</definedName>
    <definedName name="VICEP_DIRECC">[89]Tablas!$A$6:$A$26</definedName>
    <definedName name="VigenciaDolares" localSheetId="1">#REF!</definedName>
    <definedName name="VigenciaDolares">#REF!</definedName>
    <definedName name="VigenciaPesos">#REF!</definedName>
    <definedName name="VIGFUTURA" localSheetId="1">#REF!</definedName>
    <definedName name="VIGFUTURA">[89]Tablas!$J$6:$J$8</definedName>
    <definedName name="VIT" localSheetId="1">#REF!</definedName>
    <definedName name="VIT">[12]Tablas!#REF!</definedName>
    <definedName name="VIT1_1" localSheetId="1">#REF!</definedName>
    <definedName name="VIT1_1">[12]Tablas!#REF!</definedName>
    <definedName name="VIT1_1_1" localSheetId="1">#REF!</definedName>
    <definedName name="VIT1_1_1">[12]Tablas!#REF!</definedName>
    <definedName name="VIT1_1_10" localSheetId="1">#REF!</definedName>
    <definedName name="VIT1_1_10">[12]Tablas!#REF!</definedName>
    <definedName name="VIT1_1_11" localSheetId="1">#REF!</definedName>
    <definedName name="VIT1_1_11">[12]Tablas!#REF!</definedName>
    <definedName name="VIT1_1_12" localSheetId="1">#REF!</definedName>
    <definedName name="VIT1_1_12">[12]Tablas!#REF!</definedName>
    <definedName name="VIT1_1_13" localSheetId="1">#REF!</definedName>
    <definedName name="VIT1_1_13">[12]Tablas!#REF!</definedName>
    <definedName name="VIT1_1_14" localSheetId="1">#REF!</definedName>
    <definedName name="VIT1_1_14">[12]Tablas!#REF!</definedName>
    <definedName name="VIT1_1_15" localSheetId="1">#REF!</definedName>
    <definedName name="VIT1_1_15">[12]Tablas!#REF!</definedName>
    <definedName name="VIT1_1_16" localSheetId="1">#REF!</definedName>
    <definedName name="VIT1_1_16">[12]Tablas!#REF!</definedName>
    <definedName name="VIt1_1_17" localSheetId="1">#REF!</definedName>
    <definedName name="VIt1_1_17">[12]Tablas!#REF!</definedName>
    <definedName name="VIT1_1_18" localSheetId="1">#REF!</definedName>
    <definedName name="VIT1_1_18">[12]Tablas!#REF!</definedName>
    <definedName name="VIt1_1_19" localSheetId="1">#REF!</definedName>
    <definedName name="VIt1_1_19">[12]Tablas!#REF!</definedName>
    <definedName name="VIT1_1_2" localSheetId="1">#REF!</definedName>
    <definedName name="VIT1_1_2">[12]Tablas!#REF!</definedName>
    <definedName name="VIT1_1_20" localSheetId="1">#REF!</definedName>
    <definedName name="VIT1_1_20">[12]Tablas!#REF!</definedName>
    <definedName name="VIT1_1_3" localSheetId="1">#REF!</definedName>
    <definedName name="VIT1_1_3">[12]Tablas!#REF!</definedName>
    <definedName name="VIT1_1_4" localSheetId="1">#REF!</definedName>
    <definedName name="VIT1_1_4">[12]Tablas!#REF!</definedName>
    <definedName name="VIT1_1_5" localSheetId="1">#REF!</definedName>
    <definedName name="VIT1_1_5">[12]Tablas!#REF!</definedName>
    <definedName name="VIT1_1_6" localSheetId="1">#REF!</definedName>
    <definedName name="VIT1_1_6">[12]Tablas!#REF!</definedName>
    <definedName name="VIT1_1_7" localSheetId="1">#REF!</definedName>
    <definedName name="VIT1_1_7">[12]Tablas!#REF!</definedName>
    <definedName name="VIT1_1_8" localSheetId="1">#REF!</definedName>
    <definedName name="VIT1_1_8">[12]Tablas!#REF!</definedName>
    <definedName name="VIT1_1_9" localSheetId="1">#REF!</definedName>
    <definedName name="VIT1_1_9">[12]Tablas!#REF!</definedName>
    <definedName name="VIT1_2" localSheetId="1">#REF!</definedName>
    <definedName name="VIT1_2">[12]Tablas!#REF!</definedName>
    <definedName name="VIT1_3" localSheetId="1">#REF!</definedName>
    <definedName name="VIT1_3">[12]Tablas!#REF!</definedName>
    <definedName name="VIT1_4" localSheetId="1">#REF!</definedName>
    <definedName name="VIT1_4">[12]Tablas!#REF!</definedName>
    <definedName name="VIT1_5" localSheetId="1">#REF!</definedName>
    <definedName name="VIT1_5">[12]Tablas!#REF!</definedName>
    <definedName name="VIT1_6" localSheetId="1">#REF!</definedName>
    <definedName name="VIT1_6">[12]Tablas!#REF!</definedName>
    <definedName name="vital5" localSheetId="1">#REF!</definedName>
    <definedName name="vital5">[50]Personalizar!$E$15</definedName>
    <definedName name="vk" localSheetId="2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." localSheetId="1">#REF!</definedName>
    <definedName name="VOL.">#REF!</definedName>
    <definedName name="VOL._TOT." localSheetId="1">#REF!</definedName>
    <definedName name="VOL._TOT.">#REF!</definedName>
    <definedName name="VOL_" localSheetId="1">#REF!</definedName>
    <definedName name="VOL_">#REF!</definedName>
    <definedName name="VOL____0">#REF!</definedName>
    <definedName name="VOL____1">#REF!</definedName>
    <definedName name="VOL____2">#REF!</definedName>
    <definedName name="VOL____3">#REF!</definedName>
    <definedName name="VOL__TOT_">#REF!</definedName>
    <definedName name="VOL__TOT____0">#REF!</definedName>
    <definedName name="VOL__TOT____1">#REF!</definedName>
    <definedName name="VOL__TOT____2">#REF!</definedName>
    <definedName name="VOL__TOT____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 localSheetId="1">#REF!</definedName>
    <definedName name="VPR1_1">[12]Tablas!#REF!</definedName>
    <definedName name="VPR1_1_1" localSheetId="1">#REF!</definedName>
    <definedName name="VPR1_1_1">[12]Tablas!#REF!</definedName>
    <definedName name="VPR1_1_10" localSheetId="1">#REF!</definedName>
    <definedName name="VPR1_1_10">[12]Tablas!#REF!</definedName>
    <definedName name="VPR1_1_11" localSheetId="1">#REF!</definedName>
    <definedName name="VPR1_1_11">[12]Tablas!#REF!</definedName>
    <definedName name="VPR1_1_12" localSheetId="1">#REF!</definedName>
    <definedName name="VPR1_1_12">[12]Tablas!#REF!</definedName>
    <definedName name="VPR1_1_13" localSheetId="1">#REF!</definedName>
    <definedName name="VPR1_1_13">[12]Tablas!#REF!</definedName>
    <definedName name="VPR1_1_14" localSheetId="1">#REF!</definedName>
    <definedName name="VPR1_1_14">[12]Tablas!#REF!</definedName>
    <definedName name="VPR1_1_15" localSheetId="1">#REF!</definedName>
    <definedName name="VPR1_1_15">[12]Tablas!#REF!</definedName>
    <definedName name="VPR1_1_16" localSheetId="1">#REF!</definedName>
    <definedName name="VPR1_1_16">[12]Tablas!#REF!</definedName>
    <definedName name="VPR1_1_17" localSheetId="1">#REF!</definedName>
    <definedName name="VPR1_1_17">[12]Tablas!#REF!</definedName>
    <definedName name="VPR1_1_18" localSheetId="1">#REF!</definedName>
    <definedName name="VPR1_1_18">[12]Tablas!#REF!</definedName>
    <definedName name="VPR1_1_19" localSheetId="1">#REF!</definedName>
    <definedName name="VPR1_1_19">[12]Tablas!#REF!</definedName>
    <definedName name="VPR1_1_2" localSheetId="1">#REF!</definedName>
    <definedName name="VPR1_1_2">[12]Tablas!#REF!</definedName>
    <definedName name="VPR1_1_20" localSheetId="1">#REF!</definedName>
    <definedName name="VPR1_1_20">[12]Tablas!#REF!</definedName>
    <definedName name="VPR1_1_21" localSheetId="1">#REF!</definedName>
    <definedName name="VPR1_1_21">[12]Tablas!#REF!</definedName>
    <definedName name="VPR1_1_22" localSheetId="1">#REF!</definedName>
    <definedName name="VPR1_1_22">[12]Tablas!#REF!</definedName>
    <definedName name="VPR1_1_23" localSheetId="1">#REF!</definedName>
    <definedName name="VPR1_1_23">[12]Tablas!#REF!</definedName>
    <definedName name="VPR1_1_24" localSheetId="1">#REF!</definedName>
    <definedName name="VPR1_1_24">[12]Tablas!#REF!</definedName>
    <definedName name="VPR1_1_25" localSheetId="1">#REF!</definedName>
    <definedName name="VPR1_1_25">[12]Tablas!#REF!</definedName>
    <definedName name="VPR1_1_26" localSheetId="1">#REF!</definedName>
    <definedName name="VPR1_1_26">[12]Tablas!#REF!</definedName>
    <definedName name="VPR1_1_27" localSheetId="1">#REF!</definedName>
    <definedName name="VPR1_1_27">[12]Tablas!#REF!</definedName>
    <definedName name="VPR1_1_28" localSheetId="1">#REF!</definedName>
    <definedName name="VPR1_1_28">[12]Tablas!#REF!</definedName>
    <definedName name="VPR1_1_29" localSheetId="1">#REF!</definedName>
    <definedName name="VPR1_1_29">[12]Tablas!#REF!</definedName>
    <definedName name="VPR1_1_3" localSheetId="1">#REF!</definedName>
    <definedName name="VPR1_1_3">[12]Tablas!#REF!</definedName>
    <definedName name="VPR1_1_30" localSheetId="1">#REF!</definedName>
    <definedName name="VPR1_1_30">[12]Tablas!#REF!</definedName>
    <definedName name="VPR1_1_31" localSheetId="1">#REF!</definedName>
    <definedName name="VPR1_1_31">[12]Tablas!#REF!</definedName>
    <definedName name="VPR1_1_32" localSheetId="1">#REF!</definedName>
    <definedName name="VPR1_1_32">[12]Tablas!#REF!</definedName>
    <definedName name="VPR1_1_4" localSheetId="1">#REF!</definedName>
    <definedName name="VPR1_1_4">[12]Tablas!#REF!</definedName>
    <definedName name="VPR1_1_5" localSheetId="1">#REF!</definedName>
    <definedName name="VPR1_1_5">[12]Tablas!#REF!</definedName>
    <definedName name="VPR1_1_6" localSheetId="1">#REF!</definedName>
    <definedName name="VPR1_1_6">[12]Tablas!#REF!</definedName>
    <definedName name="VPR1_1_7" localSheetId="1">#REF!</definedName>
    <definedName name="VPR1_1_7">[12]Tablas!#REF!</definedName>
    <definedName name="VPR1_1_8" localSheetId="1">#REF!</definedName>
    <definedName name="VPR1_1_8">[12]Tablas!#REF!</definedName>
    <definedName name="VPR1_1_9" localSheetId="1">#REF!</definedName>
    <definedName name="VPR1_1_9">[12]Tablas!#REF!</definedName>
    <definedName name="VPR1_2" localSheetId="1">#REF!</definedName>
    <definedName name="VPR1_2">[12]Tablas!#REF!</definedName>
    <definedName name="VPR1_3" localSheetId="1">#REF!</definedName>
    <definedName name="VPR1_3">[12]Tablas!#REF!</definedName>
    <definedName name="VPR1_4" localSheetId="1">#REF!</definedName>
    <definedName name="VPR1_4">[12]Tablas!#REF!</definedName>
    <definedName name="VPR1_5" localSheetId="1">#REF!</definedName>
    <definedName name="VPR1_5">[12]Tablas!#REF!</definedName>
    <definedName name="VPR1_6" localSheetId="1">#REF!</definedName>
    <definedName name="VPR1_6">[12]Tablas!#REF!</definedName>
    <definedName name="vpt">#REF!</definedName>
    <definedName name="VR_UN_PPTO" localSheetId="2">IF([0]!LG&lt;9,"",IF(#REF!="18",[0]!H_AA,IF(#REF!="15",[0]!H_EL,IF(#REF!="14",[0]!H_HI,SUMIF(#REF!,#REF!,#REF!)/2))))</definedName>
    <definedName name="VR_UN_PPTO" localSheetId="1">IF('APU AGRO'!LG&lt;9,"",IF(#REF!="18",'APU AGRO'!H_AA,IF(#REF!="15",'APU AGRO'!H_EL,IF(#REF!="14",'APU AGRO'!H_HI,SUMIF(#REF!,#REF!,#REF!)/2))))</definedName>
    <definedName name="VR_UN_PPTO">IF(LG&lt;9,"",IF(#REF!="18",H_AA,IF(#REF!="15",H_EL,IF(#REF!="14",H_HI,SUMIF(#REF!,#REF!,#REF!)/2))))</definedName>
    <definedName name="VRP" localSheetId="1">#REF!</definedName>
    <definedName name="VRP">[12]Tablas!#REF!</definedName>
    <definedName name="VRP_PETROQ" localSheetId="1">#REF!</definedName>
    <definedName name="VRP_PETROQ">#REF!</definedName>
    <definedName name="VRP1_1" localSheetId="1">#REF!</definedName>
    <definedName name="VRP1_1">[12]Tablas!#REF!</definedName>
    <definedName name="VRP1_1_1" localSheetId="1">#REF!</definedName>
    <definedName name="VRP1_1_1">[12]Tablas!#REF!</definedName>
    <definedName name="VRP1_1_10" localSheetId="1">#REF!</definedName>
    <definedName name="VRP1_1_10">[12]Tablas!#REF!</definedName>
    <definedName name="VRP1_1_11" localSheetId="1">#REF!</definedName>
    <definedName name="VRP1_1_11">[12]Tablas!#REF!</definedName>
    <definedName name="VRP1_1_12" localSheetId="1">#REF!</definedName>
    <definedName name="VRP1_1_12">[12]Tablas!#REF!</definedName>
    <definedName name="VRP1_1_13" localSheetId="1">#REF!</definedName>
    <definedName name="VRP1_1_13">[12]Tablas!#REF!</definedName>
    <definedName name="VRP1_1_14" localSheetId="1">#REF!</definedName>
    <definedName name="VRP1_1_14">[12]Tablas!#REF!</definedName>
    <definedName name="VRP1_1_15" localSheetId="1">#REF!</definedName>
    <definedName name="VRP1_1_15">[12]Tablas!#REF!</definedName>
    <definedName name="VRP1_1_16" localSheetId="1">#REF!</definedName>
    <definedName name="VRP1_1_16">[12]Tablas!#REF!</definedName>
    <definedName name="VRP1_1_17" localSheetId="1">#REF!</definedName>
    <definedName name="VRP1_1_17">[12]Tablas!#REF!</definedName>
    <definedName name="VRP1_1_18" localSheetId="1">#REF!</definedName>
    <definedName name="VRP1_1_18">[12]Tablas!#REF!</definedName>
    <definedName name="VRP1_1_19" localSheetId="1">#REF!</definedName>
    <definedName name="VRP1_1_19">[12]Tablas!#REF!</definedName>
    <definedName name="VRP1_1_2" localSheetId="1">#REF!</definedName>
    <definedName name="VRP1_1_2">[12]Tablas!#REF!</definedName>
    <definedName name="VRP1_1_20" localSheetId="1">#REF!</definedName>
    <definedName name="VRP1_1_20">[12]Tablas!#REF!</definedName>
    <definedName name="VRP1_1_21" localSheetId="1">#REF!</definedName>
    <definedName name="VRP1_1_21">[12]Tablas!#REF!</definedName>
    <definedName name="VRP1_1_22" localSheetId="1">#REF!</definedName>
    <definedName name="VRP1_1_22">[12]Tablas!#REF!</definedName>
    <definedName name="VRP1_1_23" localSheetId="1">#REF!</definedName>
    <definedName name="VRP1_1_23">[12]Tablas!#REF!</definedName>
    <definedName name="VRP1_1_3" localSheetId="1">#REF!</definedName>
    <definedName name="VRP1_1_3">[12]Tablas!#REF!</definedName>
    <definedName name="VRP1_1_4" localSheetId="1">#REF!</definedName>
    <definedName name="VRP1_1_4">[12]Tablas!#REF!</definedName>
    <definedName name="VRP1_1_5" localSheetId="1">#REF!</definedName>
    <definedName name="VRP1_1_5">[12]Tablas!#REF!</definedName>
    <definedName name="VRP1_1_6" localSheetId="1">#REF!</definedName>
    <definedName name="VRP1_1_6">[12]Tablas!#REF!</definedName>
    <definedName name="VRP1_1_7" localSheetId="1">#REF!</definedName>
    <definedName name="VRP1_1_7">[12]Tablas!#REF!</definedName>
    <definedName name="VRP1_1_8" localSheetId="1">#REF!</definedName>
    <definedName name="VRP1_1_8">[12]Tablas!#REF!</definedName>
    <definedName name="VRP1_1_9" localSheetId="1">#REF!</definedName>
    <definedName name="VRP1_1_9">[12]Tablas!#REF!</definedName>
    <definedName name="VRP1_2" localSheetId="1">#REF!</definedName>
    <definedName name="VRP1_2">[12]Tablas!#REF!</definedName>
    <definedName name="VRP1_3" localSheetId="1">#REF!</definedName>
    <definedName name="VRP1_3">[12]Tablas!#REF!</definedName>
    <definedName name="VRP1_4" localSheetId="1">#REF!</definedName>
    <definedName name="VRP1_4">[12]Tablas!#REF!</definedName>
    <definedName name="vsdfj" localSheetId="2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1">#REF!</definedName>
    <definedName name="VSM">[12]Tablas!#REF!</definedName>
    <definedName name="VSM1_1" localSheetId="1">#REF!</definedName>
    <definedName name="VSM1_1">[12]Tablas!#REF!</definedName>
    <definedName name="VSM1_1_1" localSheetId="1">#REF!</definedName>
    <definedName name="VSM1_1_1">[12]Tablas!#REF!</definedName>
    <definedName name="VSM1_1_2" localSheetId="1">#REF!</definedName>
    <definedName name="VSM1_1_2">[12]Tablas!#REF!</definedName>
    <definedName name="VSM1_1_3" localSheetId="1">#REF!</definedName>
    <definedName name="VSM1_1_3">[12]Tablas!#REF!</definedName>
    <definedName name="VSM1_1_4" localSheetId="1">#REF!</definedName>
    <definedName name="VSM1_1_4">[12]Tablas!#REF!</definedName>
    <definedName name="VSM1_1_5" localSheetId="1">#REF!</definedName>
    <definedName name="VSM1_1_5">[12]Tablas!#REF!</definedName>
    <definedName name="VSM1_2" localSheetId="1">#REF!</definedName>
    <definedName name="VSM1_2">[12]Tablas!#REF!</definedName>
    <definedName name="VSM1_3" localSheetId="1">#REF!</definedName>
    <definedName name="VSM1_3">[12]Tablas!#REF!</definedName>
    <definedName name="VSM1_4" localSheetId="1">#REF!</definedName>
    <definedName name="VSM1_4">[12]Tablas!#REF!</definedName>
    <definedName name="VSM1_5" localSheetId="1">#REF!</definedName>
    <definedName name="VSM1_5">[12]Tablas!#REF!</definedName>
    <definedName name="vsp">#REF!</definedName>
    <definedName name="vt" localSheetId="2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>#REF!</definedName>
    <definedName name="vvcxv" localSheetId="2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>#REF!</definedName>
    <definedName name="Vvmph" localSheetId="1">#REF!</definedName>
    <definedName name="Vvmph">#REF!</definedName>
    <definedName name="VVV" localSheetId="1">#REF!</definedName>
    <definedName name="VVV">#REF!</definedName>
    <definedName name="vvvvt" localSheetId="2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2">'Analisis AIU_Vabr'!ERR</definedName>
    <definedName name="WA" localSheetId="1">'APU AGRO'!ERR</definedName>
    <definedName name="WA">[0]!ERR</definedName>
    <definedName name="WAGE_RATE" localSheetId="1">#REF!</definedName>
    <definedName name="WAGE_RATE">#REF!</definedName>
    <definedName name="Wage0100" localSheetId="1">#REF!</definedName>
    <definedName name="Wage0100">#REF!</definedName>
    <definedName name="Wage0200" localSheetId="1">#REF!</definedName>
    <definedName name="Wage0200">#REF!</definedName>
    <definedName name="WBS" localSheetId="1">#REF!</definedName>
    <definedName name="WBS">'[109]2004'!#REF!</definedName>
    <definedName name="Wcut">#REF!</definedName>
    <definedName name="WD">#REF!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#REF!</definedName>
    <definedName name="WDFSDF">'[37]Res-Accide-10'!#REF!</definedName>
    <definedName name="wedw" localSheetId="1">#REF!</definedName>
    <definedName name="wedw">#REF!</definedName>
    <definedName name="WEFWE" localSheetId="1">#REF!</definedName>
    <definedName name="WEFWE">'[37]Res-Accide-10'!#REF!</definedName>
    <definedName name="WER" localSheetId="1">#REF!</definedName>
    <definedName name="WER">'[37]Res-Accide-10'!$S$2:$S$7</definedName>
    <definedName name="werew" localSheetId="2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>'[37]Res-Accide-10'!#REF!</definedName>
    <definedName name="WQ" localSheetId="1">#REF!</definedName>
    <definedName name="WQ">#REF!</definedName>
    <definedName name="WQEEWQ" localSheetId="2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2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2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2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2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2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2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>#REF!</definedName>
    <definedName name="Wtot" localSheetId="1">#REF!</definedName>
    <definedName name="Wtot">#REF!</definedName>
    <definedName name="wtt" localSheetId="2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#REF!</definedName>
    <definedName name="WW">[1]LIQUIDACION!#REF!</definedName>
    <definedName name="wwded3" localSheetId="2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cbvbs" localSheetId="2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>#REF!</definedName>
    <definedName name="XSW" localSheetId="2" hidden="1">{#N/A,#N/A,TRUE,"1842CWN0"}</definedName>
    <definedName name="XSW" localSheetId="1" hidden="1">{#N/A,#N/A,TRUE,"1842CWN0"}</definedName>
    <definedName name="XSW" hidden="1">{#N/A,#N/A,TRUE,"1842CWN0"}</definedName>
    <definedName name="xsxs" localSheetId="2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2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1" hidden="1">#REF!</definedName>
    <definedName name="xxx" hidden="1">#REF!</definedName>
    <definedName name="XXXX" hidden="1">#REF!</definedName>
    <definedName name="xxxxx" localSheetId="1">#REF!</definedName>
    <definedName name="xxxxx" localSheetId="0">[110]!absc</definedName>
    <definedName name="xxxxx">[110]!absc</definedName>
    <definedName name="xxxxxds" localSheetId="2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2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localSheetId="1" hidden="1">#REF!</definedName>
    <definedName name="XZS" hidden="1">#REF!</definedName>
    <definedName name="XZXZV" localSheetId="2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 localSheetId="0">[26]!absc</definedName>
    <definedName name="Y">[26]!absc</definedName>
    <definedName name="y6y6" localSheetId="2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2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>#REF!</definedName>
    <definedName name="yhy" localSheetId="2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>#REF!</definedName>
    <definedName name="yjyj" localSheetId="2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 localSheetId="1">#REF!</definedName>
    <definedName name="YOYO">'[111]AISLAMIENTO CATEGORIAS II Y III'!$G$1:$I$65536</definedName>
    <definedName name="yrey" localSheetId="2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>#REF!</definedName>
    <definedName name="ytj" localSheetId="2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2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2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>#REF!</definedName>
    <definedName name="zx" localSheetId="2">'Analisis AIU_Vabr'!ERR</definedName>
    <definedName name="zx" localSheetId="1">'APU AGRO'!ERR</definedName>
    <definedName name="zx">[0]!ERR</definedName>
    <definedName name="zxczds" localSheetId="2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#REF!</definedName>
    <definedName name="ZZZZZZZZZZZ">'[51]A.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31" i="3" l="1"/>
  <c r="K931" i="3" s="1"/>
  <c r="J611" i="1" l="1"/>
  <c r="J608" i="1"/>
  <c r="K1" i="3"/>
  <c r="J920" i="3" s="1"/>
  <c r="K920" i="3" s="1"/>
  <c r="J43" i="2"/>
  <c r="G39" i="2"/>
  <c r="G38" i="2"/>
  <c r="G37" i="2"/>
  <c r="G36" i="2"/>
  <c r="G35" i="2"/>
  <c r="G34" i="2"/>
  <c r="G33" i="2"/>
  <c r="G32" i="2"/>
  <c r="G31" i="2"/>
  <c r="H28" i="2"/>
  <c r="H27" i="2"/>
  <c r="I26" i="2" s="1"/>
  <c r="G24" i="2"/>
  <c r="G23" i="2"/>
  <c r="G22" i="2"/>
  <c r="G21" i="2"/>
  <c r="G20" i="2"/>
  <c r="H18" i="2"/>
  <c r="I17" i="2"/>
  <c r="H15" i="2"/>
  <c r="H14" i="2"/>
  <c r="H13" i="2"/>
  <c r="H12" i="2"/>
  <c r="H11" i="2"/>
  <c r="H10" i="2"/>
  <c r="I9" i="2" s="1"/>
  <c r="J896" i="3" l="1"/>
  <c r="K896" i="3" s="1"/>
  <c r="J461" i="1" s="1"/>
  <c r="J600" i="3"/>
  <c r="K600" i="3" s="1"/>
  <c r="J592" i="1" s="1"/>
  <c r="J422" i="3"/>
  <c r="K422" i="3" s="1"/>
  <c r="J440" i="1" s="1"/>
  <c r="J446" i="3"/>
  <c r="K446" i="3" s="1"/>
  <c r="J441" i="1" s="1"/>
  <c r="J395" i="3"/>
  <c r="K395" i="3" s="1"/>
  <c r="J787" i="3"/>
  <c r="K787" i="3" s="1"/>
  <c r="J382" i="1" s="1"/>
  <c r="J90" i="3"/>
  <c r="K90" i="3" s="1"/>
  <c r="J422" i="1" s="1"/>
  <c r="J915" i="3"/>
  <c r="K915" i="3" s="1"/>
  <c r="J300" i="1" s="1"/>
  <c r="K300" i="1" s="1"/>
  <c r="J406" i="3"/>
  <c r="K406" i="3" s="1"/>
  <c r="J360" i="1" s="1"/>
  <c r="J415" i="3"/>
  <c r="K415" i="3" s="1"/>
  <c r="J361" i="1" s="1"/>
  <c r="J35" i="3"/>
  <c r="K35" i="3" s="1"/>
  <c r="J730" i="3"/>
  <c r="K730" i="3" s="1"/>
  <c r="J518" i="1" s="1"/>
  <c r="J44" i="3"/>
  <c r="K44" i="3" s="1"/>
  <c r="J548" i="1" s="1"/>
  <c r="J804" i="3"/>
  <c r="K804" i="3" s="1"/>
  <c r="J79" i="3"/>
  <c r="K79" i="3" s="1"/>
  <c r="J551" i="1" s="1"/>
  <c r="J810" i="3"/>
  <c r="K810" i="3" s="1"/>
  <c r="J296" i="1" s="1"/>
  <c r="J168" i="3"/>
  <c r="K168" i="3" s="1"/>
  <c r="J1109" i="3"/>
  <c r="K1109" i="3" s="1"/>
  <c r="J183" i="1" s="1"/>
  <c r="J263" i="3"/>
  <c r="K263" i="3" s="1"/>
  <c r="J432" i="1" s="1"/>
  <c r="J1111" i="3"/>
  <c r="K1111" i="3" s="1"/>
  <c r="J635" i="1" s="1"/>
  <c r="J333" i="3"/>
  <c r="K333" i="3" s="1"/>
  <c r="J346" i="1" s="1"/>
  <c r="K346" i="1" s="1"/>
  <c r="J1159" i="3"/>
  <c r="K1159" i="3" s="1"/>
  <c r="J347" i="3"/>
  <c r="K347" i="3" s="1"/>
  <c r="J125" i="1" s="1"/>
  <c r="J1204" i="3"/>
  <c r="K1204" i="3" s="1"/>
  <c r="J191" i="1" s="1"/>
  <c r="K191" i="1" s="1"/>
  <c r="J656" i="3"/>
  <c r="K656" i="3" s="1"/>
  <c r="J596" i="1" s="1"/>
  <c r="J1202" i="3"/>
  <c r="K1202" i="3" s="1"/>
  <c r="J632" i="1" s="1"/>
  <c r="J909" i="3"/>
  <c r="K909" i="3" s="1"/>
  <c r="J299" i="1" s="1"/>
  <c r="J388" i="3"/>
  <c r="K388" i="3" s="1"/>
  <c r="J220" i="1" s="1"/>
  <c r="J1177" i="3"/>
  <c r="K1177" i="3" s="1"/>
  <c r="J411" i="1" s="1"/>
  <c r="K411" i="1" s="1"/>
  <c r="J16" i="3"/>
  <c r="K16" i="3" s="1"/>
  <c r="J281" i="1" s="1"/>
  <c r="J186" i="3"/>
  <c r="K186" i="3" s="1"/>
  <c r="J560" i="1" s="1"/>
  <c r="K560" i="1" s="1"/>
  <c r="J536" i="3"/>
  <c r="K536" i="3" s="1"/>
  <c r="J46" i="1" s="1"/>
  <c r="K46" i="1" s="1"/>
  <c r="J994" i="3"/>
  <c r="K994" i="3" s="1"/>
  <c r="J474" i="1" s="1"/>
  <c r="K474" i="1" s="1"/>
  <c r="J1191" i="3"/>
  <c r="K1191" i="3" s="1"/>
  <c r="J92" i="1" s="1"/>
  <c r="K92" i="1" s="1"/>
  <c r="J21" i="3"/>
  <c r="K21" i="3" s="1"/>
  <c r="J418" i="1" s="1"/>
  <c r="J197" i="3"/>
  <c r="K197" i="3" s="1"/>
  <c r="J112" i="1" s="1"/>
  <c r="J558" i="3"/>
  <c r="K558" i="3" s="1"/>
  <c r="J47" i="1" s="1"/>
  <c r="K47" i="1" s="1"/>
  <c r="J1021" i="3"/>
  <c r="K1021" i="3" s="1"/>
  <c r="J1197" i="3"/>
  <c r="K1197" i="3" s="1"/>
  <c r="J631" i="1" s="1"/>
  <c r="J25" i="3"/>
  <c r="K25" i="3" s="1"/>
  <c r="J15" i="1" s="1"/>
  <c r="J251" i="3"/>
  <c r="K251" i="3" s="1"/>
  <c r="J497" i="1" s="1"/>
  <c r="J648" i="3"/>
  <c r="K648" i="3" s="1"/>
  <c r="J451" i="1" s="1"/>
  <c r="J1061" i="3"/>
  <c r="K1061" i="3" s="1"/>
  <c r="J905" i="3"/>
  <c r="K905" i="3" s="1"/>
  <c r="J1207" i="3"/>
  <c r="K1207" i="3" s="1"/>
  <c r="J177" i="3"/>
  <c r="K177" i="3" s="1"/>
  <c r="J460" i="3"/>
  <c r="K460" i="3" s="1"/>
  <c r="J442" i="1" s="1"/>
  <c r="J889" i="3"/>
  <c r="K889" i="3" s="1"/>
  <c r="J248" i="1" s="1"/>
  <c r="J1186" i="3"/>
  <c r="K1186" i="3" s="1"/>
  <c r="J634" i="1" s="1"/>
  <c r="K634" i="1" s="1"/>
  <c r="J1151" i="3"/>
  <c r="K1151" i="3" s="1"/>
  <c r="J703" i="3"/>
  <c r="K703" i="3" s="1"/>
  <c r="J148" i="1" s="1"/>
  <c r="J111" i="3"/>
  <c r="K111" i="3" s="1"/>
  <c r="J552" i="1" s="1"/>
  <c r="K552" i="1" s="1"/>
  <c r="J271" i="3"/>
  <c r="K271" i="3" s="1"/>
  <c r="J116" i="1" s="1"/>
  <c r="J570" i="3"/>
  <c r="K570" i="3" s="1"/>
  <c r="J589" i="1" s="1"/>
  <c r="J960" i="3"/>
  <c r="K960" i="3" s="1"/>
  <c r="J258" i="1" s="1"/>
  <c r="J1166" i="3"/>
  <c r="K1166" i="3" s="1"/>
  <c r="J185" i="1" s="1"/>
  <c r="K185" i="1" s="1"/>
  <c r="J1206" i="3"/>
  <c r="K1206" i="3" s="1"/>
  <c r="J633" i="1" s="1"/>
  <c r="J3" i="3"/>
  <c r="K3" i="3" s="1"/>
  <c r="J278" i="1" s="1"/>
  <c r="J122" i="3"/>
  <c r="K122" i="3" s="1"/>
  <c r="J286" i="1" s="1"/>
  <c r="J320" i="3"/>
  <c r="K320" i="3" s="1"/>
  <c r="J119" i="1" s="1"/>
  <c r="K119" i="1" s="1"/>
  <c r="J632" i="3"/>
  <c r="K632" i="3" s="1"/>
  <c r="J59" i="1" s="1"/>
  <c r="J966" i="3"/>
  <c r="K966" i="3" s="1"/>
  <c r="J167" i="1" s="1"/>
  <c r="K167" i="1" s="1"/>
  <c r="J1170" i="3"/>
  <c r="K1170" i="3" s="1"/>
  <c r="J410" i="1" s="1"/>
  <c r="J19" i="1"/>
  <c r="K19" i="1" s="1"/>
  <c r="J327" i="1"/>
  <c r="J204" i="1"/>
  <c r="K204" i="1" s="1"/>
  <c r="K205" i="1" s="1"/>
  <c r="J65" i="1"/>
  <c r="K65" i="1" s="1"/>
  <c r="J237" i="1"/>
  <c r="J152" i="1"/>
  <c r="J180" i="1"/>
  <c r="K180" i="1" s="1"/>
  <c r="J405" i="1"/>
  <c r="K405" i="1" s="1"/>
  <c r="J16" i="1"/>
  <c r="K16" i="1" s="1"/>
  <c r="J545" i="1"/>
  <c r="J295" i="1"/>
  <c r="K295" i="1" s="1"/>
  <c r="J245" i="1"/>
  <c r="K245" i="1" s="1"/>
  <c r="J324" i="1"/>
  <c r="K324" i="1" s="1"/>
  <c r="J89" i="1"/>
  <c r="J409" i="1"/>
  <c r="K409" i="1" s="1"/>
  <c r="J272" i="1"/>
  <c r="K272" i="1" s="1"/>
  <c r="J190" i="1"/>
  <c r="K190" i="1" s="1"/>
  <c r="J350" i="1"/>
  <c r="J282" i="1"/>
  <c r="K282" i="1" s="1"/>
  <c r="J336" i="1"/>
  <c r="K336" i="1" s="1"/>
  <c r="K337" i="1" s="1"/>
  <c r="J614" i="1"/>
  <c r="K614" i="1" s="1"/>
  <c r="J526" i="1"/>
  <c r="J393" i="1"/>
  <c r="K393" i="1" s="1"/>
  <c r="J213" i="1"/>
  <c r="K213" i="1" s="1"/>
  <c r="J266" i="1"/>
  <c r="K266" i="1" s="1"/>
  <c r="J315" i="1"/>
  <c r="J357" i="1"/>
  <c r="K357" i="1" s="1"/>
  <c r="K358" i="1" s="1"/>
  <c r="J433" i="1"/>
  <c r="J569" i="1"/>
  <c r="J500" i="1"/>
  <c r="K500" i="1" s="1"/>
  <c r="K501" i="1" s="1"/>
  <c r="J553" i="1"/>
  <c r="K553" i="1" s="1"/>
  <c r="J486" i="1"/>
  <c r="K486" i="1" s="1"/>
  <c r="J102" i="1"/>
  <c r="K102" i="1" s="1"/>
  <c r="J340" i="1"/>
  <c r="K340" i="1" s="1"/>
  <c r="J26" i="1"/>
  <c r="K26" i="1" s="1"/>
  <c r="K27" i="1" s="1"/>
  <c r="J166" i="1"/>
  <c r="K166" i="1" s="1"/>
  <c r="J184" i="1"/>
  <c r="K184" i="1" s="1"/>
  <c r="J201" i="1"/>
  <c r="K201" i="1" s="1"/>
  <c r="K202" i="1" s="1"/>
  <c r="J341" i="1"/>
  <c r="K341" i="1" s="1"/>
  <c r="J503" i="1"/>
  <c r="K503" i="1" s="1"/>
  <c r="K504" i="1" s="1"/>
  <c r="J289" i="1"/>
  <c r="K289" i="1" s="1"/>
  <c r="K290" i="1" s="1"/>
  <c r="J576" i="1"/>
  <c r="K576" i="1" s="1"/>
  <c r="K577" i="1" s="1"/>
  <c r="J436" i="1"/>
  <c r="K436" i="1" s="1"/>
  <c r="K437" i="1" s="1"/>
  <c r="J536" i="1"/>
  <c r="K536" i="1" s="1"/>
  <c r="J189" i="1"/>
  <c r="K189" i="1" s="1"/>
  <c r="J421" i="1"/>
  <c r="K421" i="1" s="1"/>
  <c r="J507" i="1"/>
  <c r="K507" i="1" s="1"/>
  <c r="J456" i="1"/>
  <c r="K456" i="1" s="1"/>
  <c r="J564" i="1"/>
  <c r="K564" i="1" s="1"/>
  <c r="J580" i="1"/>
  <c r="K580" i="1" s="1"/>
  <c r="J101" i="3"/>
  <c r="K101" i="3" s="1"/>
  <c r="J253" i="3"/>
  <c r="K253" i="3" s="1"/>
  <c r="J468" i="3"/>
  <c r="K468" i="3" s="1"/>
  <c r="J740" i="3"/>
  <c r="K740" i="3" s="1"/>
  <c r="J1028" i="3"/>
  <c r="K1028" i="3" s="1"/>
  <c r="J1182" i="3"/>
  <c r="K1182" i="3" s="1"/>
  <c r="J273" i="1"/>
  <c r="K273" i="1" s="1"/>
  <c r="J428" i="1"/>
  <c r="K428" i="1" s="1"/>
  <c r="J600" i="1"/>
  <c r="K600" i="1" s="1"/>
  <c r="J376" i="1"/>
  <c r="K376" i="1" s="1"/>
  <c r="J709" i="3"/>
  <c r="K709" i="3" s="1"/>
  <c r="J779" i="3"/>
  <c r="K779" i="3" s="1"/>
  <c r="J982" i="3"/>
  <c r="K982" i="3" s="1"/>
  <c r="J1050" i="3"/>
  <c r="K1050" i="3" s="1"/>
  <c r="J404" i="1" s="1"/>
  <c r="K404" i="1" s="1"/>
  <c r="J1091" i="3"/>
  <c r="K1091" i="3" s="1"/>
  <c r="J479" i="1" s="1"/>
  <c r="K479" i="1" s="1"/>
  <c r="J325" i="3"/>
  <c r="K325" i="3" s="1"/>
  <c r="J432" i="3"/>
  <c r="K432" i="3" s="1"/>
  <c r="J545" i="3"/>
  <c r="K545" i="3" s="1"/>
  <c r="J588" i="1" s="1"/>
  <c r="K588" i="1" s="1"/>
  <c r="J640" i="3"/>
  <c r="K640" i="3" s="1"/>
  <c r="J720" i="3"/>
  <c r="K720" i="3" s="1"/>
  <c r="J794" i="3"/>
  <c r="K794" i="3" s="1"/>
  <c r="J68" i="1" s="1"/>
  <c r="K68" i="1" s="1"/>
  <c r="J867" i="3"/>
  <c r="K867" i="3" s="1"/>
  <c r="J247" i="1" s="1"/>
  <c r="K247" i="1" s="1"/>
  <c r="J954" i="3"/>
  <c r="K954" i="3" s="1"/>
  <c r="J988" i="3"/>
  <c r="K988" i="3" s="1"/>
  <c r="J1015" i="3"/>
  <c r="K1015" i="3" s="1"/>
  <c r="J1055" i="3"/>
  <c r="K1055" i="3" s="1"/>
  <c r="J314" i="1" s="1"/>
  <c r="K314" i="1" s="1"/>
  <c r="J1101" i="3"/>
  <c r="K1101" i="3" s="1"/>
  <c r="J41" i="3"/>
  <c r="K41" i="3" s="1"/>
  <c r="J132" i="3"/>
  <c r="K132" i="3" s="1"/>
  <c r="J207" i="3"/>
  <c r="K207" i="3" s="1"/>
  <c r="J279" i="3"/>
  <c r="K279" i="3" s="1"/>
  <c r="J362" i="3"/>
  <c r="K362" i="3" s="1"/>
  <c r="J485" i="3"/>
  <c r="K485" i="3" s="1"/>
  <c r="J572" i="3"/>
  <c r="K572" i="3" s="1"/>
  <c r="J587" i="1" s="1"/>
  <c r="K587" i="1" s="1"/>
  <c r="J659" i="3"/>
  <c r="K659" i="3" s="1"/>
  <c r="J747" i="3"/>
  <c r="K747" i="3" s="1"/>
  <c r="J818" i="3"/>
  <c r="K818" i="3" s="1"/>
  <c r="J74" i="1" s="1"/>
  <c r="K74" i="1" s="1"/>
  <c r="J937" i="3"/>
  <c r="K937" i="3" s="1"/>
  <c r="J470" i="1" s="1"/>
  <c r="K470" i="1" s="1"/>
  <c r="J1033" i="3"/>
  <c r="K1033" i="3" s="1"/>
  <c r="J1065" i="3"/>
  <c r="K1065" i="3" s="1"/>
  <c r="J1119" i="3"/>
  <c r="K1119" i="3" s="1"/>
  <c r="J628" i="1" s="1"/>
  <c r="K628" i="1" s="1"/>
  <c r="J141" i="3"/>
  <c r="K141" i="3" s="1"/>
  <c r="J329" i="1" s="1"/>
  <c r="K329" i="1" s="1"/>
  <c r="J221" i="3"/>
  <c r="K221" i="3" s="1"/>
  <c r="J566" i="1" s="1"/>
  <c r="K566" i="1" s="1"/>
  <c r="J293" i="3"/>
  <c r="K293" i="3" s="1"/>
  <c r="J375" i="3"/>
  <c r="K375" i="3" s="1"/>
  <c r="J495" i="3"/>
  <c r="K495" i="3" s="1"/>
  <c r="J45" i="1" s="1"/>
  <c r="K45" i="1" s="1"/>
  <c r="J589" i="3"/>
  <c r="K589" i="3" s="1"/>
  <c r="J661" i="3"/>
  <c r="K661" i="3" s="1"/>
  <c r="J754" i="3"/>
  <c r="K754" i="3" s="1"/>
  <c r="J825" i="3"/>
  <c r="K825" i="3" s="1"/>
  <c r="J460" i="1" s="1"/>
  <c r="K460" i="1" s="1"/>
  <c r="J943" i="3"/>
  <c r="K943" i="3" s="1"/>
  <c r="J971" i="3"/>
  <c r="K971" i="3" s="1"/>
  <c r="J168" i="1" s="1"/>
  <c r="K168" i="1" s="1"/>
  <c r="J999" i="3"/>
  <c r="K999" i="3" s="1"/>
  <c r="J1069" i="3"/>
  <c r="K1069" i="3" s="1"/>
  <c r="J1136" i="3"/>
  <c r="K1136" i="3" s="1"/>
  <c r="J270" i="1" s="1"/>
  <c r="K270" i="1" s="1"/>
  <c r="J7" i="3"/>
  <c r="K7" i="3" s="1"/>
  <c r="J57" i="3"/>
  <c r="K57" i="3" s="1"/>
  <c r="J549" i="1" s="1"/>
  <c r="K549" i="1" s="1"/>
  <c r="J153" i="3"/>
  <c r="K153" i="3" s="1"/>
  <c r="J330" i="1" s="1"/>
  <c r="K330" i="1" s="1"/>
  <c r="J236" i="3"/>
  <c r="K236" i="3" s="1"/>
  <c r="J306" i="3"/>
  <c r="K306" i="3" s="1"/>
  <c r="J573" i="1" s="1"/>
  <c r="K573" i="1" s="1"/>
  <c r="J379" i="3"/>
  <c r="K379" i="3" s="1"/>
  <c r="J510" i="3"/>
  <c r="K510" i="3" s="1"/>
  <c r="J610" i="3"/>
  <c r="K610" i="3" s="1"/>
  <c r="J53" i="1" s="1"/>
  <c r="K53" i="1" s="1"/>
  <c r="K54" i="1" s="1"/>
  <c r="J677" i="3"/>
  <c r="K677" i="3" s="1"/>
  <c r="J145" i="1" s="1"/>
  <c r="K145" i="1" s="1"/>
  <c r="K146" i="1" s="1"/>
  <c r="J762" i="3"/>
  <c r="K762" i="3" s="1"/>
  <c r="J838" i="3"/>
  <c r="K838" i="3" s="1"/>
  <c r="J1004" i="3"/>
  <c r="K1004" i="3" s="1"/>
  <c r="J173" i="1" s="1"/>
  <c r="K173" i="1" s="1"/>
  <c r="J1040" i="3"/>
  <c r="K1040" i="3" s="1"/>
  <c r="J178" i="1" s="1"/>
  <c r="K178" i="1" s="1"/>
  <c r="J1080" i="3"/>
  <c r="K1080" i="3" s="1"/>
  <c r="J1142" i="3"/>
  <c r="K1142" i="3" s="1"/>
  <c r="J271" i="1" s="1"/>
  <c r="K271" i="1" s="1"/>
  <c r="J11" i="3"/>
  <c r="K11" i="3" s="1"/>
  <c r="J542" i="1" s="1"/>
  <c r="K542" i="1" s="1"/>
  <c r="K543" i="1" s="1"/>
  <c r="J68" i="3"/>
  <c r="K68" i="3" s="1"/>
  <c r="J550" i="1" s="1"/>
  <c r="K550" i="1" s="1"/>
  <c r="J161" i="3"/>
  <c r="K161" i="3" s="1"/>
  <c r="J20" i="1" s="1"/>
  <c r="K20" i="1" s="1"/>
  <c r="J241" i="3"/>
  <c r="K241" i="3" s="1"/>
  <c r="J565" i="1" s="1"/>
  <c r="K565" i="1" s="1"/>
  <c r="J313" i="3"/>
  <c r="K313" i="3" s="1"/>
  <c r="J383" i="3"/>
  <c r="K383" i="3" s="1"/>
  <c r="J526" i="3"/>
  <c r="K526" i="3" s="1"/>
  <c r="J620" i="3"/>
  <c r="K620" i="3" s="1"/>
  <c r="J695" i="3"/>
  <c r="K695" i="3" s="1"/>
  <c r="J60" i="1" s="1"/>
  <c r="K60" i="1" s="1"/>
  <c r="J770" i="3"/>
  <c r="K770" i="3" s="1"/>
  <c r="J850" i="3"/>
  <c r="K850" i="3" s="1"/>
  <c r="J949" i="3"/>
  <c r="K949" i="3" s="1"/>
  <c r="J976" i="3"/>
  <c r="K976" i="3" s="1"/>
  <c r="J1009" i="3"/>
  <c r="K1009" i="3" s="1"/>
  <c r="J1043" i="3"/>
  <c r="K1043" i="3" s="1"/>
  <c r="J179" i="1" s="1"/>
  <c r="K179" i="1" s="1"/>
  <c r="K635" i="1"/>
  <c r="K633" i="1"/>
  <c r="K632" i="1"/>
  <c r="K631" i="1"/>
  <c r="K611" i="1"/>
  <c r="K608" i="1"/>
  <c r="K609" i="1" s="1"/>
  <c r="K596" i="1"/>
  <c r="K592" i="1"/>
  <c r="K593" i="1" s="1"/>
  <c r="K589" i="1"/>
  <c r="K569" i="1"/>
  <c r="K570" i="1" s="1"/>
  <c r="K551" i="1"/>
  <c r="K548" i="1"/>
  <c r="K545" i="1"/>
  <c r="K546" i="1" s="1"/>
  <c r="K526" i="1"/>
  <c r="K527" i="1" s="1"/>
  <c r="K524" i="1"/>
  <c r="K518" i="1"/>
  <c r="K497" i="1"/>
  <c r="K465" i="1"/>
  <c r="K461" i="1"/>
  <c r="K451" i="1"/>
  <c r="K442" i="1"/>
  <c r="K441" i="1"/>
  <c r="K440" i="1"/>
  <c r="K433" i="1"/>
  <c r="K432" i="1"/>
  <c r="K422" i="1"/>
  <c r="K418" i="1"/>
  <c r="K419" i="1" s="1"/>
  <c r="K410" i="1"/>
  <c r="K390" i="1"/>
  <c r="K382" i="1"/>
  <c r="K361" i="1"/>
  <c r="K360" i="1"/>
  <c r="K350" i="1"/>
  <c r="K327" i="1"/>
  <c r="K315" i="1"/>
  <c r="K304" i="1"/>
  <c r="K299" i="1"/>
  <c r="K296" i="1"/>
  <c r="K286" i="1"/>
  <c r="K281" i="1"/>
  <c r="K278" i="1"/>
  <c r="K279" i="1" s="1"/>
  <c r="K258" i="1"/>
  <c r="K255" i="1"/>
  <c r="K248" i="1"/>
  <c r="K237" i="1"/>
  <c r="K220" i="1"/>
  <c r="K221" i="1" s="1"/>
  <c r="K183" i="1"/>
  <c r="K152" i="1"/>
  <c r="K148" i="1"/>
  <c r="K149" i="1" s="1"/>
  <c r="K125" i="1"/>
  <c r="K116" i="1"/>
  <c r="K112" i="1"/>
  <c r="K113" i="1" s="1"/>
  <c r="K89" i="1"/>
  <c r="K59" i="1"/>
  <c r="K15" i="1"/>
  <c r="J385" i="1" l="1"/>
  <c r="K385" i="1" s="1"/>
  <c r="J93" i="1"/>
  <c r="K93" i="1" s="1"/>
  <c r="J439" i="1"/>
  <c r="K439" i="1" s="1"/>
  <c r="J506" i="1"/>
  <c r="K506" i="1" s="1"/>
  <c r="J30" i="1"/>
  <c r="K30" i="1" s="1"/>
  <c r="J187" i="1"/>
  <c r="K187" i="1" s="1"/>
  <c r="J344" i="1"/>
  <c r="K344" i="1" s="1"/>
  <c r="J285" i="1"/>
  <c r="K285" i="1" s="1"/>
  <c r="K287" i="1" s="1"/>
  <c r="J121" i="1"/>
  <c r="K121" i="1" s="1"/>
  <c r="J209" i="1"/>
  <c r="K209" i="1" s="1"/>
  <c r="J392" i="1"/>
  <c r="K392" i="1" s="1"/>
  <c r="J468" i="1"/>
  <c r="K468" i="1" s="1"/>
  <c r="J132" i="1"/>
  <c r="K132" i="1" s="1"/>
  <c r="K133" i="1" s="1"/>
  <c r="J630" i="1"/>
  <c r="K630" i="1" s="1"/>
  <c r="J207" i="1"/>
  <c r="K207" i="1" s="1"/>
  <c r="J36" i="1"/>
  <c r="K36" i="1" s="1"/>
  <c r="K37" i="1" s="1"/>
  <c r="J83" i="1"/>
  <c r="K83" i="1" s="1"/>
  <c r="J619" i="1"/>
  <c r="K619" i="1" s="1"/>
  <c r="J481" i="1"/>
  <c r="K481" i="1" s="1"/>
  <c r="J192" i="1"/>
  <c r="K192" i="1" s="1"/>
  <c r="J317" i="1"/>
  <c r="K317" i="1" s="1"/>
  <c r="J162" i="1"/>
  <c r="K162" i="1" s="1"/>
  <c r="K163" i="1" s="1"/>
  <c r="J251" i="1"/>
  <c r="K251" i="1" s="1"/>
  <c r="K252" i="1" s="1"/>
  <c r="J186" i="1"/>
  <c r="K186" i="1" s="1"/>
  <c r="J622" i="1"/>
  <c r="K622" i="1" s="1"/>
  <c r="J174" i="1"/>
  <c r="K174" i="1" s="1"/>
  <c r="J310" i="1"/>
  <c r="K310" i="1" s="1"/>
  <c r="J605" i="1"/>
  <c r="K605" i="1" s="1"/>
  <c r="K606" i="1" s="1"/>
  <c r="J159" i="1"/>
  <c r="K159" i="1" s="1"/>
  <c r="J67" i="1"/>
  <c r="K67" i="1" s="1"/>
  <c r="J239" i="1"/>
  <c r="K239" i="1" s="1"/>
  <c r="J378" i="1"/>
  <c r="K378" i="1" s="1"/>
  <c r="J377" i="1"/>
  <c r="K377" i="1" s="1"/>
  <c r="J66" i="1"/>
  <c r="K66" i="1" s="1"/>
  <c r="J238" i="1"/>
  <c r="K238" i="1" s="1"/>
  <c r="J586" i="1"/>
  <c r="K586" i="1" s="1"/>
  <c r="K590" i="1" s="1"/>
  <c r="J138" i="1"/>
  <c r="K138" i="1" s="1"/>
  <c r="J530" i="1"/>
  <c r="K530" i="1" s="1"/>
  <c r="J621" i="1"/>
  <c r="K621" i="1" s="1"/>
  <c r="J292" i="1"/>
  <c r="K292" i="1" s="1"/>
  <c r="K293" i="1" s="1"/>
  <c r="J579" i="1"/>
  <c r="K579" i="1" s="1"/>
  <c r="K581" i="1" s="1"/>
  <c r="J362" i="1"/>
  <c r="K362" i="1" s="1"/>
  <c r="K363" i="1" s="1"/>
  <c r="J223" i="1"/>
  <c r="K223" i="1" s="1"/>
  <c r="K224" i="1" s="1"/>
  <c r="J135" i="1"/>
  <c r="K135" i="1" s="1"/>
  <c r="K136" i="1" s="1"/>
  <c r="J39" i="1"/>
  <c r="K39" i="1" s="1"/>
  <c r="K40" i="1" s="1"/>
  <c r="J328" i="1"/>
  <c r="K328" i="1" s="1"/>
  <c r="K331" i="1" s="1"/>
  <c r="J106" i="1"/>
  <c r="K106" i="1" s="1"/>
  <c r="K107" i="1" s="1"/>
  <c r="J613" i="1"/>
  <c r="K613" i="1" s="1"/>
  <c r="J78" i="1"/>
  <c r="K78" i="1" s="1"/>
  <c r="J386" i="1"/>
  <c r="K386" i="1" s="1"/>
  <c r="K387" i="1" s="1"/>
  <c r="J246" i="1"/>
  <c r="K246" i="1" s="1"/>
  <c r="K249" i="1" s="1"/>
  <c r="J75" i="1"/>
  <c r="K75" i="1" s="1"/>
  <c r="K76" i="1" s="1"/>
  <c r="J158" i="1"/>
  <c r="K158" i="1" s="1"/>
  <c r="K160" i="1" s="1"/>
  <c r="J380" i="1"/>
  <c r="K380" i="1" s="1"/>
  <c r="J241" i="1"/>
  <c r="K241" i="1" s="1"/>
  <c r="J71" i="1"/>
  <c r="K71" i="1" s="1"/>
  <c r="J198" i="1"/>
  <c r="K198" i="1" s="1"/>
  <c r="K199" i="1" s="1"/>
  <c r="J99" i="1"/>
  <c r="K99" i="1" s="1"/>
  <c r="K100" i="1" s="1"/>
  <c r="J513" i="1"/>
  <c r="K513" i="1" s="1"/>
  <c r="J61" i="1"/>
  <c r="K61" i="1" s="1"/>
  <c r="K62" i="1" s="1"/>
  <c r="J533" i="1"/>
  <c r="K533" i="1" s="1"/>
  <c r="J477" i="1"/>
  <c r="K477" i="1" s="1"/>
  <c r="J316" i="1"/>
  <c r="K316" i="1" s="1"/>
  <c r="J214" i="1"/>
  <c r="K214" i="1" s="1"/>
  <c r="J126" i="1"/>
  <c r="K126" i="1" s="1"/>
  <c r="J351" i="1"/>
  <c r="K351" i="1" s="1"/>
  <c r="J616" i="1"/>
  <c r="K616" i="1" s="1"/>
  <c r="J260" i="1"/>
  <c r="K260" i="1" s="1"/>
  <c r="J396" i="1"/>
  <c r="K396" i="1" s="1"/>
  <c r="J170" i="1"/>
  <c r="K170" i="1" s="1"/>
  <c r="J80" i="1"/>
  <c r="K80" i="1" s="1"/>
  <c r="J208" i="1"/>
  <c r="K208" i="1" s="1"/>
  <c r="J345" i="1"/>
  <c r="K345" i="1" s="1"/>
  <c r="J29" i="1"/>
  <c r="K29" i="1" s="1"/>
  <c r="J120" i="1"/>
  <c r="K120" i="1" s="1"/>
  <c r="J50" i="1"/>
  <c r="K50" i="1" s="1"/>
  <c r="K51" i="1" s="1"/>
  <c r="J232" i="1"/>
  <c r="K232" i="1" s="1"/>
  <c r="K233" i="1" s="1"/>
  <c r="J401" i="1"/>
  <c r="K401" i="1" s="1"/>
  <c r="J624" i="1"/>
  <c r="K624" i="1" s="1"/>
  <c r="J175" i="1"/>
  <c r="K175" i="1" s="1"/>
  <c r="J86" i="1"/>
  <c r="K86" i="1" s="1"/>
  <c r="J572" i="1"/>
  <c r="K572" i="1" s="1"/>
  <c r="K574" i="1" s="1"/>
  <c r="J347" i="1"/>
  <c r="K347" i="1" s="1"/>
  <c r="J122" i="1"/>
  <c r="K122" i="1" s="1"/>
  <c r="J210" i="1"/>
  <c r="K210" i="1" s="1"/>
  <c r="J31" i="1"/>
  <c r="K31" i="1" s="1"/>
  <c r="J165" i="1"/>
  <c r="K165" i="1" s="1"/>
  <c r="J257" i="1"/>
  <c r="K257" i="1" s="1"/>
  <c r="J448" i="1"/>
  <c r="K448" i="1" s="1"/>
  <c r="K449" i="1" s="1"/>
  <c r="J510" i="1"/>
  <c r="K510" i="1" s="1"/>
  <c r="K511" i="1" s="1"/>
  <c r="J181" i="1"/>
  <c r="K181" i="1" s="1"/>
  <c r="J406" i="1"/>
  <c r="K406" i="1" s="1"/>
  <c r="J267" i="1"/>
  <c r="K267" i="1" s="1"/>
  <c r="J493" i="1"/>
  <c r="K493" i="1" s="1"/>
  <c r="K494" i="1" s="1"/>
  <c r="J425" i="1"/>
  <c r="K425" i="1" s="1"/>
  <c r="K426" i="1" s="1"/>
  <c r="J561" i="1"/>
  <c r="K561" i="1" s="1"/>
  <c r="K562" i="1" s="1"/>
  <c r="J480" i="1"/>
  <c r="K480" i="1" s="1"/>
  <c r="J412" i="1"/>
  <c r="K412" i="1" s="1"/>
  <c r="J535" i="1"/>
  <c r="K535" i="1" s="1"/>
  <c r="J91" i="1"/>
  <c r="K91" i="1" s="1"/>
  <c r="J188" i="1"/>
  <c r="K188" i="1" s="1"/>
  <c r="J629" i="1"/>
  <c r="K629" i="1" s="1"/>
  <c r="J371" i="1"/>
  <c r="K371" i="1" s="1"/>
  <c r="K372" i="1" s="1"/>
  <c r="J142" i="1"/>
  <c r="K142" i="1" s="1"/>
  <c r="K143" i="1" s="1"/>
  <c r="J56" i="1"/>
  <c r="K56" i="1" s="1"/>
  <c r="K57" i="1" s="1"/>
  <c r="J139" i="1"/>
  <c r="K139" i="1" s="1"/>
  <c r="J368" i="1"/>
  <c r="K368" i="1" s="1"/>
  <c r="K369" i="1" s="1"/>
  <c r="J229" i="1"/>
  <c r="K229" i="1" s="1"/>
  <c r="K230" i="1" s="1"/>
  <c r="J627" i="1"/>
  <c r="K627" i="1" s="1"/>
  <c r="J534" i="1"/>
  <c r="K534" i="1" s="1"/>
  <c r="J478" i="1"/>
  <c r="K478" i="1" s="1"/>
  <c r="J90" i="1"/>
  <c r="K90" i="1" s="1"/>
  <c r="J407" i="1"/>
  <c r="K407" i="1" s="1"/>
  <c r="J268" i="1"/>
  <c r="K268" i="1" s="1"/>
  <c r="J182" i="1"/>
  <c r="K182" i="1" s="1"/>
  <c r="J216" i="1"/>
  <c r="K216" i="1" s="1"/>
  <c r="J353" i="1"/>
  <c r="K353" i="1" s="1"/>
  <c r="J128" i="1"/>
  <c r="K128" i="1" s="1"/>
  <c r="J620" i="1"/>
  <c r="K620" i="1" s="1"/>
  <c r="J84" i="1"/>
  <c r="K84" i="1" s="1"/>
  <c r="J215" i="1"/>
  <c r="K215" i="1" s="1"/>
  <c r="J352" i="1"/>
  <c r="K352" i="1" s="1"/>
  <c r="J127" i="1"/>
  <c r="K127" i="1" s="1"/>
  <c r="J487" i="1"/>
  <c r="K487" i="1" s="1"/>
  <c r="K488" i="1" s="1"/>
  <c r="J554" i="1"/>
  <c r="K554" i="1" s="1"/>
  <c r="K555" i="1" s="1"/>
  <c r="J467" i="1"/>
  <c r="K467" i="1" s="1"/>
  <c r="J395" i="1"/>
  <c r="K395" i="1" s="1"/>
  <c r="J400" i="1"/>
  <c r="K400" i="1" s="1"/>
  <c r="J623" i="1"/>
  <c r="K623" i="1" s="1"/>
  <c r="J263" i="1"/>
  <c r="K263" i="1" s="1"/>
  <c r="K264" i="1" s="1"/>
  <c r="J311" i="1"/>
  <c r="K311" i="1" s="1"/>
  <c r="J529" i="1"/>
  <c r="K529" i="1" s="1"/>
  <c r="J473" i="1"/>
  <c r="K473" i="1" s="1"/>
  <c r="K475" i="1" s="1"/>
  <c r="J85" i="1"/>
  <c r="K85" i="1" s="1"/>
  <c r="J399" i="1"/>
  <c r="K399" i="1" s="1"/>
  <c r="J309" i="1"/>
  <c r="K309" i="1" s="1"/>
  <c r="J354" i="1"/>
  <c r="K354" i="1" s="1"/>
  <c r="J217" i="1"/>
  <c r="K217" i="1" s="1"/>
  <c r="J129" i="1"/>
  <c r="K129" i="1" s="1"/>
  <c r="J32" i="1"/>
  <c r="K32" i="1" s="1"/>
  <c r="J123" i="1"/>
  <c r="K123" i="1" s="1"/>
  <c r="J211" i="1"/>
  <c r="K211" i="1" s="1"/>
  <c r="J348" i="1"/>
  <c r="K348" i="1" s="1"/>
  <c r="J602" i="1"/>
  <c r="K602" i="1" s="1"/>
  <c r="J154" i="1"/>
  <c r="K154" i="1" s="1"/>
  <c r="J520" i="1"/>
  <c r="K520" i="1" s="1"/>
  <c r="J70" i="1"/>
  <c r="K70" i="1" s="1"/>
  <c r="J323" i="1"/>
  <c r="K323" i="1" s="1"/>
  <c r="K325" i="1" s="1"/>
  <c r="J103" i="1"/>
  <c r="K103" i="1" s="1"/>
  <c r="K104" i="1" s="1"/>
  <c r="J236" i="1"/>
  <c r="K236" i="1" s="1"/>
  <c r="J64" i="1"/>
  <c r="K64" i="1" s="1"/>
  <c r="J375" i="1"/>
  <c r="K375" i="1" s="1"/>
  <c r="J155" i="1"/>
  <c r="K155" i="1" s="1"/>
  <c r="J381" i="1"/>
  <c r="K381" i="1" s="1"/>
  <c r="J242" i="1"/>
  <c r="K242" i="1" s="1"/>
  <c r="J519" i="1"/>
  <c r="K519" i="1" s="1"/>
  <c r="J601" i="1"/>
  <c r="K601" i="1" s="1"/>
  <c r="J457" i="1"/>
  <c r="K457" i="1" s="1"/>
  <c r="J69" i="1"/>
  <c r="K69" i="1" s="1"/>
  <c r="J240" i="1"/>
  <c r="K240" i="1" s="1"/>
  <c r="J379" i="1"/>
  <c r="K379" i="1" s="1"/>
  <c r="J153" i="1"/>
  <c r="K153" i="1" s="1"/>
  <c r="J615" i="1"/>
  <c r="K615" i="1" s="1"/>
  <c r="J169" i="1"/>
  <c r="K169" i="1" s="1"/>
  <c r="J79" i="1"/>
  <c r="K79" i="1" s="1"/>
  <c r="J259" i="1"/>
  <c r="K259" i="1" s="1"/>
  <c r="J394" i="1"/>
  <c r="K394" i="1" s="1"/>
  <c r="J306" i="1"/>
  <c r="K306" i="1" s="1"/>
  <c r="K307" i="1" s="1"/>
  <c r="J33" i="1"/>
  <c r="K33" i="1" s="1"/>
  <c r="J124" i="1"/>
  <c r="K124" i="1" s="1"/>
  <c r="J212" i="1"/>
  <c r="K212" i="1" s="1"/>
  <c r="J349" i="1"/>
  <c r="K349" i="1" s="1"/>
  <c r="J429" i="1"/>
  <c r="K429" i="1" s="1"/>
  <c r="K430" i="1" s="1"/>
  <c r="J496" i="1"/>
  <c r="K496" i="1" s="1"/>
  <c r="K498" i="1" s="1"/>
  <c r="J612" i="1"/>
  <c r="K612" i="1" s="1"/>
  <c r="J469" i="1"/>
  <c r="K469" i="1" s="1"/>
  <c r="J514" i="1"/>
  <c r="K514" i="1" s="1"/>
  <c r="J595" i="1"/>
  <c r="K595" i="1" s="1"/>
  <c r="K597" i="1" s="1"/>
  <c r="J452" i="1"/>
  <c r="K452" i="1" s="1"/>
  <c r="K453" i="1" s="1"/>
  <c r="J408" i="1"/>
  <c r="K408" i="1" s="1"/>
  <c r="J269" i="1"/>
  <c r="K269" i="1" s="1"/>
  <c r="J517" i="1"/>
  <c r="K517" i="1" s="1"/>
  <c r="J599" i="1"/>
  <c r="K599" i="1" s="1"/>
  <c r="J374" i="1"/>
  <c r="K374" i="1" s="1"/>
  <c r="J235" i="1"/>
  <c r="K235" i="1" s="1"/>
  <c r="J455" i="1"/>
  <c r="K455" i="1" s="1"/>
  <c r="J151" i="1"/>
  <c r="K151" i="1" s="1"/>
  <c r="J445" i="1"/>
  <c r="K445" i="1" s="1"/>
  <c r="K446" i="1" s="1"/>
  <c r="J583" i="1"/>
  <c r="K583" i="1" s="1"/>
  <c r="K584" i="1" s="1"/>
  <c r="J42" i="1"/>
  <c r="K42" i="1" s="1"/>
  <c r="K43" i="1" s="1"/>
  <c r="J365" i="1"/>
  <c r="K365" i="1" s="1"/>
  <c r="K366" i="1" s="1"/>
  <c r="J226" i="1"/>
  <c r="K226" i="1" s="1"/>
  <c r="K227" i="1" s="1"/>
  <c r="J115" i="1"/>
  <c r="K115" i="1" s="1"/>
  <c r="K117" i="1" s="1"/>
  <c r="J339" i="1"/>
  <c r="K339" i="1" s="1"/>
  <c r="K342" i="1" s="1"/>
  <c r="K48" i="1"/>
  <c r="K423" i="1"/>
  <c r="K283" i="1"/>
  <c r="K434" i="1"/>
  <c r="K21" i="1"/>
  <c r="K301" i="1"/>
  <c r="K508" i="1"/>
  <c r="K297" i="1"/>
  <c r="K17" i="1"/>
  <c r="K443" i="1"/>
  <c r="K462" i="1"/>
  <c r="K567" i="1"/>
  <c r="K617" i="1" l="1"/>
  <c r="K176" i="1"/>
  <c r="K636" i="1"/>
  <c r="K318" i="1"/>
  <c r="K140" i="1"/>
  <c r="K397" i="1"/>
  <c r="K81" i="1"/>
  <c r="K171" i="1"/>
  <c r="K531" i="1"/>
  <c r="K261" i="1"/>
  <c r="K274" i="1"/>
  <c r="K34" i="1"/>
  <c r="K87" i="1"/>
  <c r="K471" i="1"/>
  <c r="K156" i="1"/>
  <c r="K218" i="1"/>
  <c r="K312" i="1"/>
  <c r="K458" i="1"/>
  <c r="K482" i="1"/>
  <c r="K402" i="1"/>
  <c r="K193" i="1"/>
  <c r="K413" i="1"/>
  <c r="K130" i="1"/>
  <c r="K537" i="1"/>
  <c r="K383" i="1"/>
  <c r="K625" i="1"/>
  <c r="K521" i="1"/>
  <c r="K94" i="1"/>
  <c r="K243" i="1"/>
  <c r="K355" i="1"/>
  <c r="K515" i="1"/>
  <c r="K603" i="1"/>
  <c r="K72" i="1"/>
  <c r="K641" i="1" l="1"/>
  <c r="K640" i="1"/>
  <c r="K637" i="1"/>
  <c r="K639" i="1" s="1"/>
  <c r="E3" i="2" l="1"/>
  <c r="F37" i="2" s="1"/>
  <c r="H37" i="2" s="1"/>
  <c r="J37" i="2" s="1"/>
  <c r="J15" i="2" l="1"/>
  <c r="F35" i="2"/>
  <c r="H35" i="2" s="1"/>
  <c r="J35" i="2" s="1"/>
  <c r="J10" i="2"/>
  <c r="F39" i="2"/>
  <c r="H39" i="2" s="1"/>
  <c r="J39" i="2" s="1"/>
  <c r="F34" i="2"/>
  <c r="H34" i="2" s="1"/>
  <c r="J34" i="2" s="1"/>
  <c r="F33" i="2"/>
  <c r="H33" i="2" s="1"/>
  <c r="J33" i="2" s="1"/>
  <c r="J26" i="2"/>
  <c r="J27" i="2"/>
  <c r="F36" i="2"/>
  <c r="H36" i="2" s="1"/>
  <c r="J36" i="2" s="1"/>
  <c r="D31" i="2"/>
  <c r="F32" i="2"/>
  <c r="H32" i="2" s="1"/>
  <c r="J32" i="2" s="1"/>
  <c r="J9" i="2"/>
  <c r="J8" i="2" s="1"/>
  <c r="F31" i="2"/>
  <c r="J17" i="2"/>
  <c r="F38" i="2"/>
  <c r="H38" i="2" s="1"/>
  <c r="J38" i="2" s="1"/>
  <c r="F24" i="2"/>
  <c r="H24" i="2" s="1"/>
  <c r="J24" i="2" s="1"/>
  <c r="J14" i="2"/>
  <c r="F23" i="2"/>
  <c r="H23" i="2" s="1"/>
  <c r="J23" i="2" s="1"/>
  <c r="J13" i="2"/>
  <c r="F20" i="2"/>
  <c r="H20" i="2" s="1"/>
  <c r="F22" i="2"/>
  <c r="H22" i="2" s="1"/>
  <c r="J22" i="2" s="1"/>
  <c r="J28" i="2"/>
  <c r="J12" i="2"/>
  <c r="F21" i="2"/>
  <c r="H21" i="2" s="1"/>
  <c r="J21" i="2" s="1"/>
  <c r="J11" i="2"/>
  <c r="J18" i="2"/>
  <c r="H31" i="2" l="1"/>
  <c r="I30" i="2" s="1"/>
  <c r="J30" i="2" s="1"/>
  <c r="I19" i="2"/>
  <c r="J19" i="2" s="1"/>
  <c r="J20" i="2"/>
  <c r="J16" i="2" l="1"/>
  <c r="J31" i="2"/>
  <c r="I40" i="2"/>
  <c r="J40" i="2" l="1"/>
  <c r="J44" i="2" l="1"/>
  <c r="J46" i="2" s="1"/>
  <c r="K645" i="1"/>
  <c r="K647" i="1" s="1"/>
</calcChain>
</file>

<file path=xl/sharedStrings.xml><?xml version="1.0" encoding="utf-8"?>
<sst xmlns="http://schemas.openxmlformats.org/spreadsheetml/2006/main" count="7324" uniqueCount="1023">
  <si>
    <t xml:space="preserve">Formulario 1 - Propuesta económica  - Licitación de obra pública de infraestructura social </t>
  </si>
  <si>
    <t>Código</t>
  </si>
  <si>
    <t>CCE-EICP-FM-116</t>
  </si>
  <si>
    <t>Versión</t>
  </si>
  <si>
    <t>MANTENIMIENTO Y OBRAS VARIAS DE LAS PLANTAS FÍSICAS DE LAS INSTITUCIONES EDUCATIVAS DEL CORREGIMIENTO CORREDOR AGROTURISTICO EL TABLAZO DEL MUNICIPIO DE MANIZALES.</t>
  </si>
  <si>
    <t>PRESUPUESTO OFICIAL</t>
  </si>
  <si>
    <t>Adicionalmente, cuando el Proceso de Contratación es estructurado por Precios Unitarios, la Entidad debe aplicar las notas 1 y 2  del presente Formulario y las casillas de "Descripción", "Porcentaje" de la Administración, Utilidad  y total  A.U.  resaltadas en color amarillo. Tratándose de otras modalidades de precio, la Entidad puede o no configurar los mismos aspectos.</t>
  </si>
  <si>
    <t xml:space="preserve">PRESUPUESTO OBRA CIVIL "MEJORAMIENTO DE LA PLANTA FÍSICA DEL ESTABLECIMIENTO EDUCATIVO OFICIAL SERÁFICO SAN ANTONIO DE PADUA SEDE PRINCIPAL"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</si>
  <si>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</si>
  <si>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</si>
  <si>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</si>
  <si>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</si>
  <si>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</si>
  <si>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</si>
  <si>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</si>
  <si>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</si>
  <si>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</si>
  <si>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</si>
  <si>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002 MOVIMIENTO DE TIERRAS</t>
  </si>
  <si>
    <t>002A.021</t>
  </si>
  <si>
    <t>002.089</t>
  </si>
  <si>
    <t>Subtotal</t>
  </si>
  <si>
    <t>003 DESAGUES E INSTALACIONES SANITARIAS</t>
  </si>
  <si>
    <t>003.011</t>
  </si>
  <si>
    <t>003.105</t>
  </si>
  <si>
    <t>004 PISOS-BASES-RELLENOS</t>
  </si>
  <si>
    <t>005 ESTRUCTURAS EN CONCRETO, METALICAS Y DE MADERA</t>
  </si>
  <si>
    <t>005.048</t>
  </si>
  <si>
    <t>008 INSTALACIONES ELECTRICAS</t>
  </si>
  <si>
    <t>08B.309</t>
  </si>
  <si>
    <t>08B.447</t>
  </si>
  <si>
    <t>08B.175</t>
  </si>
  <si>
    <t>08B.196</t>
  </si>
  <si>
    <t>08B.303</t>
  </si>
  <si>
    <t>009 REVOQUES-RESANES</t>
  </si>
  <si>
    <t>009.005</t>
  </si>
  <si>
    <t>010 CUBIERTAS</t>
  </si>
  <si>
    <t>010.019</t>
  </si>
  <si>
    <t>011 CIELO RASOS</t>
  </si>
  <si>
    <t>011.001</t>
  </si>
  <si>
    <t>012 PISOS - ACABADOS</t>
  </si>
  <si>
    <t>012.010</t>
  </si>
  <si>
    <t>012.034</t>
  </si>
  <si>
    <t>012.069</t>
  </si>
  <si>
    <t>013 ENCHAPES Y ACCESORIOS</t>
  </si>
  <si>
    <t>013.001</t>
  </si>
  <si>
    <t>015 APARATOS SANITARIOS</t>
  </si>
  <si>
    <t>015.012</t>
  </si>
  <si>
    <t>016 CARPINTERIA MADERA</t>
  </si>
  <si>
    <t>016.001</t>
  </si>
  <si>
    <t>017 CARPINTERIA METALICA</t>
  </si>
  <si>
    <t>017.001</t>
  </si>
  <si>
    <t>017.121</t>
  </si>
  <si>
    <t>017.091</t>
  </si>
  <si>
    <t>019 PINTURA</t>
  </si>
  <si>
    <t>019.007</t>
  </si>
  <si>
    <t>019.014</t>
  </si>
  <si>
    <t>019.027</t>
  </si>
  <si>
    <t>019.028</t>
  </si>
  <si>
    <t>019.038</t>
  </si>
  <si>
    <t>019.023</t>
  </si>
  <si>
    <t>019.024</t>
  </si>
  <si>
    <t>019.029</t>
  </si>
  <si>
    <t>021 OBRAS EXTERIORES</t>
  </si>
  <si>
    <t>021.014</t>
  </si>
  <si>
    <t>021.048</t>
  </si>
  <si>
    <t>028 DESMONTES</t>
  </si>
  <si>
    <t>028.005</t>
  </si>
  <si>
    <t>028.014</t>
  </si>
  <si>
    <t>028.087</t>
  </si>
  <si>
    <t>029 DEMOLICIONES</t>
  </si>
  <si>
    <t>029.003</t>
  </si>
  <si>
    <t>029.004</t>
  </si>
  <si>
    <t>029.017</t>
  </si>
  <si>
    <t>029.075</t>
  </si>
  <si>
    <t>032 ADICIONALES ALCALDIA MANIZALES</t>
  </si>
  <si>
    <t>032.022</t>
  </si>
  <si>
    <t>032.027</t>
  </si>
  <si>
    <t>032.125</t>
  </si>
  <si>
    <t>032.139</t>
  </si>
  <si>
    <t>032.382</t>
  </si>
  <si>
    <t>PRESUPUESTO OBRA CIVIL  "MEJORAMIENTO DE LA PLANTA FÍSICA DEL ESTABLECIMIENTO EDUCATIVO OFICIAL SERÁFICO SEDE B (ALTO DEL NARANJO)"</t>
  </si>
  <si>
    <t>001 PRELIMINARES</t>
  </si>
  <si>
    <t>001.044</t>
  </si>
  <si>
    <t>002.120</t>
  </si>
  <si>
    <t>003.014</t>
  </si>
  <si>
    <t>007 INSTALACIONES HIDRAULICAS</t>
  </si>
  <si>
    <t>007.017</t>
  </si>
  <si>
    <t>007.116</t>
  </si>
  <si>
    <t>08B.307</t>
  </si>
  <si>
    <t>08B.454</t>
  </si>
  <si>
    <t>08B.458</t>
  </si>
  <si>
    <t>08B.534</t>
  </si>
  <si>
    <t>08B.535</t>
  </si>
  <si>
    <t>08B.536</t>
  </si>
  <si>
    <t>012.007</t>
  </si>
  <si>
    <t>012.033</t>
  </si>
  <si>
    <t>016 CARPINTERIA EN MADERA</t>
  </si>
  <si>
    <t>017.120</t>
  </si>
  <si>
    <t>018 CERRAJERIA</t>
  </si>
  <si>
    <t>018.007</t>
  </si>
  <si>
    <t>019.001</t>
  </si>
  <si>
    <t>019.033</t>
  </si>
  <si>
    <t>021.053</t>
  </si>
  <si>
    <t>022 ASEO GENERAL Y LIMPIEZA</t>
  </si>
  <si>
    <t>022.010</t>
  </si>
  <si>
    <t>028.007</t>
  </si>
  <si>
    <t>028.008</t>
  </si>
  <si>
    <t>028.012</t>
  </si>
  <si>
    <t>028.013</t>
  </si>
  <si>
    <t>029.005</t>
  </si>
  <si>
    <t>029.016</t>
  </si>
  <si>
    <t>030.002</t>
  </si>
  <si>
    <t>032.009</t>
  </si>
  <si>
    <t>032.026</t>
  </si>
  <si>
    <t>032.041</t>
  </si>
  <si>
    <t>032.065</t>
  </si>
  <si>
    <t>032.073</t>
  </si>
  <si>
    <t>032.101</t>
  </si>
  <si>
    <t>032.122</t>
  </si>
  <si>
    <t>032.161</t>
  </si>
  <si>
    <t>035.062</t>
  </si>
  <si>
    <t>PRESUPUESTO OBRA CIVIL  "MEJORAMIENTO DE LA PLANTA FÍSICA DEL ESTABLECIMIENTO EDUCATIVO OFICIAL MARIA GORETTI SEDE D (AGUABONITA)"</t>
  </si>
  <si>
    <t>021.005</t>
  </si>
  <si>
    <t>021.062</t>
  </si>
  <si>
    <t>021.069</t>
  </si>
  <si>
    <t>024 ALCANTARILLADO</t>
  </si>
  <si>
    <t>032.040</t>
  </si>
  <si>
    <t>032.056</t>
  </si>
  <si>
    <t>032.058</t>
  </si>
  <si>
    <t>PRESUPUESTO OBRA CIVIL  "MEJORAMIENTO DE LA PLANTA FÍSICA DEL ESTABLECIMIENTO EDUCATIVO OFICIAL LA VIOLETA SEDE PRINCIPAL"</t>
  </si>
  <si>
    <t>001.043</t>
  </si>
  <si>
    <t>002.001</t>
  </si>
  <si>
    <t>003.003</t>
  </si>
  <si>
    <t>003.025</t>
  </si>
  <si>
    <t>021.012</t>
  </si>
  <si>
    <t>023 VÍAS</t>
  </si>
  <si>
    <t>023.008</t>
  </si>
  <si>
    <t>023.034</t>
  </si>
  <si>
    <t>029.007</t>
  </si>
  <si>
    <t>032.018</t>
  </si>
  <si>
    <t>032.024</t>
  </si>
  <si>
    <t>PRESUPUESTO OBRA CIVIL  "MEJORAMIENTO DE LA PLANTA FÍSICA DEL ESTABLECIMIENTO EDUCATIVO OFICIAL LA VIOLETA SEDE B (SAN MATEO)"</t>
  </si>
  <si>
    <t>003.064</t>
  </si>
  <si>
    <t>003.102</t>
  </si>
  <si>
    <t>007.091</t>
  </si>
  <si>
    <t>010.014</t>
  </si>
  <si>
    <t>010.015</t>
  </si>
  <si>
    <t>019.034</t>
  </si>
  <si>
    <t>028.077</t>
  </si>
  <si>
    <t>032.015</t>
  </si>
  <si>
    <t>PRESUPUESTO OBRA CIVIL  "MEJORAMIENTO DE LA PLANTA FÍSICA DEL ESTABLECIMIENTO EDUCATIVO OFICIAL MARÍA GORETTI SEDE PRINCIPAL"</t>
  </si>
  <si>
    <t>002.022</t>
  </si>
  <si>
    <t>003.012</t>
  </si>
  <si>
    <t>005.049</t>
  </si>
  <si>
    <t>006 MAMPOSTERÍA</t>
  </si>
  <si>
    <t>006.054</t>
  </si>
  <si>
    <t>006.039</t>
  </si>
  <si>
    <t>010.010</t>
  </si>
  <si>
    <t>010.017</t>
  </si>
  <si>
    <t>010.020</t>
  </si>
  <si>
    <t>010.026</t>
  </si>
  <si>
    <t>012.011</t>
  </si>
  <si>
    <t>017.003</t>
  </si>
  <si>
    <t>017.045</t>
  </si>
  <si>
    <t>021.033</t>
  </si>
  <si>
    <t>021.071</t>
  </si>
  <si>
    <t>028.004</t>
  </si>
  <si>
    <t>028.003</t>
  </si>
  <si>
    <t>032.038</t>
  </si>
  <si>
    <t>032.131</t>
  </si>
  <si>
    <t>PRESUPUESTO OBRA CIVIL  "MEJORAMIENTO DE LA PLANTA FÍSICA DEL ESTABLECIMIENTO EDUCATIVO OFICIAL SERÁFICO SDE A (GABRIELA MISTRAL)"</t>
  </si>
  <si>
    <t>003.107</t>
  </si>
  <si>
    <t>003.029</t>
  </si>
  <si>
    <t>029.010</t>
  </si>
  <si>
    <t>PRESUPUESTO OBRA CIVIL  "MEJORAMIENTO DE LA PLANTA FÍSICA DEL ESTABLECIMIENTO EDUCATIVO OFICIAL LA VIOLETA SEDE A (ALTO DEL ZARZO)"</t>
  </si>
  <si>
    <t>001.061</t>
  </si>
  <si>
    <t>003.007</t>
  </si>
  <si>
    <t>003.010</t>
  </si>
  <si>
    <t>003.016</t>
  </si>
  <si>
    <t>005.013</t>
  </si>
  <si>
    <t>006.040</t>
  </si>
  <si>
    <t>006.019</t>
  </si>
  <si>
    <t>08B.231</t>
  </si>
  <si>
    <t>012.077</t>
  </si>
  <si>
    <t>012.038</t>
  </si>
  <si>
    <t>012.076</t>
  </si>
  <si>
    <t>013.054</t>
  </si>
  <si>
    <t>017.026</t>
  </si>
  <si>
    <t>027 ESTABILIDAD DE TALUDES</t>
  </si>
  <si>
    <t>027.003</t>
  </si>
  <si>
    <t>028.002</t>
  </si>
  <si>
    <t>032.049</t>
  </si>
  <si>
    <t>032.381</t>
  </si>
  <si>
    <t>032.383</t>
  </si>
  <si>
    <t>032.046</t>
  </si>
  <si>
    <t xml:space="preserve">SUBTOTAL OBRAS </t>
  </si>
  <si>
    <t>SUBTOTAL OBRAS (INCLUYE AU)</t>
  </si>
  <si>
    <t>VALOR TOTAL</t>
  </si>
  <si>
    <t>DESCRIPCION</t>
  </si>
  <si>
    <t>PORCENTAJE</t>
  </si>
  <si>
    <t>ADMINISTRACIÓN</t>
  </si>
  <si>
    <t>A=</t>
  </si>
  <si>
    <t xml:space="preserve">UTILIDAD
</t>
  </si>
  <si>
    <t>U=</t>
  </si>
  <si>
    <t>TOTAL A.U</t>
  </si>
  <si>
    <t>A.U.=</t>
  </si>
  <si>
    <r>
      <t>[La Entidad puede utilizar este Formulario de detalle del</t>
    </r>
    <r>
      <rPr>
        <b/>
        <u/>
        <sz val="12"/>
        <rFont val="Arial Narrow"/>
        <family val="2"/>
      </rPr>
      <t xml:space="preserve"> 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</si>
  <si>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A.U. </t>
    </r>
  </si>
  <si>
    <r>
      <rPr>
        <b/>
        <sz val="12"/>
        <rFont val="Arial Narrow"/>
        <family val="2"/>
      </rPr>
      <t>NOTA 2</t>
    </r>
    <r>
      <rPr>
        <sz val="12"/>
        <rFont val="Arial Narrow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</si>
  <si>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A.U y su discriminación deben estar en porcentaje (%). </t>
    </r>
  </si>
  <si>
    <t>SUMINISTRO, TRANSPORTE E INSTALACION SOBRE CIMIENTO h=0,20  m REVOQUE IMPERMEABILIZADO 2 CARAS</t>
  </si>
  <si>
    <t>M2</t>
  </si>
  <si>
    <t>RETIRO DE MATERIAL SOBRANTE EN VOLQUETA, CARGUE MANUAL, DISPOSICIÓN EN BOTADERO (HASTA 25 KM)</t>
  </si>
  <si>
    <t>M3-Suelto</t>
  </si>
  <si>
    <t>SUMINISTRO, TRANSPORTE E INSTALACION BAJANTE AGUAS LLUVIAS  PVC   4"   (INCLUYE CODO, UNION Y ACCESORIOS DE FIJACION)</t>
  </si>
  <si>
    <t>ML</t>
  </si>
  <si>
    <t>SUMINISTRO, TRANSPORTE E INSTALACION SANITARIO TIPO INSTITUCIONAL BAJO CONSUMO POR DESCARGA, COLOR BLANCO CORONA REF 340021001 O SIMILAR, INCLUYE MUEBLE Y ACCESORIOS GENERALES DE INSTALACIÓN.</t>
  </si>
  <si>
    <t>UND</t>
  </si>
  <si>
    <t>SUMINISTRO, TRANSPORTE E INSTALACION MESON EN CONCRETO 3000 psi a=0.60 m e=0.08 m.</t>
  </si>
  <si>
    <t>SUMINISTRO, TRANSPORTE E INSTALACIÓN LAMPARA LED 2 X (18W - 25W) 6500 K Ó SIMILAR (INCLUYE ACCESORIOS DE FIJACIÓN E INSTALACIÓN)</t>
  </si>
  <si>
    <t>SUMINISTRO, TRANSPORTE E INSTALACION SALIDA ILUMINACION EN TUBERIA CONDUIT PVC SCH40 1/2", CABLE N° 12 AWG</t>
  </si>
  <si>
    <t xml:space="preserve">SUMINISTRO, TRANSPORTE E INSTALACION SALIDA TOMACORRIENTE NORMAL DOBLE PT EN TUBERIA CONDUIT PVC 3/4", ALAMBRE No 12 AWG </t>
  </si>
  <si>
    <t xml:space="preserve">SUMINISTRO, TRANSPORTE E INSTALACION SALIDA INTERRUPTOR SENCILLO EN TUBERIA CONDUIT PVC 3/4", ALAMBRE No 12 AWG. </t>
  </si>
  <si>
    <t>SUMINISTRO, TRANSPORTE E INSTALACION DE LUMINARIA DE SOBREPONER TIPO BALA PANEL LED REDONDO, 24W BLANCO OPAL. INCLUYE DRIVER SC</t>
  </si>
  <si>
    <t>SUMINISTRO,TRANSPORTE E INSTALACION REVOQUE LISO MUROS 1:3  IMPERMEABILIZADO (INCLUYE FILOS Y DILATACIONES) PARA ALTURAS MENORES A 3 METROS</t>
  </si>
  <si>
    <t>SUMINISTRO, TRANSPORTE E INSTALACION CANAL EN LAMINA GALVANIZADA CAL .20 D/ 0.60 M. (SUMINISTRO E INSTALACIÓN CON WASH PRIMER + ESMALTE + ANCLAJE A MURO + SILICONA)</t>
  </si>
  <si>
    <t xml:space="preserve">SUMINISTRO, TRANSPORTE E INSTALACIÓN A TODO COSTO DE CIELO RASO EN SUPERBOARD 6 MM JUNTA PERDIDA, UNA MANO DE VINILO Y DOS MANOS DE ACRILTEX. INCLUYE PERFILERÍA, ANCLAJES, DILATACION Z EN PERIMETRO, Y TODO LO NECESARIO PARA SU CORRECTA INSTALACIÓN. </t>
  </si>
  <si>
    <t>SUMINISTRO, TRANSPORTE E INSTALACION BALDOSA GRANO DE MARMOL PCL 5  PERLATO CLARO TERRAZO TIPO ALFA O SIMILAR. (INCLUYE DESTRONCADA, PULIDA, BRILLADA, MORTERO DE NIVELACIÓN Y DILATACIÓN EN PVC).</t>
  </si>
  <si>
    <t>SUMINISTRO, TRANSPORTE E INSTALACION GUARDAESCOBA RECTO Baldosa Grano de Marmol PCL 5 Perlato Claro 30 x 7.2 cm. Tipo Alfa o Similar. Fondo Crema. (Incluye boquilla.)</t>
  </si>
  <si>
    <t>SUMINISTRO TRANSPORTE E INSTALACION DE BOCAPUERTA EN TERRAZO (INCLUYE PULIDA Y BRILLADA). INCLUYE MORTERO DE PEGA Y/O NIVELACIÓN</t>
  </si>
  <si>
    <t>SUMINISTRO, TRANSPORTE E INSTALACION CERAMICA PARED POMPEI TIPO ALFA O SIMILAR. COLOR CORAL O SHELL SEGÚN DISEÑO (INCLUYE BOQUILLA COLOR Y WIN.)</t>
  </si>
  <si>
    <t>SUMINISTRO, TRANSPORTE E INSTALACION LAVAMANOS SOBREPONER LINEA STILO COLOR BLANCO TIPO CORONA REF. 072591001 O SIMILAR (INCLUYE CONJUNTO GRIFERIA  DESAGÜE AUTOMATICO, SIFÓN BOTELLA, ACOPLE).</t>
  </si>
  <si>
    <t>SUMINISTRO, TRANSPORTE E INSTALACION PUERTA ENTAMBORADA EN LAMINA TRIPLEX OKUME - TIPO PIZANO OKUMÉ O SIMILAR. ANCHO: 0,51 A 0,75 M. ALTO: 1,80 A 2,40 M. HOJA LISA CON MARQUETE CAPACANTO OKUMÉ. ACABADO: TINTILLA, SELLADOR (MÍNIMO 6 MANOS) Y LACA SEGÚN DISEÑO. (INCLUYE BISAGRAS).</t>
  </si>
  <si>
    <t>SUMINISTRO, TRANSPORTE E INSTALACION MARCO METALICO PUERTAS E= 8.5 CM SENCILLO EN LÁMINA GALVANIZADA CAL. 20 PARA HOJA DE PUERTA CON ANCHO 0.51 A 0.75 M. Y ALTURA 1.80 A 2.10 M. ACABADO CON ANTICORROSIVO Y ESMALTE. INCLUYE EL SUMINISTRO DE TODOS LOS ACCESORIOS REQUERIDOS PARA EL CORRECTO MONTAJE</t>
  </si>
  <si>
    <t>DESMONTE Y REINSTALACION DE PUERTA METALICA</t>
  </si>
  <si>
    <t>ARREGLO DE PORTERIAS MICROFUTBOL CON EXTENSIÓN Y TABLERO BALONCESTO (INCLUYE SOLDADURA, GRAFIL 5,5, PINTURA, ANTICORROSIVO, MALLA ESLABONADA CA 10)</t>
  </si>
  <si>
    <t>SUMINISTRO, TRANSPORTE E INSTALACION ESTUCO Y VINILO 3 MANOS BAJO PLACA INTERIOR (INCLUYE ESTUCO, 1 MANO EN PINTURA TIPO 2 Y DOS MANOS EN PINTURA TIPO 1, FILOS Y DILATACIONES). COLOR SEGÚN DISEÑO.</t>
  </si>
  <si>
    <t>SUMINISTRO, TRANSPORTE E INSTALACION ESTUCO Y PINTURA TIPO KORAZA O SIMILAR 3 MANOS FACHADAS (INCLUYE ESTUCO, 1 MANO EN PINTURA TIPO 2 Y DOS MANOS EN PINTURA TIPO KORAZA O SIMILAR, FILOS Y DILATACIONES). COLOR SEGÚN DISEÑO.</t>
  </si>
  <si>
    <t>SUMINISTRO, TRANSPORTE E INSTALACION VINILO 3 MANOS BAJO CUBIERTA AC. COLOR SEGÚN DISEÑO.</t>
  </si>
  <si>
    <t>SUMINISTRO, TRANSPORTE E INSTALACION PINTURA ESMALTE PARA CERCHAS METÁLICAS (INCLUYE ANDAMIO CERTIFICADO)</t>
  </si>
  <si>
    <t>SUMINISTRO, TRANSPORTE E INSTALACION VINILO 3 MANOS SOBRE MURO INTERIOR (1 MANO EN PINTURA TIPO 2  Y DOS MANOS EN PINTURA TIPO 1, FILOS Y DILATACIONES). COLOR SEGÚN DISEÑO POR M2</t>
  </si>
  <si>
    <t>SUMINISTRO TRANSPORTE E INSTALACION ESTUCO Y 3 MANOS DE PINTURA ACRILTEX PARA BAÑO Y COCINA</t>
  </si>
  <si>
    <t>DEMARCACION DE LAS DIFERENTES CANCHAS (LINEAS PARA FUTBOL SALA, VOLEIBOL, BALONMANO Y BALONCESTO). INCLUYE EQUIPO Y ACTIVIDADES NECESARIAS PARA SU EJECUCION</t>
  </si>
  <si>
    <t>SUMINISTRO, TRANSPORTE E INSTALACION PINTURA VINILO 3 MANOS SOBRE VIGAS Y COLUMNAS (INCLUYE, RESANE FILOS Y DILATACIONES). COLOR SEGÚN DISEÑO POR ML POR CADA CARA</t>
  </si>
  <si>
    <t>SUMINISTRO, TRANSPORTE E INSTALACION EMPRADIZACION  GRAMA TIPO BERMUDA GRASS</t>
  </si>
  <si>
    <t xml:space="preserve">SUMINISTRO, TRANSPORTE E INSTALACIÓN DE REALCE CERRAMIENTO H=1.50 M INCLUYE TUBOS 2", MALLA ESLABONADA CAL 12, ANTICORROSIVO Y PINTURA COLOR ALUMINIO </t>
  </si>
  <si>
    <t xml:space="preserve">DESMONTE APARATOS SANITARIOS </t>
  </si>
  <si>
    <t xml:space="preserve">DESMONTE DE CANALES Y BAJANTES </t>
  </si>
  <si>
    <t>DESMONTE LAMPARAS</t>
  </si>
  <si>
    <t>DEMOLICION ENCHAPE DE PISOS (INCLUYE RETIRO)</t>
  </si>
  <si>
    <t xml:space="preserve">DEMOLICION ENCHAPE DE MUROS </t>
  </si>
  <si>
    <t xml:space="preserve">DEMOLICION MORTEROS Y REVOQUE </t>
  </si>
  <si>
    <t>DEMOLICION LAVAMANOS CORRIDO HASTA H=1.0 M. (INCLUYE RETIRO)</t>
  </si>
  <si>
    <t>RECORRIDO DE CUBIERTA EN FIBROCEMENTO incluye ganchos y amarras</t>
  </si>
  <si>
    <t>SUMINISTRO, TRANSPORTE E INSTALACION TEJA ONDULADA FIBROCEMENTO PERFIL 7</t>
  </si>
  <si>
    <t>SUMINISTRO TRANSPORTE E INSTALACION MESON EN GRANITO NATURAL CRISTAL PULIDO Y BRILLADO, PARA INCRUSTAR LAVAMANOS A=0.60M</t>
  </si>
  <si>
    <t>SUMINISTRO E INSTALACION JUEGO INFANTIL TAYRONA T2 ELABORADO EN MADERA TIPO PINO INMUNIZADO CON PRESERVANTES HIDROSOLUBLE TIPO CCA-C AREA OCUPADA: 22,11 M2 (3,35M X 6,6M) ALTURA MAXIMA 4,0 M, COMPUESTO DE CASETA (GARITA), PLATAFORMA, PUENTE COLGANTE, MALLA, TUNEL EN FIBRA DE VIDRIO DE 1,5M, RODADEERO EN FIBRA DE VIDRIO DE 2,4M Y CULUMPIO DE DOS PUESTOS</t>
  </si>
  <si>
    <t>SUMINISTRO, TRANSORTE E INSTALACION DE TUBOS Y MALLA PARA VOLEIBOL, INCLUYE TODOS LOS ADITAMENTOS, HUECOS PARA HINCAR LOS TUBOS Y DEMAS ACTIVIDADES Y MATERIALES PARA SU FUNCIONAMIENTO. (TUBOS AN Ø 2")</t>
  </si>
  <si>
    <t xml:space="preserve">DESCAPOTE MANUAL e=0.20 m. </t>
  </si>
  <si>
    <t>EXCAVACION EN MATERIAL COMUN SECO DE A=0.2M, E=0.50, MANUAL</t>
  </si>
  <si>
    <t>SUMINISTRO, TRANSPORTE E INSTALACION PUNTO DESAGUE PVC   3"  Aparatos sanitarios y desagues  (INCLUYE CODO, YEE Y ACCESORIOS)</t>
  </si>
  <si>
    <t>SUMINISTRO, TRANSPORTE E INSTALACION PUNTO  AGUA FRIA  1/2" PVC -P ( Incluye accesorios de instalación )</t>
  </si>
  <si>
    <t>SUMINISTRO, TRANSPORTE E INSTALACION LAVAMANOS DE EMPOTRAR LINEA SAN LORENZO COLOR BLANCO DE CORONA REF: O19001001 O SIMILAR. (INCLUYE ELEMENTOS DE GRIFERÍA PARA INSTALACIÓN).</t>
  </si>
  <si>
    <t>DESMONTE DE INTERRUPTORES (DOBLE O SENCILLOS), TOMACORRIENTES (DOBLES O SENCILLOS), PUNTOS TELEFÓNICOS, DE DATOS O SIMILARES</t>
  </si>
  <si>
    <t>SUMINISTRO E INSTALACION SALIDA TOMACORRIENTE NORMAL DOBLE PT EN TUBERA CONDUIT EMT 1/2", CABLE 12 AWG HFFR LS</t>
  </si>
  <si>
    <t>SUMINISTRO, TRANSPORTE E INSTALACION SALIDA INTERRUPTOR SENCILLO CONMUTABLE EN TUBERIA CONDUIT EMT 1/2", CABLE N° 12 AWG HFFR LS.</t>
  </si>
  <si>
    <t>CAMBIO DE TAPA PARA TOMACORRIENTE NORMAL DOBLE</t>
  </si>
  <si>
    <t>CAMBIO TAPA PARA INTERRUPTOR SENCILLO</t>
  </si>
  <si>
    <t>CAMBIO TAPA PARA INTERRUPTOR DOBLE</t>
  </si>
  <si>
    <t>SUMINISTRO, TRANSPORTE E INSTALACION CERAMICA PISO ANTIQUE TIPO ALFA O SIMILAR. COLOR BEIGE O BLANCO SEGÚN DISEÑO (INCLUYE BOQUILLA.). INCLUYE MORTERO DE PEGA Y/O NIVELACIÓN.</t>
  </si>
  <si>
    <t>SUMINISTRO, TRANSPORTE E INSTALACION GUARDAESCOBA CERAMICA ECOCERAMICA H= 10 CM. TIPO ALFA O SIMILAR. COLOR BLANCO (INCLUYE BOQUILLA.). INCLUYE MORTERO DE PEGA.</t>
  </si>
  <si>
    <t>SUMINISTRO E INSTALACIÓN VENTANA FIJA EN ALUMINIO 7878 CON LAMINA EN ALUMINIO MICROPERFORADA Ø 1/8" CAL. 20</t>
  </si>
  <si>
    <t xml:space="preserve">SUMINISTRO, TRANSPORTE E INSTALACION CERRADURA CERROJO DOBLE LLAVE - REF. B362PX TIPO SCHALAGE O SIMILAR. ACABADO SEGÚN DISEÑO.  </t>
  </si>
  <si>
    <t>SUMINISTRO, TRANSPORTE E INSTALACION ESTUCO Y VINILO 3 MANOS SOBRE MURO INTERIOR (INCLUYE ESTUCO, 1 MANO EN PINTURA TIPO 2  Y DOS MANOS EN PINTURA TIPO 1, FILOS Y DILATACIONES). COLOR SEGÚN DISEÑO POR M2</t>
  </si>
  <si>
    <t>SUMINISTRO, TRANSPORTE E INSTALACION PINTURA ESMALTE PARA PUERTAS, REJAS, VENTANAS Y DEMÁS SUPERFICIES METÁLICAS. INCLUYE FILOS Y DILATACIONES. INCLUYE ANDAMIOS CERTIFICADOS PARA TRABAJO EN ALTURAS</t>
  </si>
  <si>
    <t>SUMINISTRO, TRANSPORTE E INSTALACIÓN DE CERRAMIENTO EN TUBERÍA GALVANIZADA PARA CERRAMIENTO Ø 2", MURO EN CONCRETO A LA VISTA E= 0,12M H= 0,4M CON MORTERO DE REVOQUE IMPERMEABILIZADO, MALLA ESLABONADA CA. 10  OJO 2-1/4"X2-1/4", VIGA EN CONCRETO REFORZADO 0.3 X 0.4. ALTURA CERRAMIENTO= 6,0 M (INCLUYE EXCAVACIÓN, FORMALETA, ACERO DE REFUERZO, ALFAJÍA EN CONCRETO, PINTURA)</t>
  </si>
  <si>
    <t>LIMPIEZA DE CANALES EN CONCRETO A NIVEL DEL TERRENO (ANCHO HASTA 0.60 MTS)</t>
  </si>
  <si>
    <t xml:space="preserve">DESMONTE CUBIERTA </t>
  </si>
  <si>
    <t>DESMONTE CIELO RASO (INCLUYE RETIRO)</t>
  </si>
  <si>
    <t>DESMONTE PUERTAS  (INCLUYE RETIRO)</t>
  </si>
  <si>
    <t xml:space="preserve">DESMONTE PISOS EN MADERA </t>
  </si>
  <si>
    <t xml:space="preserve">DEMOLICION DE MESONES a=0.60 m. </t>
  </si>
  <si>
    <t>DEMOLICION PLACA DE CONTRAPISO HASTA E=0.20 M (INCLUYE RETIRO)</t>
  </si>
  <si>
    <t>JORNAL AYUDANTE</t>
  </si>
  <si>
    <t>DIA</t>
  </si>
  <si>
    <t xml:space="preserve">SUMINISTRO, TRANSPORTE E INSTALACION MORTERO DE NIVELACION 1:3 IMPERMEABILIZADO </t>
  </si>
  <si>
    <t>LIMPIEZA Y NIVELACION DE CANALES INCLUYE SOLDADURAS Y APLIACACION DE WASH PREMIER</t>
  </si>
  <si>
    <t>SUMINISTRO, TRANSPORTE E INSTALACIÓN A TODO COSTO DE CIELO RASO EN SUPERBOARD TEXTURIZADO MODULADO 0,60 X 0,60 PINTADO Y TERMINADO. INCLUYE PERFILERÍA, ANCLAJES Y TODO LO NECESARIO PARA SU CORRECTA INSTALACIÓN</t>
  </si>
  <si>
    <t>SUMINISTRO, TRANSPORTE E INSTALACION VIDRIO TRASLUCIDO DE 4MM</t>
  </si>
  <si>
    <t>DEMOLICION PISO EN BALDOSA SIN RETIRO</t>
  </si>
  <si>
    <t>SUMINISTRO, TRANSPORTE E INSTALACION CAJA HERMETICA INTEMPERIE CONTADOR 1F</t>
  </si>
  <si>
    <t>RENIVELACION DE CIELO RASO EN ALUMINIO E ICOPOR EXISTENTE</t>
  </si>
  <si>
    <t>DESMONTE DE JUEGO INFANTIL (INCLUYE RETIRO)</t>
  </si>
  <si>
    <t xml:space="preserve">SUMINISTRO, TRANSPORTE E INSTALACION BAJANTE AGUAS LLUVIAS  EN TUBERIA PVC SANITARIA  4"   (INCLUYE CODO, UNION Y ACCESORIOS DE FIJACION) INCLUYE PLATAFORMA PARA TRABAJO SEGURO EN ALTURAS </t>
  </si>
  <si>
    <t>SUMINISTRO, TRANSPORTE E INSTALACION REJILLA CUNETA METALICA (A = 0.50 M) MARCO CONTRAMARCO EN ANGULO DE 1 1/2 X 3/16 CELOSIAS EN PLATINA DE 1/4 X 3/16 ACERO A36 CON ANTICORROSIVO Y PINTURA NEGRO MATE.</t>
  </si>
  <si>
    <t>SUMINISTRO, TRANSPORTE E INSTALACIÓN DE CERRAMIENTO EN TUBERÍA GALVANIZADA PARA CERRAMIENTO Ø 2", MURO EN CONCRETO A LA VISTA E= 0,12M H= 0,4M, MALLA ESLABONADA CA. 10  OJO 2"X2", VIGA EN CONCRETO REFORZADO 0.3 X 0.4. ALTURA CERRAMIENTO= 3,0 M (INCLUYE FORMALETA, ACERO DE REFUERZO, CASTILLO EN ACERO PARA VIGUETAS, MALLA ELECTROSOLDADA D 131, CONCRETO PISA MALLA, CONCERTINA DIAMETRO 18"ESPIRAL ESPACIADO CADA 20 CM CUCHILLAS EN ACERO INOXIDABLE AISI 430 Y MORTERO DE NIVELACIÓN)</t>
  </si>
  <si>
    <t>SUMINISTRO, TRANSPORTE E INSTALACION CONCERTINA DIAMETRO 18"ESPIRAL ESPACIADO CADA 20 CM CUCHILLAS EN ACERO INOXIDABLE AISI 430 ESPESOR 0,60MM ANCHO 25MM</t>
  </si>
  <si>
    <t>SUMINISTRO, TRANSPORTE E INSTALACION LAMINA DE ICOPOR PARA CIELO RASO EN ESTRUCTURA EXISTENTE</t>
  </si>
  <si>
    <t xml:space="preserve">SUMINISTRO, TRANSPORTE E INSTALACION CERRADURA ORBIT POMO METALICO - BAÑO REF. A40S TIPO SCHALAGE O SIMILAR. ACABADO SEGÚN DISEÑO. </t>
  </si>
  <si>
    <t>SUMINISTRO, TRANSPORTE E INSTALACION  CARBURO PARA MURO INCLUYE ACRONAL</t>
  </si>
  <si>
    <t>ROCERIA Y LIMPIEZA</t>
  </si>
  <si>
    <t>EXCAVACIÓN EN ZANJA - MATERIAL COMÚN - 0.0 A 2.0 M</t>
  </si>
  <si>
    <t>M3</t>
  </si>
  <si>
    <t>SUMINISTRO, TRANSPORTE E INSTALACION CAJA DE INSPECCION 0.60*0.60*1 m. (Incluye, ladrillo común, marco en angulo 2 1/2 x 2 1/2 * 3/16" y tapa reforzada en platina de 3 * 3/16" con parrilla en varilla 3/8 cada 10 cm.).</t>
  </si>
  <si>
    <t>SUMINISTRO, TRANSPORTE E INSTALACION TUBERIA PVC-S 4" (VENTILACION Y AGUAS LLUVIAS, INCLUYE ACCESORIOS)</t>
  </si>
  <si>
    <t>SUMINISTRO, TRANSPORTE E INSTALACION CUNETA RECTANGULAR EN CONCRETO 3000 PSI A=0.45 M. H=VARIABLE 0.20 A 0.35  M</t>
  </si>
  <si>
    <t xml:space="preserve">SUMINISTRO, TRANSPORTE E INSTALACION AFIRMADO PARA ANDENES </t>
  </si>
  <si>
    <t>CORTE MECANIZADO DE PAVIMENTO A=5 mm profundidad un tercio del espesor</t>
  </si>
  <si>
    <t>DEMOLICIÓN DE ANDENES Y SARDINELES EN CONCRETO HIDRÁULICO - INCLUYE CARGUE A MANO, RETIRO Y DISPOSICIÓN EN BOTADERO</t>
  </si>
  <si>
    <t>SUMINISTRO, TRANSPORTE E INSTALACION SELLO DE JUNTA ELASTOMERICO EN PAVIMENTO RIGIDO 10mm</t>
  </si>
  <si>
    <t>LIMPIEZA DE CANALES</t>
  </si>
  <si>
    <t>SUMINISTRO, TRANSPORTE E INSTALACION CARCAMO  A=0.40 m.  H=0.30 m. CON REJILLA METALICA en contramarco y marco en angulo 2"2*3/16 y rejilla en platina de 2"*3/16 (Incluye rejilla metalica)</t>
  </si>
  <si>
    <t>RECALCE DE BAJANTES EN PVC CON CONCRETO DE 3000 PSI - INCLUYE REFUERZO 3/8"</t>
  </si>
  <si>
    <t>SUMINISTRO, TRANSPORTE E INSTALACION TANQUE AGUA POTABLE PLASTICO CAP. 1.000 lts, Incluye: Valvula flotadora de 1" cobre, tapa, accesorios y manguera flexible. A todo costo.</t>
  </si>
  <si>
    <t>SUMINISTRO, TRANSPORTE E INSTALACION IMPERMEABILIZACION Tipo Manto Morter Plas AL-300 de 3 mm con foil de aluminio o Similar. INCLUYE (Canales y/o cubiertas planas, incluye media cañas, remates, pintura bituminosa)</t>
  </si>
  <si>
    <t>SUMINISTRO, TRANSPORTE E INSTALACION MEDIA CAÑA EN MORTERO 1:3 h=20 cm (terminado allanado en cemento)</t>
  </si>
  <si>
    <t>SUMINISTRO, TRANSPORTE E INSTALACION PINTURA ESMALTE PARA PASAMANOS, LAMINAS Y ZÓCALOS. INCLUYE FILOS Y DILATACIONES</t>
  </si>
  <si>
    <t>DESMONTE TANQUE AGUA POTABLE (INCLUYE RETIRO)</t>
  </si>
  <si>
    <t>CORTE MECANIZADO DE ANDEN EN CONCRETO CON DISCO (3,5CM)</t>
  </si>
  <si>
    <t>CONFORMACION MANUAL DE TALUDES EN TIERRA</t>
  </si>
  <si>
    <t>SUMINISTRO, TRANSPORTE E INSTALACION BAJANTE AGUAS LLUVIAS  PVC   6"   (INCLUYE CODO, UNION Y ACCESORIOS DE FIJACION)</t>
  </si>
  <si>
    <t>SUMINISTRO, TRANSPORTE E INSTALACION MESON EN CONCRETO 3000 PSI E=0,07 M ANCHO=0,60M( INCLUYE REFUERZO, ACERO NO. 3 EN AMBAS DIRECCIONES @ 0,15M, MURO EN LADRILLO Y REVOQUE)</t>
  </si>
  <si>
    <t>SUMINISTRO, TRANSPORTE E INSTALACIÓN A TODO COSTO DE CIELO RASO EN SUPERBOARD 4 MM TEXTURIZADO MODULADO 0,60 X 0,60 PINTADO Y TERMINADO. INCLUYE PERFILERÍA, ANCLAJES Y TODO LO NECESARIO PARA SU CORRECTA INSTALACIÓN</t>
  </si>
  <si>
    <t>SUMINISTRO, TRANSPORTE E INSTALACION DE CALADOS EN CELOSIA CERAMICA ACABADO EN GRES DE 20X20X10 CMS</t>
  </si>
  <si>
    <t>SUMINISTRO, TRANSPORTE E INSTALACION TEJA TRASLUCIDA CINDURIB a=0.88 m. o similar. Cristal o Opal según diseño. (Incluye instalación, ganchos de fijación y el suministro de todos los accesorios requeridos para el correcto montaje.)</t>
  </si>
  <si>
    <t>SUMINISTRO, TRANSPORTE E INSTALACION FLANCHE EN LAMINA GALVANIZADA Cal .20 d/ 0.30 m. (Incluye esmalte + anclaje a muro + sikaflex)</t>
  </si>
  <si>
    <t>SUMINISTRO, TRANSPORTE E INSTALACION CANAL EN LAMINA GALVANIZADA CAL .20 D/ 0.82 M. (SUMINISTRO E INSTALACIÓN CON WASH PRIMER + ESMALTE + ANCLAJE A MURO + SILICONA)</t>
  </si>
  <si>
    <t>RECORRIDO DE CUBIERTA (Inc. Ganchos, amarras y sikaflex)</t>
  </si>
  <si>
    <t>SUMINISTRO, TRANSPORTE E INSTALACION BALDOSA GRANO DE MARMOL VILLA DE LEYVA  30 X 30 CM. TIPO ALFA O SIMILAR. FONDO CAFÉ (INCLUYE DESTRONCADA, PULIDA, BRILLADA, MORTERO DE NIVELACIÓN Y DILATACIÓN EN PVC.</t>
  </si>
  <si>
    <t>SUMINISTRO, TRANSPORTE E INSTALACION MARCO METALICO PUERTAS E= 8.5 CM SENCILLO EN LÁMINA GALVANIZADA CAL. 20 PARA HOJA DE PUERTA CON ANCHO 0.51 A 0.75 M. Y ALTURA 2.11 A 2.40 M. ACABADO CON ANTICORROSIVO Y ESMALTE. INCLUYE EL SUMINISTRO DE TODOS LOS ACCESORIOS REQUERIDOS PARA EL CORRECTO MONTAJE</t>
  </si>
  <si>
    <t>SUMINISTRO, TRANSPORTE E INSTALACION PUERTA METALICA LÁMINA GALVANIZADA CAL. 20 TIPO PANEL CON MARCO SENCILLO ( INCLUYE ANTICORROSIVO + PINTURA ELECTROSTATICA + MARCO LÁMINA GALVANIZADA CAL. 20 CARGADOS EN CONCRETO). INCLUYE EL SUMINISTRO DE TODOS LOS ACCESORIOS REQUERIDOS PARA EL CORRECTO MONTAJE.</t>
  </si>
  <si>
    <t>SUMINISTRO, TRANSPORTE E INSTALACION CERRAMIENTO EN MALLA ESLABONADA CAL. 12  DE 2 1/4" X 2 1/4" +  ANGULO 3/4 X  1/8" + ANTICORROSIVO + PINTURA, POSTE EN CONCRETO ,CONCERTINA DIAMETRO 18"ESPIRAL ESPACIADO CADA 20 CM CUCHILLAS EN ACERO INOXIDABLE AISI 430 ESPESOR 0,60MM ANCHO 25MM, PEDESTAL EN CONCRETO. SEGÚN DETALLE.</t>
  </si>
  <si>
    <t>SUMINISTRO, TRANSPORTE E INSTALACION CUNETA RECTANGULAR EN CONCRETO 3000 PSI A=0.45 M. H=VARIABLE 0.20 A 0.35  M CON REJILLA PREFABRICADA (INCLUYE REJILLA PREFABRICADA CONCRETO)</t>
  </si>
  <si>
    <t xml:space="preserve">DESMONTE CERRAMIENTO MALLA </t>
  </si>
  <si>
    <t>DESMONTE DE CUBIERTA EN TEJA DE ZINC Y CERCHAS METÁLICAS INCLUYE RETIRO</t>
  </si>
  <si>
    <t>SUMINISTRO, TRANSPORTE E INSTALACION CUBIERTA METALICA ONDULADA</t>
  </si>
  <si>
    <t>SUMINISTRO, TRANSPORTE E INSTALACIÓN MESON ACERO INOXIDABLE CAL. 20 ANCHO = 0,60M</t>
  </si>
  <si>
    <t>SUMINISTRO, TRANSPORTE E INSTALACION ORINAL INSTITUCIONAL MEDIANO DE ENTRADA SUPERIOR EN PORCELANA COLOR BLANCO LINEA POLO (CORONA) REF: 088621001 O SIMILAR. INCLUYE GRIFERÍA PUSH Y VÁLVULA ANTIVANDÁLICA.</t>
  </si>
  <si>
    <t>SUMINISTRO, TRANSPORTE E INSTALACION TUBERIA PVC-S  4" (RED SANITARIA, INCLUYE ACCESORIOS)</t>
  </si>
  <si>
    <t>DEMOLICION ORINAL CORRIDO HASTA h=0.10 m. .</t>
  </si>
  <si>
    <t xml:space="preserve">SUMINISTRO, TRANSPORTE E INSTALACION CORDÓN PARA CONTROL DE AGUAS LLUVIAS CON SUELO CEMENTO </t>
  </si>
  <si>
    <t>SUMINISTRO, TRANSPORTE E INSTALACION BAJANTE AGUAS NEGRAS  PVC   3"   (INCLUYE CODO, UNION Y ACCESORIOS DE FIJACION)</t>
  </si>
  <si>
    <t>SUMINISTRO, TRANSPORTE E INSTALACION BAJANTE AGUAS LLUVIAS  PVC   3"   (INCLUYE CODO, UNION Y ACCESORIOS DE FIJACION)</t>
  </si>
  <si>
    <t>SUMINISTRO, TRANSPORTE E INSTALACION PUNTO DESAGUE PVC   3" Aguas lluvias (INCLUYE CODO, YEE Y ACCESORIOS)</t>
  </si>
  <si>
    <t xml:space="preserve">SUMINISTRO, TRANSPORTE E INSTALACION PLACA CONTRAPISO CONCRETO 3000 PSI  </t>
  </si>
  <si>
    <t>SUMINISTRO TRANSPORTE E INSTALACION DE MURO EN LADRILLO FAROL PANDERETA E=12CMS. INCLUYE MORTERO DE PEGA.</t>
  </si>
  <si>
    <t>SUMINISTRO, TRANSPORTE E INSTALACIÓN A TODO COSTO DE MURO EN SUPERBOARD 8 MM PINTADO Y TERMINADO (DOS CARAS). INCLUYE PERFILERÍA Y TODO LO NECESARIO PARA SU CORRECTA INSTALACIÓN</t>
  </si>
  <si>
    <t>SUMINISTRO, TRANSPORTE E INSTALACION LAMPARA PARALUX 2X32W. BALASTO ELECTRONICO 2X32T8. INCLUYE 2 TUBOS FLUORESCENTE 32W T8</t>
  </si>
  <si>
    <t>SUMINISTRO, TRANSPORTE E INSTALACION BALDOSA GRANO TRADICIONAL PAYANDE TERRAZO. TIPO ALFA O SIMILAR. FONDO BLANCO (INCLUYE DESTRONCADA, PULIDA, BRILLADA, MORTERO DE NIVELACIÓN Y DILATACIÓN EN PVC.)</t>
  </si>
  <si>
    <t>SUMINISTRO, TRANSPORTE E INSTALACION GUARDAESCOBA MEDIA CAÑA GRANITO FUNDIDO EN SITIO H HASTA = 15 CM. ( INCLUYE PULIMIENTO)</t>
  </si>
  <si>
    <t>SUMINISTRO, TRANSPORTE E INSTALACIÓN DE MEDIA CAÑA EN PVC DE 9 CM JUNTA PERDIDA. INCLUYE ESQUINEROS Y DEMÁS ACCESORIOS PARA SU CORRECTA INSTALACIÓN</t>
  </si>
  <si>
    <t>SUMINISTRO, TRANSPORTE E INSTALACION CERAMICA PARED  EGEO BLANCO TIPO CORONA O SIMILAR. COLOR BLANCO  (INCLUYE BOQUILLA). INCLUYE MORTERO DE PEGA Y/O NIVELACIÓN.</t>
  </si>
  <si>
    <t xml:space="preserve">SUMINISTRO, TRANSPORTE E INSTALACION VENTANA FIJA EN ALUMINIO  ANODIZADO VIDRIO 4 MM (INCLUYE MARCO EN PERFILERIA  PB 3831 O SIMILAR Y VIDRIO CRISTAL DE 4 MM. ). INCLUYE EL SUMINISTRO DE TODOS LOS ACCESORIOS REQUERIDOS PARA EL CORRECTO MONTAJE, ASI COMO EL SUMINISTRO E INSTALACIÓN DE LA SILICONA QUE SEA REQUERIDA PARA GARANTIZAR UNA PERFECTA INSTALACIÓN. SEGUN DETALLE. </t>
  </si>
  <si>
    <t>SUMINISTRO, TRANSPORTE E INSTALACION GAVIONES EN MALLA GALVANIZADA TRIPLE TORSION 2.0x1.0x1.0M CAL. 12</t>
  </si>
  <si>
    <t>DESMONTE DE CUBIERTA DE TECHO EN TEJA DE F.C. Y MADERA INCLUYE RETIRO</t>
  </si>
  <si>
    <t>SUMINISTRO, TRANSPORTE E INSTALACION CONSTRUCCIÓN POCETA LAVATRAPEROS DE 0.60 X 0.60 M INCLUYE ACABADOS EN ENCHAPE EN CERÁMICA Y GRANO PULIDO</t>
  </si>
  <si>
    <t>SUMINISTRO, TRANSPORTE E INSTALACION DE ESTRUCTURA PARA BALONCESTO, INCLUYE TABLEROS Y TODOS LOS ADITAMENTOS NECESARIOS PARA SU FUNCIONAMIENTO. (TUBOS AN Ø 2 - 1/2", TABLERO ACRILICO DE 10 MM, CON REFUERZO METALICO)</t>
  </si>
  <si>
    <t>SUMINISTRO, TRANSPORTE E INSTALACION DE ARCOS DE MICRO FUTBOL, INCLUYE LOS ADITAMENTOS NECESARIOS PARA SU FUNCIONAMIENTO. (TUBOS AN Ø 2-1/2")</t>
  </si>
  <si>
    <t>SUMINISTRO, TRANSPORTE E INSTALACION LAVAPLATOS SOCODA O SIMILAR DE ACERO INOXIDABLE CON ESCURRIDERO DE, 1,00 X 0,60 M CON GRIFERÍA, SIFÓN Y ACOPLE DE REGULADOR</t>
  </si>
  <si>
    <t>ANALISIS DEL AIU</t>
  </si>
  <si>
    <t>Valor estimado de la Obra (Costo Directo).</t>
  </si>
  <si>
    <t>Valor</t>
  </si>
  <si>
    <t>Plazo estimado de ejecución.</t>
  </si>
  <si>
    <t>Meses</t>
  </si>
  <si>
    <t>Contratista Persona Natural (SI o NO)</t>
  </si>
  <si>
    <t>no</t>
  </si>
  <si>
    <t>CAPITULO</t>
  </si>
  <si>
    <t>TIPO DE GASTO</t>
  </si>
  <si>
    <t>UN</t>
  </si>
  <si>
    <t>CANTIDAD.</t>
  </si>
  <si>
    <t>DEDICACION</t>
  </si>
  <si>
    <t>VLOR UNITARIO (mes)</t>
  </si>
  <si>
    <t>FACTOR PRESTACIONAL O FACTOR AIU (PARA INDIRECTOS)</t>
  </si>
  <si>
    <t>SUMA</t>
  </si>
  <si>
    <t>GASTOS GENERALES.</t>
  </si>
  <si>
    <t>MANO DE OBRA Y GASTOS DE OFICINA</t>
  </si>
  <si>
    <t xml:space="preserve">Ingeniero Residente </t>
  </si>
  <si>
    <t>Un</t>
  </si>
  <si>
    <t xml:space="preserve">Maestro de Obra </t>
  </si>
  <si>
    <t>Residente de Salud Ocupacional</t>
  </si>
  <si>
    <t>Seguridad industrial personal</t>
  </si>
  <si>
    <t>Mes</t>
  </si>
  <si>
    <t>Plan de Salud ocupacional y seguridad industrial</t>
  </si>
  <si>
    <t>Ensayos de laboratorio</t>
  </si>
  <si>
    <t>GL</t>
  </si>
  <si>
    <t>GASTOS INDIRECTOS.</t>
  </si>
  <si>
    <t>LEGALIZACION.</t>
  </si>
  <si>
    <t>AIU ITERACION</t>
  </si>
  <si>
    <t>POLIZAS</t>
  </si>
  <si>
    <t>Anticipo</t>
  </si>
  <si>
    <t>%</t>
  </si>
  <si>
    <t>Cumplimiento</t>
  </si>
  <si>
    <t>Estabilidad</t>
  </si>
  <si>
    <t>Prestaciones Sociales</t>
  </si>
  <si>
    <t>Responsabilidad Civil</t>
  </si>
  <si>
    <t>VALLAS Y SEÑALIZACION</t>
  </si>
  <si>
    <t>Vallas (8 m2)</t>
  </si>
  <si>
    <t>Señalización de obra (señales verticales, demarcación, cintas, etc)</t>
  </si>
  <si>
    <t>IMPUESTOS Y CONTRIBUCIONES</t>
  </si>
  <si>
    <t>Impuesto de timbre (Decreto 0175 - 2025)</t>
  </si>
  <si>
    <t xml:space="preserve">Contribuación Especial </t>
  </si>
  <si>
    <t>Estampillas para el bienestar del adulto mayor</t>
  </si>
  <si>
    <t>Estampillas Pro -  Universidades.</t>
  </si>
  <si>
    <t xml:space="preserve">Estampilla pro cultura </t>
  </si>
  <si>
    <t>Estampilla pro justicia familiar</t>
  </si>
  <si>
    <t>Gasto bancarios4x1000 y retiros</t>
  </si>
  <si>
    <t>Industria y Comercio 3,7 x 1.000 sobre valor total</t>
  </si>
  <si>
    <t xml:space="preserve">Tasa pro deporte y recreación </t>
  </si>
  <si>
    <t>TOTAL GASTOS INDIRECTOS DE ADMINISTRACION.</t>
  </si>
  <si>
    <t>IMPREVISTO</t>
  </si>
  <si>
    <t>UTILIDAD:</t>
  </si>
  <si>
    <t>IVA SOBRE UTILIDAD:</t>
  </si>
  <si>
    <t>A.I.U.</t>
  </si>
  <si>
    <t>NO MOVER</t>
  </si>
  <si>
    <t>Nota: al finalizar dar clic en aceptar</t>
  </si>
  <si>
    <t>ANÁLISIS DE PRECIOS UNITARIOS</t>
  </si>
  <si>
    <t>CODIGO</t>
  </si>
  <si>
    <t>CODINSUMO</t>
  </si>
  <si>
    <t>INSUMO</t>
  </si>
  <si>
    <t>TIPO</t>
  </si>
  <si>
    <t>UNIDAD</t>
  </si>
  <si>
    <t>REND</t>
  </si>
  <si>
    <t>UNITARIO</t>
  </si>
  <si>
    <t>VR. PARCIAL</t>
  </si>
  <si>
    <t>VR. TOTAL</t>
  </si>
  <si>
    <t>-</t>
  </si>
  <si>
    <t>Actividad</t>
  </si>
  <si>
    <t>C44</t>
  </si>
  <si>
    <t>CUADRILLA AA (2 AYUDANTES)</t>
  </si>
  <si>
    <t>Cuadrilla</t>
  </si>
  <si>
    <t>HR</t>
  </si>
  <si>
    <t>H2</t>
  </si>
  <si>
    <t>EQUIPO BASICO (HERRAMIENTA MENOR)</t>
  </si>
  <si>
    <t>Herramienta</t>
  </si>
  <si>
    <t>I1565</t>
  </si>
  <si>
    <t>ACARREO INTERNO</t>
  </si>
  <si>
    <t>Insumos</t>
  </si>
  <si>
    <t>C1</t>
  </si>
  <si>
    <t>CUADRILLA AA TIPO 1 (1 OFICIAL + 1 AYUDANTE) (Albañileria)</t>
  </si>
  <si>
    <t>I282</t>
  </si>
  <si>
    <t>SUELO CEMENTO 10:1</t>
  </si>
  <si>
    <t>C22</t>
  </si>
  <si>
    <t>CUADRILLA AA TIPO 4 (1 OFICIAL + 4 AYUDANTE) (Albañileria)</t>
  </si>
  <si>
    <t>AB20</t>
  </si>
  <si>
    <t>MORTERO 1:3</t>
  </si>
  <si>
    <t>Analisis Basico</t>
  </si>
  <si>
    <t>C29</t>
  </si>
  <si>
    <t>CUADRILLA AA TIPO 5 (1 OFICIAL + 5 AYUDANTE) (Albañileria)</t>
  </si>
  <si>
    <t>E12</t>
  </si>
  <si>
    <t>EQUIPO DE TRANSPORTE</t>
  </si>
  <si>
    <t>Equipos</t>
  </si>
  <si>
    <t>I427</t>
  </si>
  <si>
    <t>SIKA-1 IMPERMEABILIZANTE INTEGRAL MORTEROS O SIMILAR.</t>
  </si>
  <si>
    <t>KG</t>
  </si>
  <si>
    <t>I49</t>
  </si>
  <si>
    <t>AGUA LITRO</t>
  </si>
  <si>
    <t>LT</t>
  </si>
  <si>
    <t>I940</t>
  </si>
  <si>
    <t>LADRILLO TOLETE COMUN</t>
  </si>
  <si>
    <t>I2414</t>
  </si>
  <si>
    <t>DERECHO A BOTADERO - LA NUBIA</t>
  </si>
  <si>
    <t>E25</t>
  </si>
  <si>
    <t>VOLQUETA SENCILLA 8M3</t>
  </si>
  <si>
    <t>VJE</t>
  </si>
  <si>
    <t>AB23</t>
  </si>
  <si>
    <t>MORTERO 1:3 Impermeabilizado</t>
  </si>
  <si>
    <t>AB4</t>
  </si>
  <si>
    <t>CONCRETO 2500 psi - 17.5 Mpa</t>
  </si>
  <si>
    <t>C23</t>
  </si>
  <si>
    <t>CUADRILLA BB TIPO 4 (1 OFICIAL + 4 AYUDANTE) (Instalaciones)</t>
  </si>
  <si>
    <t>I435</t>
  </si>
  <si>
    <t>SOLDADURA ELECTRICA TIPO WESTARCO SUPER E- 6013  DE 1/8 O SIMILAR.</t>
  </si>
  <si>
    <t>I2</t>
  </si>
  <si>
    <t>ACERO 60.000 PSI</t>
  </si>
  <si>
    <t>I241</t>
  </si>
  <si>
    <t>PLATINA 2"*3/16*</t>
  </si>
  <si>
    <t>M</t>
  </si>
  <si>
    <t>I239</t>
  </si>
  <si>
    <t>ANGULO 2"* 2"*3/16"</t>
  </si>
  <si>
    <t>I2559</t>
  </si>
  <si>
    <t>ANGULO DE 2-1/2" x 3/16 x 6m</t>
  </si>
  <si>
    <t>I944</t>
  </si>
  <si>
    <t>LADRILLO TOLETE RECOCIDO (24,5 X 12 X 6 CM)</t>
  </si>
  <si>
    <t>C9</t>
  </si>
  <si>
    <t>CUADRILLA BB TIPO 2 (1 OFICIAL + 2 AYUDANTE) (Instalaciones)</t>
  </si>
  <si>
    <t>I521</t>
  </si>
  <si>
    <t>ABRAZADERA EN ACERO</t>
  </si>
  <si>
    <t>I575</t>
  </si>
  <si>
    <t>CODO 90° 1/4 CXC SANITARIO 3''</t>
  </si>
  <si>
    <t>I614</t>
  </si>
  <si>
    <t>LIMPIADOR REM PVC 760 GRMS. (1/4)</t>
  </si>
  <si>
    <t>I647</t>
  </si>
  <si>
    <t>SOLDADURA PVC LIQUIDA 1/4</t>
  </si>
  <si>
    <t>I753</t>
  </si>
  <si>
    <t>TUBO PVC SANITARIO 3"</t>
  </si>
  <si>
    <t>I794</t>
  </si>
  <si>
    <t>UNION SANITARIA 3" PVC</t>
  </si>
  <si>
    <t>I750</t>
  </si>
  <si>
    <t xml:space="preserve">TUBO PVC A.LL-VENTILACION  3'' </t>
  </si>
  <si>
    <t>I576</t>
  </si>
  <si>
    <t>CODO 90° 1/4 CXC SANITARIO 4''</t>
  </si>
  <si>
    <t>I751</t>
  </si>
  <si>
    <t xml:space="preserve">TUBO PVC A.LL-VENTILACION  4'' </t>
  </si>
  <si>
    <t>I795</t>
  </si>
  <si>
    <t>UNION SANITARIA 4" PVC</t>
  </si>
  <si>
    <t>I826</t>
  </si>
  <si>
    <t xml:space="preserve">YEE SANITARIA 3'' </t>
  </si>
  <si>
    <t>C16</t>
  </si>
  <si>
    <t>CUADRILLA BB TIPO 3 (1 OFICIAL + 3 AYUDANTE) (Instalaciones)</t>
  </si>
  <si>
    <t>I754</t>
  </si>
  <si>
    <t xml:space="preserve">TUBO PVC SANITARIO 4" </t>
  </si>
  <si>
    <t>AB5</t>
  </si>
  <si>
    <t>CONCRETO 3000 psi - 21 Mpa</t>
  </si>
  <si>
    <t>C4</t>
  </si>
  <si>
    <t>CUADRILLA DD TIPO 1 (1 OFICIAL + 1 AYUDANTE) (Carpinteria)</t>
  </si>
  <si>
    <t>I1001</t>
  </si>
  <si>
    <t>ANTICORROSIVO PRIMER VERDE OLIVA REF .513 PINTUCO O SIMILAR</t>
  </si>
  <si>
    <t>GAL</t>
  </si>
  <si>
    <t>I1002</t>
  </si>
  <si>
    <t>ESMALTE SINTETICO PINTULUX 3 EN 1 (No requiere anticorrosivo)</t>
  </si>
  <si>
    <t>C11</t>
  </si>
  <si>
    <t>CUADRILLA DD TIPO 2 (1 OFICIAL + 2 AYUDANTE) (Carpinteria)</t>
  </si>
  <si>
    <t>I957</t>
  </si>
  <si>
    <t>LISTON 2 X 4</t>
  </si>
  <si>
    <t>I989</t>
  </si>
  <si>
    <t>GUADUA SOBREBASA L= 1.50 MT. 3 USOS</t>
  </si>
  <si>
    <t>I990</t>
  </si>
  <si>
    <t>TABLA 1"X10"X3M</t>
  </si>
  <si>
    <t>C2</t>
  </si>
  <si>
    <t>CUADRILLA BB TIPO 1 (1 OFICIAL + 1 AYUDANTE) (Instalaciones)</t>
  </si>
  <si>
    <t>I1871</t>
  </si>
  <si>
    <t>ACCESORIOS GENERALES DE INSTALACIÓN</t>
  </si>
  <si>
    <t>GLB</t>
  </si>
  <si>
    <t>I1872</t>
  </si>
  <si>
    <t>SANITARIO TIPO INSTITUCIONAL BAJO CONSUMO POR DESCARGA, COLOR BLANCO CORONA REF 340021001 O SIMILAR, INCLUYE MUEBLE</t>
  </si>
  <si>
    <t>I100</t>
  </si>
  <si>
    <t>VALVULA ANTIVANDALICA  PARA ORINAL</t>
  </si>
  <si>
    <t>I1911</t>
  </si>
  <si>
    <t>SIFÓN PARA ORINAL  TIPO CORONA O SIMILAR REF.. 93301 O SIMILAR</t>
  </si>
  <si>
    <t>I2004</t>
  </si>
  <si>
    <t>ORINAL INSTITUCIONAL MEDIANO DE ENTRADA SUPERIOR EN PORCELANA COLOR BLANCO LINEA POLO (CORONA) REF: 088621001 O SIMILAR. INCLUYE GRIFERÍA PUSH.</t>
  </si>
  <si>
    <t>I55</t>
  </si>
  <si>
    <t>ACCESORIOS PARA CONECTAR VÁLVULA ORINAL MEDIANO TIPO DOCOL REF. 4 AA TCDO1 O SIMILAR</t>
  </si>
  <si>
    <t>003.112</t>
  </si>
  <si>
    <t>SUMINISTRO, TRANSPORTE E INSTALACION DE ABRAZADERAS DE FIJACION PARA TUBERIA COLGANTE 2"</t>
  </si>
  <si>
    <t>I2235</t>
  </si>
  <si>
    <t>ESPACIADOR PARA ABRAZADERAS DE FIJACION PARA TUBERIA COLGANTE</t>
  </si>
  <si>
    <t>I2236</t>
  </si>
  <si>
    <t>TUERCA PARA ABRAZADERAS DE FIJACION PARA TUBERIA COLGANTE</t>
  </si>
  <si>
    <t>I2239</t>
  </si>
  <si>
    <t>ANCLAJE DE EXPANSION PARA ABRAZADERAS DE FIJACION PARA TUBERIA COLGANTE</t>
  </si>
  <si>
    <t>I2232</t>
  </si>
  <si>
    <t>ABRAZADERA HORQUILLA 2"</t>
  </si>
  <si>
    <t>C36</t>
  </si>
  <si>
    <t>CUADRILLA AA TIPO 6 (1 OFICIAL + 6 AYUDANTE) (Albañileria)</t>
  </si>
  <si>
    <t>E21</t>
  </si>
  <si>
    <t>VIBRADOR A GASOLINA</t>
  </si>
  <si>
    <t>I425</t>
  </si>
  <si>
    <t>PUNTILLA CON CABEZA 2"</t>
  </si>
  <si>
    <t>LB</t>
  </si>
  <si>
    <t>I979</t>
  </si>
  <si>
    <t>TABLA CHAPA ORDINARIO 30 CM X 2 CM X 3 M.</t>
  </si>
  <si>
    <t>AB1</t>
  </si>
  <si>
    <t>ACERO 60.000 PSI (INCLUYE ALAMBRE NEGRO Y FIGURACIÓN )</t>
  </si>
  <si>
    <t>I953</t>
  </si>
  <si>
    <t>CERCO ORDINARIO 8 CM X 8 CM X 4 M.</t>
  </si>
  <si>
    <t>C8</t>
  </si>
  <si>
    <t>CUADRILLA AA TIPO 2 (1 OFICIAL + 2 AYUDANTE) (Albañileria)</t>
  </si>
  <si>
    <t>I1628</t>
  </si>
  <si>
    <t>LADRILLO FAROL RAYADO DE 0,12X0,20X0,30M</t>
  </si>
  <si>
    <t>I3</t>
  </si>
  <si>
    <t>ALAMBRE NEGRO NO. 18</t>
  </si>
  <si>
    <t>C19</t>
  </si>
  <si>
    <t>CUADRILLA EE TIPO 3 (1 OFICIAL + 3 AYUDANTE) (Dry Wall)</t>
  </si>
  <si>
    <t>E1</t>
  </si>
  <si>
    <t>ANDAMIO METALICO CERTIFICADO, INCLUYE ESCALERILLA CON BARANDAS Y PLATAFORMAS DE TRABAJO H=2.0M</t>
  </si>
  <si>
    <t>Un-Dia</t>
  </si>
  <si>
    <t>I1008</t>
  </si>
  <si>
    <t>INTERVINILO - TIPO PINTUCO REF. 2501 SEGÚN COLOR DISEÑO O SIMILAR</t>
  </si>
  <si>
    <t>I1021</t>
  </si>
  <si>
    <t xml:space="preserve">VINILTEX ACRILTEX- TIPO PINTUCO REF. SEGÚN COLOR DISEÑO O SIMILAR. </t>
  </si>
  <si>
    <t>I326</t>
  </si>
  <si>
    <t>CINTA MALLA DE FIBRA DE VIDRIO ( 90 M. )</t>
  </si>
  <si>
    <t>ROLLO</t>
  </si>
  <si>
    <t>I330</t>
  </si>
  <si>
    <t>MASILLA SUPERMASTIC USG X 28 KG</t>
  </si>
  <si>
    <t>CANECA</t>
  </si>
  <si>
    <t>I331</t>
  </si>
  <si>
    <t>PERFIL CANAL BASE 9 - 0.53mm ( 90 MM ) - 2.44 M.</t>
  </si>
  <si>
    <t>I336</t>
  </si>
  <si>
    <t>PERFIL PARAL BASE 9 CAL 26 - 2.44 M.</t>
  </si>
  <si>
    <t>I341</t>
  </si>
  <si>
    <t>SUPERBOARD  ( 2.44 X 1.22 )  E= 8 MM</t>
  </si>
  <si>
    <t>I342</t>
  </si>
  <si>
    <t>TORNILLO AUTOPERFORANTE  EST.  7/16 "</t>
  </si>
  <si>
    <t>I343</t>
  </si>
  <si>
    <t>TORNILLO AUTOPERFORANTE YESO 6 X1</t>
  </si>
  <si>
    <t>I344</t>
  </si>
  <si>
    <t>TORNILLO PTA BROCA EXTRAPL. EST 8 X 1/2" ( 13MM )</t>
  </si>
  <si>
    <t>I1627</t>
  </si>
  <si>
    <t>BLOQUE CERAMICO CELOSIA DECORATIVA</t>
  </si>
  <si>
    <t>I1922</t>
  </si>
  <si>
    <t>I528</t>
  </si>
  <si>
    <t>ACCESORIOS PVC-P  1/2" ( CODO , UNIÓN Y TAPÓN )</t>
  </si>
  <si>
    <t>I673</t>
  </si>
  <si>
    <t>TEE PRESION  - 1/2''</t>
  </si>
  <si>
    <t>I747</t>
  </si>
  <si>
    <t xml:space="preserve">TUBO PRESION RDE 9 PVC 500 PSI  -  1/2" </t>
  </si>
  <si>
    <t>I648</t>
  </si>
  <si>
    <t>TANQUE AGUA POTABLE PLASTICO CAP. 1.000 LTS, INCLUYE: TAPA, ACCESORIOS Y MANGUERA FLEXIBLE. A TODO COSTO.</t>
  </si>
  <si>
    <t>I819</t>
  </si>
  <si>
    <t>VALVULA FLOTADORA DE 1" COBRE</t>
  </si>
  <si>
    <t>I1873</t>
  </si>
  <si>
    <t>LAVAMANOS DE EMPOTRAR LINEA SAN LORENZO COLOR BLANCO DE CORONA REF: O19001001 O SIMILAR.</t>
  </si>
  <si>
    <t>C13</t>
  </si>
  <si>
    <t>CUADRILLA FF TIPO 2 (1 OFICIAL + 2 AYUDANTE) (Electricas)</t>
  </si>
  <si>
    <t>I1110</t>
  </si>
  <si>
    <t>ACCESORIOS DE FIJACION</t>
  </si>
  <si>
    <t>I1137</t>
  </si>
  <si>
    <t>ADAPTADOR TERMINAL PVC 3/4"</t>
  </si>
  <si>
    <t>I1142</t>
  </si>
  <si>
    <t>ALAMBRE COBRE DESNUDO Nº 12 AWG</t>
  </si>
  <si>
    <t>I1145</t>
  </si>
  <si>
    <t>ALAMBRE COBRE Nº 12 THHN  AWG</t>
  </si>
  <si>
    <t>I1205</t>
  </si>
  <si>
    <t xml:space="preserve">CAJA METALICA GALVANIZADA (REF: 2400) </t>
  </si>
  <si>
    <t>I2661</t>
  </si>
  <si>
    <t>SUPLEMENTO CAJA 2400 GAVANIZADO</t>
  </si>
  <si>
    <t>I1431</t>
  </si>
  <si>
    <t>TOMACORRIENTE DOBLE CON POLO A TIERRA  NEMA 5-15-R</t>
  </si>
  <si>
    <t>I1473</t>
  </si>
  <si>
    <t>TUBO CONDUIT PVC 3/4"</t>
  </si>
  <si>
    <t>I1489</t>
  </si>
  <si>
    <t>CINTA AISLANTE 3M</t>
  </si>
  <si>
    <t>I1206</t>
  </si>
  <si>
    <t xml:space="preserve">CAJA METALICA GALVANIZADA (REF: 5800) </t>
  </si>
  <si>
    <t>I1333</t>
  </si>
  <si>
    <t xml:space="preserve">INTERRUPTOR SENCILLO </t>
  </si>
  <si>
    <t>I1338</t>
  </si>
  <si>
    <t xml:space="preserve">LAMPARA PARALUX 2X32W. BL CM BALASTO ELECTRONICO 2X32T8. INCLUYE 2 TUBOS FLUORESCENTE 32W SOCKET T8 120 V OSR SEGURIDAD 2249 -9HS </t>
  </si>
  <si>
    <t>I1746</t>
  </si>
  <si>
    <t>SUMINISTRO DE BALA LED CIRCULAR DE SOBREPONER 20W</t>
  </si>
  <si>
    <t>C6</t>
  </si>
  <si>
    <t>CUADRILLA FF TIPO 1 (1 OFICIAL + 1 AYUDANTE) (ELECTRICAS)</t>
  </si>
  <si>
    <t>I1880</t>
  </si>
  <si>
    <t>LAMPARA ESPECULAR 2X18 TUBO LED 6500 K O SIMILAR</t>
  </si>
  <si>
    <t>I1207</t>
  </si>
  <si>
    <t>CAJA OCTOGONAL GALVANIZADA (CAJA EMP GALV.OCTAGONAL 4")</t>
  </si>
  <si>
    <t>I1409</t>
  </si>
  <si>
    <t>TAPA CIEGA CON IMPACTO GALVANIZADA CUADRADA 4X4"</t>
  </si>
  <si>
    <t>I1721</t>
  </si>
  <si>
    <t>SUMINISTRO DE CINTA AISLANTE SCOTH</t>
  </si>
  <si>
    <t>I2122</t>
  </si>
  <si>
    <t>TUBO CONDUIT SCH40 1/2"</t>
  </si>
  <si>
    <t>I2125</t>
  </si>
  <si>
    <t>TERMINAL PVC SCH40 1/2"</t>
  </si>
  <si>
    <t>I2126</t>
  </si>
  <si>
    <t>CABLE 12 AWG HFFR LS 600V</t>
  </si>
  <si>
    <t>I2138</t>
  </si>
  <si>
    <t>CABLE ENCAUCHETADO 3X14 AWG</t>
  </si>
  <si>
    <t>I2139</t>
  </si>
  <si>
    <t>CONECTOR RESORTE ROJO-AMR 3M</t>
  </si>
  <si>
    <t>I1458</t>
  </si>
  <si>
    <t>TUBO CONDUIT GALVANIZADA EMT 1/2"</t>
  </si>
  <si>
    <t>I2106</t>
  </si>
  <si>
    <t>CHAZO Y TORNILLO</t>
  </si>
  <si>
    <t>I2127</t>
  </si>
  <si>
    <t>UNION EMT 1/2"</t>
  </si>
  <si>
    <t>I2128</t>
  </si>
  <si>
    <t>TERMINAL EMT 1/2"</t>
  </si>
  <si>
    <t>I2129</t>
  </si>
  <si>
    <t>CURVA EMT 1/2"</t>
  </si>
  <si>
    <t>I2135</t>
  </si>
  <si>
    <t>CAJA RECTANGULAR RAWELT 1/2" 2X4</t>
  </si>
  <si>
    <t>I2140</t>
  </si>
  <si>
    <t>ABRAZADERA  METALICA DOBLE ALA TUBO EMT 1/2"</t>
  </si>
  <si>
    <t>I1125</t>
  </si>
  <si>
    <t>ACCESORIOS TUBERIA EMT 1/2" (UNION, ADAPTADOR, CURVA)</t>
  </si>
  <si>
    <t>I1760</t>
  </si>
  <si>
    <t>SUMINISTRO DE INTERRUPTOR CONMUTABLE</t>
  </si>
  <si>
    <t>I2224</t>
  </si>
  <si>
    <t>TAPA PARA TOMACORRIENTE DOBLE</t>
  </si>
  <si>
    <t>I2225</t>
  </si>
  <si>
    <t>TAPA PARA INTERRUPTOR SENCILLO BLANCO</t>
  </si>
  <si>
    <t>I2226</t>
  </si>
  <si>
    <t>TAPA PARA INTERRUPTOR DOBLE BLANCO</t>
  </si>
  <si>
    <t>C45</t>
  </si>
  <si>
    <t>CUADRILLA HH (1 SOLDADOR + 1 AYUDANTE)</t>
  </si>
  <si>
    <t>E82</t>
  </si>
  <si>
    <t>ESCALERA DIELECTRICA EXTENSIBLE CERTIFICADA</t>
  </si>
  <si>
    <t>I1022</t>
  </si>
  <si>
    <t xml:space="preserve">WASH PRIMER COMPONENTE A - 1/4 GL  REF. 509A O SIMILAR </t>
  </si>
  <si>
    <t>I1023</t>
  </si>
  <si>
    <t>WASH PRIMER COMPONENTE B - 1/4 GL REF. 509B O SIMILAR</t>
  </si>
  <si>
    <t>I167</t>
  </si>
  <si>
    <t>LAMINA GALVANIZADA CAL. 20 TIPO ACESCO O SIMILAR.</t>
  </si>
  <si>
    <t>I207</t>
  </si>
  <si>
    <t>PLATINA SOPORTE 3 MM</t>
  </si>
  <si>
    <t>I434</t>
  </si>
  <si>
    <t>SOLDADURA DE ESTAÑO 60-40 250GR 1/16"  (1.6 MM)</t>
  </si>
  <si>
    <t>I431</t>
  </si>
  <si>
    <t>SIKAFLEX 1A TUBO 305 CC O SIMILAR.</t>
  </si>
  <si>
    <t>I2492</t>
  </si>
  <si>
    <t>GANCHO PARA TEJA ETERNIT</t>
  </si>
  <si>
    <t>I317</t>
  </si>
  <si>
    <t>AMARRA PARA TEJA ETERNIT</t>
  </si>
  <si>
    <t>C12</t>
  </si>
  <si>
    <t>CUADRILLA EE TIPO 2 (1 OFICIAL + 2 AYUDANTE) (Dry Wall)</t>
  </si>
  <si>
    <t>I2496</t>
  </si>
  <si>
    <t>PERFIL VIGUETA CIELO RASO x 2.4m CAL 26</t>
  </si>
  <si>
    <t>I334</t>
  </si>
  <si>
    <t>PERFIL OMEGA CAL 26 - 2.44 M.</t>
  </si>
  <si>
    <t>I2494</t>
  </si>
  <si>
    <t>ÁNGULO CIELO RASO 20×30 CALIBRE 26 (0.38) X 2.44MT</t>
  </si>
  <si>
    <t>I340</t>
  </si>
  <si>
    <t>SUPERBOARD  ( 2.44 X 1.22 )  E= 6 MM</t>
  </si>
  <si>
    <t>I2493</t>
  </si>
  <si>
    <t>DILATACION Z 8MM X3.05M</t>
  </si>
  <si>
    <t>I1043</t>
  </si>
  <si>
    <t>CONCOLOR JUNTA ESTRECHA 5KG</t>
  </si>
  <si>
    <t>I1056</t>
  </si>
  <si>
    <t>CERAMICA PISO ANTIQUE 45X45 TIPO ALFA O SIMILAR. COLOR BLANCO O BEIGE</t>
  </si>
  <si>
    <t>I418</t>
  </si>
  <si>
    <t>PEGACOR ULTRA PLUS</t>
  </si>
  <si>
    <t>E73</t>
  </si>
  <si>
    <t>DESTRONCADORA DE PISOS 10HP</t>
  </si>
  <si>
    <t>E74</t>
  </si>
  <si>
    <t>PULIDORA PISOS</t>
  </si>
  <si>
    <t>E75</t>
  </si>
  <si>
    <t>BRILLADORA</t>
  </si>
  <si>
    <t>I1020</t>
  </si>
  <si>
    <t>TINTILLA SELLADORA - TIPO MINWAX O SIMILAR.</t>
  </si>
  <si>
    <t>I1041</t>
  </si>
  <si>
    <t>BALDOSA GRANO TRADICIONAL PERLATO CLARO PCL 5 TERRAZO TIPO ALFA O SIMILAR</t>
  </si>
  <si>
    <t>I1090</t>
  </si>
  <si>
    <t>CERA POLIMERICA</t>
  </si>
  <si>
    <t>I1952</t>
  </si>
  <si>
    <t>ÁCIDO OXÁLICO</t>
  </si>
  <si>
    <t>I1953</t>
  </si>
  <si>
    <t>DILATACIÓN EN PVC</t>
  </si>
  <si>
    <t>I1042</t>
  </si>
  <si>
    <t>BALDOSA GRANO TRADICIONAL VILLA DE LEYVA DE 30 X 30 CM. FONDO CAFÉ</t>
  </si>
  <si>
    <t>E8</t>
  </si>
  <si>
    <t xml:space="preserve">CORTADORA INCLUYE DISCO </t>
  </si>
  <si>
    <t>I1058</t>
  </si>
  <si>
    <t>CERAMICA PISO MIKONOS BLANCO 33X33 O SIMILAR</t>
  </si>
  <si>
    <t>I1044</t>
  </si>
  <si>
    <t>I1085</t>
  </si>
  <si>
    <t xml:space="preserve">ZOCALO GRANO DE MARMOL PERLATO CLARO PCL 5 DE 30 X 7.2 CM. TIPO ALFA O SIMILAR. FONDO CREMA </t>
  </si>
  <si>
    <t>I1011</t>
  </si>
  <si>
    <t>MARMOLINA (40 KILOS)</t>
  </si>
  <si>
    <t>BUL</t>
  </si>
  <si>
    <t>I1050</t>
  </si>
  <si>
    <t>CENEFA MALLA SQUARE MESH POMPEI MOCCA 30.5 X 5 CM. TIPO ALFA O SIMILAR.</t>
  </si>
  <si>
    <t>I404</t>
  </si>
  <si>
    <t>CEMENTO BLANCO</t>
  </si>
  <si>
    <t>I408</t>
  </si>
  <si>
    <t>COLOR MINERAL</t>
  </si>
  <si>
    <t>I1040</t>
  </si>
  <si>
    <t>BALDOSA GRANO TRADICIONAL PAYANDE P5. TIPO ALFA O SIMILAR. FONDO BLANCO</t>
  </si>
  <si>
    <t>I409</t>
  </si>
  <si>
    <t>DILATACION EN BRONCE PC09</t>
  </si>
  <si>
    <t>I1905</t>
  </si>
  <si>
    <t>SUMINISTRO, TRANSPORTE E INSTALACIÓN DE MEDIA CAÑA EN PVC DE 9 CM JUNTA PERDIDA. INCLUYE ESQUINEROS, ESCALERA CERTIFICADA PARA TRABAJO EN ALTURAS, Y DEMÁS ACCESORIOS PARA SU CORRECTA INSTALACIÓN</t>
  </si>
  <si>
    <t>I1054</t>
  </si>
  <si>
    <t>CERAMICA PARED POMPEI. TIPO ALFA O SIMILAR. COLOR CORAL O SHELL</t>
  </si>
  <si>
    <t>I398</t>
  </si>
  <si>
    <t>ALFALISTO BLANCO O SIMILAR</t>
  </si>
  <si>
    <t>I440</t>
  </si>
  <si>
    <t>WIN PLASTICO</t>
  </si>
  <si>
    <t>I536</t>
  </si>
  <si>
    <t>ACOPLE 1/2"  PARA LAVAMANOS EN ACERO DE 40 CM.</t>
  </si>
  <si>
    <t>I2434</t>
  </si>
  <si>
    <t>DESAGÜE CON SIFON BOTELLA PARA LAVAMANOS</t>
  </si>
  <si>
    <t>und</t>
  </si>
  <si>
    <t>I62</t>
  </si>
  <si>
    <t>GRIFERIA PARA LAVAMANOS TEMPORIZADOR INCLINADA SENSI DACQUA</t>
  </si>
  <si>
    <t>I83</t>
  </si>
  <si>
    <t>LAVAMANOS SOBREPONER LINEA STILO COLOR BLANCO DE CORONA REF. 072591001 O SIMILAR.</t>
  </si>
  <si>
    <t>C3</t>
  </si>
  <si>
    <t>CUADRILLA CC TIPO 1 (1 OFICIAL + 1 AYUDANTE) (Pintura)</t>
  </si>
  <si>
    <t>I1010</t>
  </si>
  <si>
    <t>LACA PINTULACA - TIPO PINTUCO O SIMILAR</t>
  </si>
  <si>
    <t>I1019</t>
  </si>
  <si>
    <t>SELLADOR LIJABLE  - TIPO PINTUCO O SIMILAR</t>
  </si>
  <si>
    <t>I401</t>
  </si>
  <si>
    <t>BISAGRAS ALUMINIO 3"</t>
  </si>
  <si>
    <t>I968</t>
  </si>
  <si>
    <t xml:space="preserve">PUERTA ENTAMBORADA EN LAMINA TRIPLEX OKUME - TIPO PIZANO OKUMÉ O SIMILAR. ANCHO: 0,51A 0,75 M. ALTO: 1,80 A 2,40 M. HOJA LISA CON MARQUETE CHAPACANTO OKUMÉ. </t>
  </si>
  <si>
    <t>I191</t>
  </si>
  <si>
    <t>MARCO METALICO PUERTAS E= 8.5 CM SENCILLO EN LÁMINA GALVANIZADA CAL. 20 PARA HOJA DE PUERTA CON ANCHO 0.51 A 0.75 M. Y ALTURA 1.80 A 2.10 M. (SUMINISTRO)</t>
  </si>
  <si>
    <t>I192</t>
  </si>
  <si>
    <t>MARCO METALICO PUERTAS E= 8.5 CM SENCILLO EN LÁMINA GALVANIZADA CAL. 20 PARA HOJA DE PUERTA CON ANCHO 0.51 A 0.75 M. Y ALTURA 2.11 A 2.40 M. (SUMINISTRO).</t>
  </si>
  <si>
    <t>I150</t>
  </si>
  <si>
    <t>VENTANA FIJA EN ALUMINIO  ANODIZADO VIDRIO 4 MM (INCLUYE MARCO EN PERFILERIA  TIPO PB 3831 O SIMILAR Y VIDRIO CRISTAL DE 4 MM.) INCLUYE EL SUMINISTRO DE TODOS LOS ACCESORIOS REQUERIDOS PARA EL CORRECTO MONTAJE, ASI COMO EL SUMINISTRO E INSTALACIÓN DE LA SILICONA QUE SEA REQUERIDA PARA GARANTIZAR UNA PERFECTA INSTALACIÓN. SEGUN DETALLE. (SUMINISTRO E INSTALACIÓN).</t>
  </si>
  <si>
    <t>I218</t>
  </si>
  <si>
    <t>PUERTA METALICA LÁMINA GALVANIZADA CAL. 20 TIPO PANEL CON MARCO SENCILLO ( INCLUYE ANTICORROSIVO + PINTURA ELECTROSTATICA + LÁMINA GALVANIZADA CAL. 20 CARGADOS EN CONCRETO). INCLUYE EL SUMINISTRO DE TODOS LOS ACCESORIOS REQUERIDOS PARA EL CORRECTO MONTAJE. (SUMINISTRO E INSTALACIÓN).</t>
  </si>
  <si>
    <t>C18</t>
  </si>
  <si>
    <t>CUADRILLA DD TIPO 3 (1 OFICIAL + 3 AYUDANTE) (Carpinteria)</t>
  </si>
  <si>
    <t>E59</t>
  </si>
  <si>
    <t>EQUIPO DE SOLDADURA</t>
  </si>
  <si>
    <t>I1014</t>
  </si>
  <si>
    <t>PINTURA ACRILICA A BASE SOLVENTES DE RAPIDO SECAMIENTO TIPO PINTUCO (ACRILICO MANTENIMIENTO) O SIMILAR - COLORES: BLANCO, AMARILLO O NEGRO SEGÚN DISEÑO.</t>
  </si>
  <si>
    <t>I1036</t>
  </si>
  <si>
    <t>WASH PRIMER</t>
  </si>
  <si>
    <t>I1637</t>
  </si>
  <si>
    <t>MALLA ESLABONADA CAL. 10.5mm x 2-1/4"</t>
  </si>
  <si>
    <t>I1639</t>
  </si>
  <si>
    <t>MALLA NYLON PARA TABLERO DE BALONCESTO</t>
  </si>
  <si>
    <t>I327</t>
  </si>
  <si>
    <t>CINTA PAPEL ( 75 M.) X 50MM</t>
  </si>
  <si>
    <t>I936</t>
  </si>
  <si>
    <t>TUBERIA GALVANIZADA 2" CAL 16</t>
  </si>
  <si>
    <t>I1658</t>
  </si>
  <si>
    <t>SILLAR CABEZAL 3831</t>
  </si>
  <si>
    <t>I1659</t>
  </si>
  <si>
    <t>JAMBA 3831</t>
  </si>
  <si>
    <t>I1660</t>
  </si>
  <si>
    <t>PISAVIDRIO PROYECTANTE 3831 FIJJO+MOVIL</t>
  </si>
  <si>
    <t>I1661</t>
  </si>
  <si>
    <t>DIVISOR 3831</t>
  </si>
  <si>
    <t>I1662</t>
  </si>
  <si>
    <t>MARCO NAVE 3831</t>
  </si>
  <si>
    <t>I1663</t>
  </si>
  <si>
    <t>CHAPETA 1.1/2"</t>
  </si>
  <si>
    <t>I1665</t>
  </si>
  <si>
    <t>SILICONA TRANSPARENTE ANTIHONGOS SICASIL E</t>
  </si>
  <si>
    <t>I1667</t>
  </si>
  <si>
    <t>TORNNILLO CABEZA PLANA 8X1/2"</t>
  </si>
  <si>
    <t>I1668</t>
  </si>
  <si>
    <t>TORNILLO ENSAMBLE PAN 6X1/2"</t>
  </si>
  <si>
    <t>I1669</t>
  </si>
  <si>
    <t>REMACHE POP 4X3</t>
  </si>
  <si>
    <t>I1670</t>
  </si>
  <si>
    <t>EMPAQUE MARIPOSA</t>
  </si>
  <si>
    <t>I1671</t>
  </si>
  <si>
    <t>LÁMINA ALUMINIO MICROPERFORADA Ø1/8" - CAL. 20</t>
  </si>
  <si>
    <t>I1004</t>
  </si>
  <si>
    <t>ESTUCO PARA INTERIORES - TIPO PINTUCO REF. 17060 O SIMILAR.</t>
  </si>
  <si>
    <t>I417</t>
  </si>
  <si>
    <t>PABMERIL PLIEGO 9" X 11"</t>
  </si>
  <si>
    <t>I1003</t>
  </si>
  <si>
    <t>ESTUCO PARA EXTERIORES - TIPO PINTUCO REF. 27060 O SIMILAR.</t>
  </si>
  <si>
    <t>I1009</t>
  </si>
  <si>
    <t>KORAZA SOL Y LLUVIA - TIPO PINTUCO REF. 2650 SEGÚN COLOR DISEÑO O SIMILAR</t>
  </si>
  <si>
    <t>I1632</t>
  </si>
  <si>
    <t>PINTURA INTERVINILO ACRILTEX LAVABLE</t>
  </si>
  <si>
    <t>C15</t>
  </si>
  <si>
    <t>CUADRILLA AA TIPO 3 (1 OFICIAL + 3 AYUDANTE) (Albañileria)</t>
  </si>
  <si>
    <t>I1024</t>
  </si>
  <si>
    <t xml:space="preserve">YESO CORRIENTE TIPO VENCEDOR O SIMILAR </t>
  </si>
  <si>
    <t>C10</t>
  </si>
  <si>
    <t>CUADRILLA CC TIPO 2 (1 OFICIAL + 2 AYUDANTE) (Pintura)</t>
  </si>
  <si>
    <t>E143</t>
  </si>
  <si>
    <t>EQUIPO DE PINTURA (COMPRESOR)</t>
  </si>
  <si>
    <t>I2560</t>
  </si>
  <si>
    <t>AJUSTADOR PINTUCO USO GENERAL (VARSOL)</t>
  </si>
  <si>
    <t>GLN</t>
  </si>
  <si>
    <t>I230</t>
  </si>
  <si>
    <t>REJILLA CUNETA METALICA (A = 0.50 M) MARCO CONTRAMARCO EN ANGULO DE 1 1/2 X 3/16 CELOSIAS EN PLATINA DE 1/4 X 3/16 ACERO A36 CON ANTICORROSIVO Y PINTURA NEGRO MATE.</t>
  </si>
  <si>
    <t>E104</t>
  </si>
  <si>
    <t>FORMALETA SARDINEL DESDE 0.20 HASTA 0.60 M. DE ALTURA POR 2.00 M. DE LONGITUD</t>
  </si>
  <si>
    <t>I422</t>
  </si>
  <si>
    <t>PLASTOCRETE DM DE SIKA IMPERMEABILIZANTE PARA CONCRETOS O SIMILAR.</t>
  </si>
  <si>
    <t>I374</t>
  </si>
  <si>
    <t>TIERRA NEGRA</t>
  </si>
  <si>
    <t>I375</t>
  </si>
  <si>
    <t>GRAMA TIPO BERMUDA GRASS</t>
  </si>
  <si>
    <t>I161</t>
  </si>
  <si>
    <t>ANGULO  HIERRO 3/4" X 1/8"</t>
  </si>
  <si>
    <t>I169</t>
  </si>
  <si>
    <t>MALLA ESLABONADA 21/4*21/4 *2 MTS</t>
  </si>
  <si>
    <t>I170</t>
  </si>
  <si>
    <t>CONCERTINA DIAMETRO 18" ESPIRAL ESPACIADO CADA 20 INCLUYE CABLE GALVANIZADO SUPER GX DE 1/8 Y PERROS DE SUJECION 3/16</t>
  </si>
  <si>
    <t>I390</t>
  </si>
  <si>
    <t>POSTE EN CONCRETO PREFABRICADO</t>
  </si>
  <si>
    <t>I1037</t>
  </si>
  <si>
    <t>PINTURA ALUMINIO PINTUCO  P 153</t>
  </si>
  <si>
    <t>I243</t>
  </si>
  <si>
    <t>ALAMBRE GALVANIZADO CAL 14</t>
  </si>
  <si>
    <t>I30</t>
  </si>
  <si>
    <t>ALAMBRE DE PUA X 350 MTS CL 12</t>
  </si>
  <si>
    <t>AB11</t>
  </si>
  <si>
    <t>CONCRETO 3000 psi - 21 Mpa Impermeabilizado</t>
  </si>
  <si>
    <t>E135</t>
  </si>
  <si>
    <t>ANDAMIO METALICO CERTIFICADO, INCLUYE ESCALERILLA CON BARANDAS Y PLATAFORMAS DE TRABAJO H=6.0M 1.40X1.40</t>
  </si>
  <si>
    <t>I2574</t>
  </si>
  <si>
    <t>ALAMBRE GALVANIZADO CAL. 12</t>
  </si>
  <si>
    <t>I1951</t>
  </si>
  <si>
    <t>ANGULO 1 1/12" X 1/8"</t>
  </si>
  <si>
    <t>AB22</t>
  </si>
  <si>
    <t>MORTERO 1:5</t>
  </si>
  <si>
    <t>I10</t>
  </si>
  <si>
    <t>MALLA ELECTROSOLDADA M-188. Q-5  6.0MM  15 X 15CM.</t>
  </si>
  <si>
    <t>I1638</t>
  </si>
  <si>
    <t>TABLERO RH 15MM 2,44X1,83</t>
  </si>
  <si>
    <t>I240</t>
  </si>
  <si>
    <t>ANGULO 1-1/2"1-1/2"*3/16"</t>
  </si>
  <si>
    <t>I4</t>
  </si>
  <si>
    <t xml:space="preserve">GRAFIL 5.5 MM </t>
  </si>
  <si>
    <t>E58</t>
  </si>
  <si>
    <t>ANDAMIOS METALICO CERTIFICADO Y FORMALETA PARA SUPERESTRUCTURA</t>
  </si>
  <si>
    <t>E24</t>
  </si>
  <si>
    <t>VOLQUETA  6M3 (CARGUE A MANO) - INCLUYE DISPOSICION EN BOTADERO</t>
  </si>
  <si>
    <t>E7</t>
  </si>
  <si>
    <t>COMPRESOR 1 MARTILLO 1 OPERARIO</t>
  </si>
  <si>
    <t>C49</t>
  </si>
  <si>
    <t>AYUDANTE DE OBRA</t>
  </si>
  <si>
    <t>E29</t>
  </si>
  <si>
    <t>CORTADORA DE CONCRETO PARA PAVIMENTO</t>
  </si>
  <si>
    <t>I479</t>
  </si>
  <si>
    <t>SELLO POLIURETANO AUTONIVELANTE SIKAFLEX 401 PAVEMENT O SIMILAR</t>
  </si>
  <si>
    <t>C43</t>
  </si>
  <si>
    <t>AYUDANTE AA (ALBAÑILERIA)</t>
  </si>
  <si>
    <t>I491</t>
  </si>
  <si>
    <t>COSTAL</t>
  </si>
  <si>
    <t>E19</t>
  </si>
  <si>
    <t>TALADRO ROTO PERCUTOR</t>
  </si>
  <si>
    <t>E79</t>
  </si>
  <si>
    <t>ANDAMIO COLGANTE</t>
  </si>
  <si>
    <t>I300</t>
  </si>
  <si>
    <t>TORNILLO AUTOPERFORANTE TEJA TIPO CINDU O SIMILAR. DIAM. 3/4".</t>
  </si>
  <si>
    <t>I307</t>
  </si>
  <si>
    <t>TEJA ONDULADA FIBROCEMENTO PERFIL 7 0,92x1,52M</t>
  </si>
  <si>
    <t>I966</t>
  </si>
  <si>
    <t>TELERA 20 CM X 4 CM X 3 M.</t>
  </si>
  <si>
    <t>I302</t>
  </si>
  <si>
    <t>TEJA DE ZINC ONDULADA TZO L=2.44X0.80</t>
  </si>
  <si>
    <t>I322</t>
  </si>
  <si>
    <t>PLACA ICOPOR TEXTURIZADO 60x60</t>
  </si>
  <si>
    <t>I117</t>
  </si>
  <si>
    <t>LAVAPLATOS SOCODA 1.00*51,MEZCLADOR PISCIS DE LAVAPALTOS,KIT DE CANASTILLA Y SIFÓN</t>
  </si>
  <si>
    <t>I433</t>
  </si>
  <si>
    <t>SILICONA TUBO 280 ML</t>
  </si>
  <si>
    <t>E108</t>
  </si>
  <si>
    <t>PARAL LARGO 2.00 A 3.50 M</t>
  </si>
  <si>
    <t>I1060</t>
  </si>
  <si>
    <t>CERAMICA PARED EGEO BLANCO</t>
  </si>
  <si>
    <t>I416</t>
  </si>
  <si>
    <t>LLAVE TERMINAL MANGUERA 1/2"</t>
  </si>
  <si>
    <t>I641</t>
  </si>
  <si>
    <t>SIFON PVC SANITARIO 2"</t>
  </si>
  <si>
    <t>I744</t>
  </si>
  <si>
    <t>TUBO PRESION RDE 21 PVC 200 PSI  -  2 1/2"</t>
  </si>
  <si>
    <t>I752</t>
  </si>
  <si>
    <t xml:space="preserve">TUBO PVC SANITARIO 2'' </t>
  </si>
  <si>
    <t>I269</t>
  </si>
  <si>
    <t>CERRADURA YALE TRES MACHUELOS</t>
  </si>
  <si>
    <t>I1032</t>
  </si>
  <si>
    <t>CARBURO</t>
  </si>
  <si>
    <t>I1038</t>
  </si>
  <si>
    <t>ACRONAL LIGANTE</t>
  </si>
  <si>
    <t>032.062</t>
  </si>
  <si>
    <t>SUMINISTRO, TRANSPORTE E INSTALACION WASH PRIMER</t>
  </si>
  <si>
    <t>I324</t>
  </si>
  <si>
    <t>VIDRIO TRASLUCIDO 4MM</t>
  </si>
  <si>
    <t>I1519</t>
  </si>
  <si>
    <t>CAJA EN POLICARBONATO PARA CONTADOR 1F</t>
  </si>
  <si>
    <t>I1630</t>
  </si>
  <si>
    <t>MESON EN GRANITO NATURAL CRISTAL PULIDO Y BRILLADO</t>
  </si>
  <si>
    <t>I1650</t>
  </si>
  <si>
    <t>MESON ACERO INOXIDABLE CAL. 20 ANCHO = 0,60M</t>
  </si>
  <si>
    <t>I1673</t>
  </si>
  <si>
    <t>JUEGO INFANTIL TAYRONA T2 ELABORADO EN MADERA TIPO PINO INMUNIZADO CON PRESERVANTES HIDROSOLUBLE TIPO CCA-C AREA OCUPADA: 22,11 M2 (3,35M X 6,6M) ALTURA MAXIMA 4,0 M, COMPUESTO DE CASETA (GARITA), PLATAFORMA, PUENTE COLGANTE, MALLA, TUNEL EN FIBRA DE VIDRIO DE 1,5M, RODADEERO EN FIBRA DE VIDRIO DE 2,4M Y CULUMPIO DE DOS PUESTOS</t>
  </si>
  <si>
    <t>I2075</t>
  </si>
  <si>
    <t>ESTRUCTURA PARA BALONCESTO, INCLUYE TABLEROS</t>
  </si>
  <si>
    <t>I2076</t>
  </si>
  <si>
    <t>TUBO Y MALLA PARA VOLEIBOL</t>
  </si>
  <si>
    <t>AU</t>
  </si>
  <si>
    <t>I261</t>
  </si>
  <si>
    <t>CERRADURA CERROJO DOBLE LLAVE - TIPO SCHALAGE REF. B362PX O SIMILAR. ACABADO SEGÚN DISEÑO.</t>
  </si>
  <si>
    <t>I1557</t>
  </si>
  <si>
    <t>EEPP PARA TAREAS DE ALTO RIESGO: TRABAJO SEGURO EN ALTURAS, INCLUYE ARNÉS DE 6 ARGOLLAS (ESPACIO CONFINADO), LÍNEA DE VIDA EN POLIAMIDA, ARRESTADOR DE CAÍDA, ESLINGA EN Y, 3 MOSQUETONES CON CIERRE AUTOMÁTICO DE TRES PASOS</t>
  </si>
  <si>
    <t>I729</t>
  </si>
  <si>
    <t>TUBERIA PVC SANITARIA DE 4"</t>
  </si>
  <si>
    <t>NI016</t>
  </si>
  <si>
    <t xml:space="preserve">PINTURA  ESMALTE ALQUIDICO TIPO PINTULUX 3 EN 1 - O SIMILAR  COLOR SEGÚN DISEÑO </t>
  </si>
  <si>
    <t>galon</t>
  </si>
  <si>
    <t>E47</t>
  </si>
  <si>
    <t>VIBROCOMPACTADOR TIPO RANA</t>
  </si>
  <si>
    <t>I50</t>
  </si>
  <si>
    <t>AFIRMADO (Incluye transporte)</t>
  </si>
  <si>
    <t>CORTE MECANIZADO DE PAVIMENTO A=5 MM PROFUNDIDAD UN TERCIO DEL ESPESOR</t>
  </si>
  <si>
    <t>SUMINISTRO, TRANSPORTE E INSTALACION IMPERMEABILIZACION TIPO MANTO MORTER PLAS AL-300 DE 3 MM CON FOIL DE ALUMINIO O SIMILAR. INCLUYE (CANALES Y/O CUBIERTAS PLANAS, INCLUYE MEDIA CAÑAS, REMATES, PINTURA BITUMINOSA)</t>
  </si>
  <si>
    <t>E83</t>
  </si>
  <si>
    <t>SOPLETE GAS CON GATILLO QUEMADOR 25-35-50MM</t>
  </si>
  <si>
    <t>I1016</t>
  </si>
  <si>
    <t>PINTURA BITUMINOSA - TIPO  PINTUCO REF. ECP-100 O SIMILAR</t>
  </si>
  <si>
    <t>I367</t>
  </si>
  <si>
    <t>EMULSION ASFALTICA TIPO CRL-1</t>
  </si>
  <si>
    <t>I517</t>
  </si>
  <si>
    <t>IMPERMEABILIZACION TIPO MANTO MORTER PLAS AL - 300 E=3 MM O SIMILAR.</t>
  </si>
  <si>
    <t>SUMINISTRO, TRANSPORTE E INSTALACION MEDIA CAÑA EN MORTERO 1:3 H=20 CM (TERMINADO ALLANADO EN CEMENTO)</t>
  </si>
  <si>
    <t>I274</t>
  </si>
  <si>
    <t>CEMENTO GRIS</t>
  </si>
  <si>
    <t>I577</t>
  </si>
  <si>
    <t>CODO 90° 1/4 CXC SANITARIO 6''</t>
  </si>
  <si>
    <t>I755</t>
  </si>
  <si>
    <t xml:space="preserve">TUBO PVC SANITARIO 6" </t>
  </si>
  <si>
    <t>I796</t>
  </si>
  <si>
    <t>UNION SANITARIA 6" PVC</t>
  </si>
  <si>
    <t>SUMINISTRO, TRANSPORTE E INSTALACION TEJA TRASLUCIDA CINDURIB A=0.88 M. O SIMILAR. CRISTAL O OPAL SEGÚN DISEÑO. (INCLUYE INSTALACIÓN, GANCHOS DE FIJACIÓN Y EL SUMINISTRO DE TODOS LOS ACCESORIOS REQUERIDOS PARA EL CORRECTO MONTAJE.)</t>
  </si>
  <si>
    <t>I297</t>
  </si>
  <si>
    <t>TEJA TRASLUCIDA TIPO CINDURIB  A=0.78 M E=0.35 MM O SIMILAR. CRISTAL O OPAL  SEGÚN DISEÑO.</t>
  </si>
  <si>
    <t>SUMINISTRO, TRANSPORTE E INSTALACION FLANCHE EN LAMINA GALVANIZADA CAL .20 D/ 0.30 M. (INCLUYE ESMALTE + ANCLAJE A MURO + SIKAFLEX)</t>
  </si>
  <si>
    <t>I985</t>
  </si>
  <si>
    <t>TELERA 0,05X0,22X2,90 M (3 USOS)</t>
  </si>
  <si>
    <t>I405</t>
  </si>
  <si>
    <t>CHAZO PUNTILLA</t>
  </si>
  <si>
    <t>I2437</t>
  </si>
  <si>
    <t>SIKAFLEX 1A PLUS X 300ML</t>
  </si>
  <si>
    <t>I2078</t>
  </si>
  <si>
    <t>REJILLA SUMIDERO PLAQUETA (PEATONAL) A=55 CM. L=40 CM. E=6 CM. REF. P40402 TIPO TITAN O SIMILAR</t>
  </si>
  <si>
    <t>I399</t>
  </si>
  <si>
    <t>ALFALISTO GRIS O SIMILAR.</t>
  </si>
  <si>
    <t>SUMINISTRO, TRANSPORTE E INSTALACION GAVIONES EN MALLA GALVANIZADA TRIPLE TORSION 2.0X1.0X1.0M CAL. 12</t>
  </si>
  <si>
    <t>I2502</t>
  </si>
  <si>
    <t>MALLA GAVION TRIPLETORSION 2x1x1 CAL 12 OJO 8X10cm</t>
  </si>
  <si>
    <t>I991</t>
  </si>
  <si>
    <t>CUARTON 2"X4"X3M</t>
  </si>
  <si>
    <t>I37</t>
  </si>
  <si>
    <t>PIEDRA MEDIA ZONGA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</si>
</sst>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  <numFmt numFmtId="177" formatCode="&quot;$&quot;\ #,##0"/>
    <numFmt numFmtId="178" formatCode="&quot;$&quot;#,##0"/>
    <numFmt numFmtId="179" formatCode="0.0000"/>
    <numFmt numFmtId="180" formatCode="0.000"/>
  </numFmts>
  <fonts count="2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u/>
      <sz val="12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4"/>
      <name val="Arial Narrow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name val="Arial Narrow"/>
      <family val="2"/>
    </font>
    <font>
      <b/>
      <sz val="10"/>
      <color theme="1" tint="0.499984740745262"/>
      <name val="Arial"/>
      <family val="2"/>
    </font>
    <font>
      <b/>
      <sz val="16"/>
      <color theme="0"/>
      <name val="Calibri"/>
      <family val="2"/>
      <scheme val="minor"/>
    </font>
    <font>
      <b/>
      <sz val="9"/>
      <name val="Arial"/>
      <family val="2"/>
    </font>
    <font>
      <u/>
      <sz val="10"/>
      <color theme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6">
    <xf numFmtId="0" fontId="0" fillId="0" borderId="0"/>
    <xf numFmtId="17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70" fontId="5" fillId="0" borderId="0" applyFont="0" applyFill="0" applyBorder="0" applyAlignment="0" applyProtection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1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296">
    <xf numFmtId="0" fontId="0" fillId="0" borderId="0" xfId="0"/>
    <xf numFmtId="0" fontId="4" fillId="0" borderId="0" xfId="3" applyFont="1"/>
    <xf numFmtId="0" fontId="4" fillId="0" borderId="0" xfId="3" applyFont="1" applyAlignment="1">
      <alignment horizontal="center"/>
    </xf>
    <xf numFmtId="0" fontId="4" fillId="0" borderId="1" xfId="3" applyFont="1" applyBorder="1"/>
    <xf numFmtId="0" fontId="4" fillId="0" borderId="2" xfId="3" applyFont="1" applyBorder="1"/>
    <xf numFmtId="0" fontId="4" fillId="0" borderId="2" xfId="3" applyFont="1" applyBorder="1" applyAlignment="1">
      <alignment horizontal="center"/>
    </xf>
    <xf numFmtId="0" fontId="4" fillId="0" borderId="3" xfId="3" applyFont="1" applyBorder="1"/>
    <xf numFmtId="0" fontId="4" fillId="0" borderId="4" xfId="3" applyFont="1" applyBorder="1"/>
    <xf numFmtId="0" fontId="4" fillId="0" borderId="6" xfId="3" applyFont="1" applyBorder="1"/>
    <xf numFmtId="0" fontId="4" fillId="2" borderId="0" xfId="3" applyFont="1" applyFill="1"/>
    <xf numFmtId="0" fontId="4" fillId="2" borderId="9" xfId="3" applyFont="1" applyFill="1" applyBorder="1"/>
    <xf numFmtId="0" fontId="4" fillId="2" borderId="6" xfId="3" applyFont="1" applyFill="1" applyBorder="1"/>
    <xf numFmtId="0" fontId="4" fillId="0" borderId="9" xfId="3" applyFont="1" applyBorder="1"/>
    <xf numFmtId="0" fontId="4" fillId="0" borderId="0" xfId="11" applyFont="1"/>
    <xf numFmtId="0" fontId="4" fillId="0" borderId="4" xfId="11" applyFont="1" applyBorder="1"/>
    <xf numFmtId="0" fontId="4" fillId="0" borderId="6" xfId="11" applyFont="1" applyBorder="1"/>
    <xf numFmtId="167" fontId="4" fillId="0" borderId="0" xfId="11" applyNumberFormat="1" applyFont="1"/>
    <xf numFmtId="172" fontId="4" fillId="0" borderId="6" xfId="11" applyNumberFormat="1" applyFont="1" applyBorder="1"/>
    <xf numFmtId="174" fontId="4" fillId="0" borderId="6" xfId="11" applyNumberFormat="1" applyFont="1" applyBorder="1"/>
    <xf numFmtId="0" fontId="4" fillId="0" borderId="49" xfId="11" applyFont="1" applyBorder="1"/>
    <xf numFmtId="0" fontId="4" fillId="0" borderId="50" xfId="3" applyFont="1" applyBorder="1"/>
    <xf numFmtId="0" fontId="4" fillId="0" borderId="50" xfId="3" applyFont="1" applyBorder="1" applyAlignment="1">
      <alignment horizontal="center"/>
    </xf>
    <xf numFmtId="176" fontId="4" fillId="0" borderId="50" xfId="1" applyNumberFormat="1" applyFont="1" applyBorder="1"/>
    <xf numFmtId="0" fontId="4" fillId="0" borderId="51" xfId="3" applyFont="1" applyBorder="1"/>
    <xf numFmtId="0" fontId="6" fillId="0" borderId="0" xfId="4" applyFont="1" applyAlignment="1">
      <alignment horizontal="center" vertical="top" wrapText="1"/>
    </xf>
    <xf numFmtId="168" fontId="6" fillId="5" borderId="35" xfId="5" applyNumberFormat="1" applyFont="1" applyFill="1" applyBorder="1" applyAlignment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25" xfId="6" applyFont="1" applyBorder="1" applyAlignment="1">
      <alignment horizontal="center" vertical="center" wrapText="1"/>
    </xf>
    <xf numFmtId="0" fontId="4" fillId="3" borderId="10" xfId="5" applyFont="1" applyFill="1" applyBorder="1" applyAlignment="1">
      <alignment horizontal="center" vertical="center"/>
    </xf>
    <xf numFmtId="0" fontId="4" fillId="3" borderId="14" xfId="6" applyFont="1" applyFill="1" applyBorder="1" applyAlignment="1">
      <alignment horizontal="center" vertical="center"/>
    </xf>
    <xf numFmtId="0" fontId="6" fillId="3" borderId="14" xfId="6" applyFont="1" applyFill="1" applyBorder="1" applyAlignment="1">
      <alignment horizontal="center" vertical="center" wrapText="1"/>
    </xf>
    <xf numFmtId="4" fontId="4" fillId="3" borderId="11" xfId="7" applyNumberFormat="1" applyFont="1" applyFill="1" applyBorder="1" applyAlignment="1">
      <alignment horizontal="center" vertical="center" wrapText="1"/>
    </xf>
    <xf numFmtId="166" fontId="4" fillId="3" borderId="12" xfId="8" applyNumberFormat="1" applyFont="1" applyFill="1" applyBorder="1" applyAlignment="1">
      <alignment horizontal="right" vertical="center" wrapText="1"/>
    </xf>
    <xf numFmtId="0" fontId="4" fillId="0" borderId="10" xfId="5" applyFont="1" applyBorder="1" applyAlignment="1">
      <alignment horizontal="center" vertical="center"/>
    </xf>
    <xf numFmtId="49" fontId="6" fillId="0" borderId="14" xfId="0" applyNumberFormat="1" applyFont="1" applyBorder="1" applyAlignment="1">
      <alignment vertical="center"/>
    </xf>
    <xf numFmtId="0" fontId="4" fillId="0" borderId="14" xfId="6" applyFont="1" applyBorder="1" applyAlignment="1">
      <alignment horizontal="center" vertical="center"/>
    </xf>
    <xf numFmtId="0" fontId="4" fillId="0" borderId="14" xfId="6" applyFont="1" applyBorder="1" applyAlignment="1">
      <alignment horizontal="left" vertical="center" wrapText="1"/>
    </xf>
    <xf numFmtId="4" fontId="4" fillId="0" borderId="14" xfId="7" applyNumberFormat="1" applyFont="1" applyBorder="1" applyAlignment="1">
      <alignment horizontal="center" vertical="center" wrapText="1"/>
    </xf>
    <xf numFmtId="166" fontId="4" fillId="0" borderId="12" xfId="8" applyNumberFormat="1" applyFont="1" applyBorder="1" applyAlignment="1">
      <alignment horizontal="right" vertical="center" wrapText="1"/>
    </xf>
    <xf numFmtId="0" fontId="4" fillId="0" borderId="19" xfId="5" applyFont="1" applyBorder="1" applyAlignment="1">
      <alignment horizontal="left" vertical="center"/>
    </xf>
    <xf numFmtId="0" fontId="4" fillId="0" borderId="8" xfId="6" applyFont="1" applyBorder="1" applyAlignment="1">
      <alignment horizontal="center" vertical="center"/>
    </xf>
    <xf numFmtId="0" fontId="4" fillId="0" borderId="8" xfId="6" applyFont="1" applyBorder="1" applyAlignment="1">
      <alignment horizontal="left" vertical="center" wrapText="1"/>
    </xf>
    <xf numFmtId="4" fontId="4" fillId="0" borderId="25" xfId="7" applyNumberFormat="1" applyFont="1" applyBorder="1" applyAlignment="1">
      <alignment horizontal="center" vertical="center" wrapText="1"/>
    </xf>
    <xf numFmtId="167" fontId="6" fillId="0" borderId="29" xfId="7" applyNumberFormat="1" applyFont="1" applyBorder="1" applyAlignment="1">
      <alignment horizontal="right" vertical="center"/>
    </xf>
    <xf numFmtId="167" fontId="4" fillId="0" borderId="0" xfId="3" applyNumberFormat="1" applyFont="1"/>
    <xf numFmtId="167" fontId="4" fillId="0" borderId="0" xfId="7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4" fontId="4" fillId="3" borderId="14" xfId="7" applyNumberFormat="1" applyFont="1" applyFill="1" applyBorder="1" applyAlignment="1">
      <alignment horizontal="center" vertical="center" wrapText="1"/>
    </xf>
    <xf numFmtId="49" fontId="4" fillId="0" borderId="14" xfId="0" applyNumberFormat="1" applyFont="1" applyBorder="1" applyAlignment="1">
      <alignment vertical="center"/>
    </xf>
    <xf numFmtId="4" fontId="4" fillId="0" borderId="14" xfId="7" applyNumberFormat="1" applyFont="1" applyFill="1" applyBorder="1" applyAlignment="1">
      <alignment horizontal="center" vertical="center" wrapText="1"/>
    </xf>
    <xf numFmtId="166" fontId="4" fillId="0" borderId="12" xfId="8" applyNumberFormat="1" applyFont="1" applyFill="1" applyBorder="1" applyAlignment="1">
      <alignment horizontal="right" vertical="center" wrapText="1"/>
    </xf>
    <xf numFmtId="4" fontId="4" fillId="0" borderId="11" xfId="7" applyNumberFormat="1" applyFont="1" applyFill="1" applyBorder="1" applyAlignment="1">
      <alignment horizontal="center" vertical="center" wrapText="1"/>
    </xf>
    <xf numFmtId="166" fontId="6" fillId="0" borderId="12" xfId="8" applyNumberFormat="1" applyFont="1" applyBorder="1" applyAlignment="1">
      <alignment horizontal="right" vertical="center" wrapText="1"/>
    </xf>
    <xf numFmtId="166" fontId="4" fillId="0" borderId="0" xfId="3" applyNumberFormat="1" applyFont="1"/>
    <xf numFmtId="167" fontId="6" fillId="0" borderId="29" xfId="7" applyNumberFormat="1" applyFont="1" applyFill="1" applyBorder="1" applyAlignment="1">
      <alignment horizontal="right" vertical="center"/>
    </xf>
    <xf numFmtId="0" fontId="6" fillId="3" borderId="32" xfId="5" applyFont="1" applyFill="1" applyBorder="1" applyAlignment="1">
      <alignment vertical="center"/>
    </xf>
    <xf numFmtId="0" fontId="6" fillId="3" borderId="36" xfId="5" applyFont="1" applyFill="1" applyBorder="1" applyAlignment="1">
      <alignment vertical="center"/>
    </xf>
    <xf numFmtId="0" fontId="6" fillId="3" borderId="33" xfId="5" applyFont="1" applyFill="1" applyBorder="1" applyAlignment="1">
      <alignment vertical="center"/>
    </xf>
    <xf numFmtId="0" fontId="6" fillId="3" borderId="33" xfId="5" applyFont="1" applyFill="1" applyBorder="1" applyAlignment="1">
      <alignment horizontal="center" vertical="center"/>
    </xf>
    <xf numFmtId="0" fontId="6" fillId="3" borderId="35" xfId="5" applyFont="1" applyFill="1" applyBorder="1" applyAlignment="1">
      <alignment vertical="center"/>
    </xf>
    <xf numFmtId="4" fontId="4" fillId="0" borderId="37" xfId="7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wrapText="1"/>
    </xf>
    <xf numFmtId="49" fontId="6" fillId="0" borderId="0" xfId="0" applyNumberFormat="1" applyFont="1" applyAlignment="1">
      <alignment vertical="center"/>
    </xf>
    <xf numFmtId="49" fontId="6" fillId="0" borderId="14" xfId="6" applyNumberFormat="1" applyFont="1" applyBorder="1" applyAlignment="1">
      <alignment vertical="center"/>
    </xf>
    <xf numFmtId="0" fontId="8" fillId="0" borderId="14" xfId="0" applyFont="1" applyBorder="1" applyAlignment="1">
      <alignment horizontal="center" wrapText="1"/>
    </xf>
    <xf numFmtId="3" fontId="4" fillId="0" borderId="14" xfId="0" applyNumberFormat="1" applyFont="1" applyBorder="1"/>
    <xf numFmtId="0" fontId="6" fillId="0" borderId="14" xfId="0" applyFont="1" applyBorder="1"/>
    <xf numFmtId="49" fontId="8" fillId="0" borderId="14" xfId="0" applyNumberFormat="1" applyFont="1" applyBorder="1" applyAlignment="1">
      <alignment horizontal="left" wrapText="1"/>
    </xf>
    <xf numFmtId="49" fontId="8" fillId="0" borderId="38" xfId="0" applyNumberFormat="1" applyFont="1" applyBorder="1" applyAlignment="1">
      <alignment horizontal="left" wrapText="1"/>
    </xf>
    <xf numFmtId="49" fontId="8" fillId="0" borderId="31" xfId="0" applyNumberFormat="1" applyFont="1" applyBorder="1" applyAlignment="1">
      <alignment horizontal="left" wrapText="1"/>
    </xf>
    <xf numFmtId="49" fontId="9" fillId="6" borderId="27" xfId="0" applyNumberFormat="1" applyFont="1" applyFill="1" applyBorder="1" applyAlignment="1">
      <alignment wrapText="1"/>
    </xf>
    <xf numFmtId="49" fontId="9" fillId="6" borderId="14" xfId="0" applyNumberFormat="1" applyFont="1" applyFill="1" applyBorder="1" applyAlignment="1">
      <alignment wrapText="1"/>
    </xf>
    <xf numFmtId="0" fontId="4" fillId="0" borderId="14" xfId="0" applyFont="1" applyBorder="1" applyAlignment="1">
      <alignment horizontal="center"/>
    </xf>
    <xf numFmtId="49" fontId="9" fillId="0" borderId="14" xfId="0" applyNumberFormat="1" applyFont="1" applyBorder="1" applyAlignment="1">
      <alignment wrapText="1"/>
    </xf>
    <xf numFmtId="49" fontId="9" fillId="6" borderId="30" xfId="0" applyNumberFormat="1" applyFont="1" applyFill="1" applyBorder="1" applyAlignment="1">
      <alignment wrapText="1"/>
    </xf>
    <xf numFmtId="49" fontId="8" fillId="0" borderId="30" xfId="0" applyNumberFormat="1" applyFont="1" applyBorder="1" applyAlignment="1">
      <alignment horizontal="left" wrapText="1"/>
    </xf>
    <xf numFmtId="49" fontId="8" fillId="0" borderId="27" xfId="0" applyNumberFormat="1" applyFont="1" applyBorder="1" applyAlignment="1">
      <alignment horizontal="left" wrapText="1"/>
    </xf>
    <xf numFmtId="49" fontId="4" fillId="0" borderId="0" xfId="0" applyNumberFormat="1" applyFont="1" applyAlignment="1">
      <alignment vertical="center"/>
    </xf>
    <xf numFmtId="49" fontId="6" fillId="0" borderId="0" xfId="12" applyNumberFormat="1" applyFont="1" applyAlignment="1">
      <alignment horizontal="right" vertical="center"/>
    </xf>
    <xf numFmtId="49" fontId="6" fillId="0" borderId="0" xfId="12" applyNumberFormat="1" applyFont="1" applyAlignment="1">
      <alignment horizontal="center" vertical="center"/>
    </xf>
    <xf numFmtId="169" fontId="6" fillId="0" borderId="0" xfId="12" applyNumberFormat="1" applyFont="1" applyAlignment="1">
      <alignment vertical="center"/>
    </xf>
    <xf numFmtId="0" fontId="4" fillId="0" borderId="0" xfId="13" applyFont="1"/>
    <xf numFmtId="0" fontId="4" fillId="0" borderId="0" xfId="6" applyFont="1" applyAlignment="1">
      <alignment horizontal="center" vertical="center"/>
    </xf>
    <xf numFmtId="0" fontId="6" fillId="0" borderId="16" xfId="13" applyFont="1" applyBorder="1" applyAlignment="1">
      <alignment horizontal="left" vertical="center"/>
    </xf>
    <xf numFmtId="9" fontId="4" fillId="0" borderId="17" xfId="14" applyNumberFormat="1" applyFont="1" applyBorder="1" applyAlignment="1">
      <alignment horizontal="center" vertical="center"/>
    </xf>
    <xf numFmtId="171" fontId="4" fillId="0" borderId="17" xfId="14" applyNumberFormat="1" applyFont="1" applyBorder="1" applyAlignment="1">
      <alignment horizontal="center" vertical="center"/>
    </xf>
    <xf numFmtId="171" fontId="6" fillId="0" borderId="15" xfId="14" applyNumberFormat="1" applyFont="1" applyBorder="1" applyAlignment="1">
      <alignment vertical="center"/>
    </xf>
    <xf numFmtId="0" fontId="4" fillId="0" borderId="0" xfId="13" applyFont="1" applyAlignment="1">
      <alignment horizontal="center"/>
    </xf>
    <xf numFmtId="0" fontId="6" fillId="5" borderId="40" xfId="13" applyFont="1" applyFill="1" applyBorder="1" applyAlignment="1">
      <alignment horizontal="left" vertical="center"/>
    </xf>
    <xf numFmtId="9" fontId="4" fillId="5" borderId="41" xfId="14" applyNumberFormat="1" applyFont="1" applyFill="1" applyBorder="1" applyAlignment="1">
      <alignment horizontal="center" vertical="center"/>
    </xf>
    <xf numFmtId="171" fontId="6" fillId="5" borderId="41" xfId="14" applyNumberFormat="1" applyFont="1" applyFill="1" applyBorder="1" applyAlignment="1">
      <alignment horizontal="center" vertical="center"/>
    </xf>
    <xf numFmtId="2" fontId="4" fillId="0" borderId="0" xfId="13" applyNumberFormat="1" applyFont="1" applyAlignment="1">
      <alignment horizontal="center"/>
    </xf>
    <xf numFmtId="39" fontId="6" fillId="0" borderId="0" xfId="14" applyNumberFormat="1" applyFont="1" applyAlignment="1">
      <alignment vertical="center"/>
    </xf>
    <xf numFmtId="0" fontId="6" fillId="0" borderId="43" xfId="15" applyFont="1" applyBorder="1" applyAlignment="1">
      <alignment vertical="center"/>
    </xf>
    <xf numFmtId="169" fontId="6" fillId="4" borderId="12" xfId="16" applyNumberFormat="1" applyFont="1" applyFill="1" applyBorder="1" applyAlignment="1">
      <alignment horizontal="center" vertical="center"/>
    </xf>
    <xf numFmtId="10" fontId="4" fillId="5" borderId="15" xfId="2" applyNumberFormat="1" applyFont="1" applyFill="1" applyBorder="1" applyAlignment="1">
      <alignment horizontal="center" vertical="center"/>
    </xf>
    <xf numFmtId="9" fontId="4" fillId="5" borderId="15" xfId="2" applyFont="1" applyFill="1" applyBorder="1" applyAlignment="1">
      <alignment horizontal="center" vertical="center"/>
    </xf>
    <xf numFmtId="0" fontId="4" fillId="0" borderId="46" xfId="0" applyFont="1" applyBorder="1" applyAlignment="1">
      <alignment vertical="center" wrapText="1"/>
    </xf>
    <xf numFmtId="0" fontId="4" fillId="0" borderId="47" xfId="0" applyFont="1" applyBorder="1" applyAlignment="1">
      <alignment vertical="center" wrapText="1"/>
    </xf>
    <xf numFmtId="0" fontId="4" fillId="0" borderId="4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177" fontId="4" fillId="0" borderId="0" xfId="3" applyNumberFormat="1" applyFont="1" applyAlignment="1">
      <alignment horizontal="center"/>
    </xf>
    <xf numFmtId="177" fontId="4" fillId="0" borderId="2" xfId="3" applyNumberFormat="1" applyFont="1" applyBorder="1" applyAlignment="1">
      <alignment horizontal="center"/>
    </xf>
    <xf numFmtId="177" fontId="6" fillId="0" borderId="0" xfId="4" applyNumberFormat="1" applyFont="1" applyAlignment="1">
      <alignment horizontal="center" vertical="top" wrapText="1"/>
    </xf>
    <xf numFmtId="177" fontId="4" fillId="3" borderId="14" xfId="8" applyNumberFormat="1" applyFont="1" applyFill="1" applyBorder="1" applyAlignment="1">
      <alignment horizontal="center" vertical="center" wrapText="1"/>
    </xf>
    <xf numFmtId="177" fontId="4" fillId="0" borderId="14" xfId="8" applyNumberFormat="1" applyFont="1" applyBorder="1" applyAlignment="1">
      <alignment horizontal="center" vertical="center" wrapText="1"/>
    </xf>
    <xf numFmtId="177" fontId="4" fillId="0" borderId="28" xfId="8" applyNumberFormat="1" applyFont="1" applyBorder="1" applyAlignment="1">
      <alignment horizontal="center" vertical="center" wrapText="1"/>
    </xf>
    <xf numFmtId="177" fontId="4" fillId="0" borderId="28" xfId="8" applyNumberFormat="1" applyFont="1" applyFill="1" applyBorder="1" applyAlignment="1">
      <alignment horizontal="center" vertical="center" wrapText="1"/>
    </xf>
    <xf numFmtId="177" fontId="6" fillId="3" borderId="33" xfId="5" applyNumberFormat="1" applyFont="1" applyFill="1" applyBorder="1" applyAlignment="1">
      <alignment horizontal="center" vertical="center"/>
    </xf>
    <xf numFmtId="177" fontId="6" fillId="0" borderId="0" xfId="12" applyNumberFormat="1" applyFont="1" applyAlignment="1">
      <alignment horizontal="center" vertical="center"/>
    </xf>
    <xf numFmtId="177" fontId="4" fillId="0" borderId="39" xfId="13" applyNumberFormat="1" applyFont="1" applyBorder="1" applyAlignment="1">
      <alignment horizontal="center" vertical="center"/>
    </xf>
    <xf numFmtId="177" fontId="4" fillId="5" borderId="42" xfId="13" applyNumberFormat="1" applyFont="1" applyFill="1" applyBorder="1" applyAlignment="1">
      <alignment horizontal="center" vertical="center"/>
    </xf>
    <xf numFmtId="177" fontId="4" fillId="0" borderId="0" xfId="14" applyNumberFormat="1" applyFont="1" applyAlignment="1">
      <alignment horizontal="center"/>
    </xf>
    <xf numFmtId="177" fontId="6" fillId="4" borderId="14" xfId="16" applyNumberFormat="1" applyFont="1" applyFill="1" applyBorder="1" applyAlignment="1">
      <alignment horizontal="center" vertical="center"/>
    </xf>
    <xf numFmtId="177" fontId="4" fillId="0" borderId="50" xfId="3" applyNumberFormat="1" applyFont="1" applyBorder="1" applyAlignment="1">
      <alignment horizontal="center"/>
    </xf>
    <xf numFmtId="0" fontId="6" fillId="2" borderId="21" xfId="5" applyFont="1" applyFill="1" applyBorder="1" applyAlignment="1">
      <alignment horizontal="center" vertical="center" wrapText="1"/>
    </xf>
    <xf numFmtId="0" fontId="6" fillId="2" borderId="22" xfId="5" applyFont="1" applyFill="1" applyBorder="1" applyAlignment="1">
      <alignment horizontal="center" vertical="center" wrapText="1"/>
    </xf>
    <xf numFmtId="177" fontId="6" fillId="2" borderId="22" xfId="5" applyNumberFormat="1" applyFont="1" applyFill="1" applyBorder="1" applyAlignment="1">
      <alignment horizontal="center" vertical="center" wrapText="1"/>
    </xf>
    <xf numFmtId="4" fontId="6" fillId="2" borderId="23" xfId="5" applyNumberFormat="1" applyFont="1" applyFill="1" applyBorder="1" applyAlignment="1">
      <alignment horizontal="center" vertical="center" wrapText="1"/>
    </xf>
    <xf numFmtId="0" fontId="5" fillId="0" borderId="0" xfId="17" applyAlignment="1">
      <alignment horizontal="left" vertical="center"/>
    </xf>
    <xf numFmtId="0" fontId="5" fillId="0" borderId="0" xfId="17" applyAlignment="1">
      <alignment vertical="center"/>
    </xf>
    <xf numFmtId="4" fontId="5" fillId="0" borderId="0" xfId="17" applyNumberFormat="1" applyAlignment="1">
      <alignment horizontal="center" vertical="center"/>
    </xf>
    <xf numFmtId="0" fontId="5" fillId="0" borderId="0" xfId="17" applyAlignment="1">
      <alignment horizontal="center" vertical="center"/>
    </xf>
    <xf numFmtId="4" fontId="5" fillId="0" borderId="0" xfId="17" applyNumberFormat="1" applyAlignment="1">
      <alignment vertical="center"/>
    </xf>
    <xf numFmtId="3" fontId="5" fillId="0" borderId="0" xfId="17" applyNumberFormat="1" applyAlignment="1">
      <alignment vertical="center"/>
    </xf>
    <xf numFmtId="177" fontId="5" fillId="0" borderId="0" xfId="17" applyNumberFormat="1" applyAlignment="1">
      <alignment vertical="center"/>
    </xf>
    <xf numFmtId="17" fontId="5" fillId="0" borderId="0" xfId="17" applyNumberFormat="1" applyAlignment="1">
      <alignment vertical="center"/>
    </xf>
    <xf numFmtId="4" fontId="5" fillId="0" borderId="52" xfId="17" applyNumberFormat="1" applyBorder="1" applyAlignment="1">
      <alignment horizontal="left" vertical="center"/>
    </xf>
    <xf numFmtId="0" fontId="5" fillId="0" borderId="36" xfId="17" applyBorder="1" applyAlignment="1">
      <alignment vertical="center"/>
    </xf>
    <xf numFmtId="0" fontId="5" fillId="0" borderId="36" xfId="17" applyBorder="1" applyAlignment="1">
      <alignment horizontal="center" vertical="center"/>
    </xf>
    <xf numFmtId="4" fontId="5" fillId="0" borderId="36" xfId="17" applyNumberFormat="1" applyBorder="1" applyAlignment="1">
      <alignment vertical="center"/>
    </xf>
    <xf numFmtId="178" fontId="13" fillId="8" borderId="53" xfId="17" applyNumberFormat="1" applyFont="1" applyFill="1" applyBorder="1" applyAlignment="1">
      <alignment vertical="center"/>
    </xf>
    <xf numFmtId="177" fontId="14" fillId="0" borderId="0" xfId="17" applyNumberFormat="1" applyFont="1" applyAlignment="1">
      <alignment vertical="center"/>
    </xf>
    <xf numFmtId="10" fontId="5" fillId="0" borderId="0" xfId="17" applyNumberFormat="1" applyAlignment="1">
      <alignment vertical="center"/>
    </xf>
    <xf numFmtId="4" fontId="5" fillId="0" borderId="0" xfId="17" applyNumberFormat="1" applyAlignment="1">
      <alignment horizontal="left" vertical="center"/>
    </xf>
    <xf numFmtId="4" fontId="13" fillId="8" borderId="54" xfId="17" applyNumberFormat="1" applyFont="1" applyFill="1" applyBorder="1" applyAlignment="1">
      <alignment vertical="center"/>
    </xf>
    <xf numFmtId="4" fontId="5" fillId="0" borderId="19" xfId="17" applyNumberFormat="1" applyBorder="1" applyAlignment="1">
      <alignment horizontal="left" vertical="center"/>
    </xf>
    <xf numFmtId="0" fontId="5" fillId="0" borderId="8" xfId="17" applyBorder="1" applyAlignment="1">
      <alignment vertical="center"/>
    </xf>
    <xf numFmtId="0" fontId="5" fillId="0" borderId="8" xfId="17" applyBorder="1" applyAlignment="1">
      <alignment horizontal="center" vertical="center"/>
    </xf>
    <xf numFmtId="4" fontId="5" fillId="0" borderId="8" xfId="17" applyNumberFormat="1" applyBorder="1" applyAlignment="1">
      <alignment vertical="center"/>
    </xf>
    <xf numFmtId="4" fontId="13" fillId="8" borderId="55" xfId="17" applyNumberFormat="1" applyFont="1" applyFill="1" applyBorder="1" applyAlignment="1">
      <alignment horizontal="right" vertical="center"/>
    </xf>
    <xf numFmtId="4" fontId="13" fillId="0" borderId="56" xfId="17" applyNumberFormat="1" applyFont="1" applyBorder="1" applyAlignment="1">
      <alignment horizontal="center" vertical="center" wrapText="1"/>
    </xf>
    <xf numFmtId="0" fontId="13" fillId="0" borderId="56" xfId="17" applyFont="1" applyBorder="1" applyAlignment="1">
      <alignment horizontal="center" vertical="center" wrapText="1"/>
    </xf>
    <xf numFmtId="3" fontId="13" fillId="0" borderId="56" xfId="17" applyNumberFormat="1" applyFont="1" applyBorder="1" applyAlignment="1">
      <alignment horizontal="center" vertical="center" wrapText="1"/>
    </xf>
    <xf numFmtId="177" fontId="13" fillId="0" borderId="56" xfId="17" applyNumberFormat="1" applyFont="1" applyBorder="1" applyAlignment="1">
      <alignment horizontal="center" vertical="center" wrapText="1"/>
    </xf>
    <xf numFmtId="10" fontId="13" fillId="0" borderId="56" xfId="17" applyNumberFormat="1" applyFont="1" applyBorder="1" applyAlignment="1">
      <alignment horizontal="center" vertical="center" wrapText="1"/>
    </xf>
    <xf numFmtId="0" fontId="13" fillId="0" borderId="0" xfId="17" applyFont="1" applyAlignment="1">
      <alignment horizontal="left" vertical="center" wrapText="1"/>
    </xf>
    <xf numFmtId="0" fontId="13" fillId="0" borderId="0" xfId="17" applyFont="1" applyAlignment="1">
      <alignment horizontal="center" vertical="center" wrapText="1"/>
    </xf>
    <xf numFmtId="4" fontId="13" fillId="0" borderId="21" xfId="17" applyNumberFormat="1" applyFont="1" applyBorder="1" applyAlignment="1">
      <alignment horizontal="center" vertical="center"/>
    </xf>
    <xf numFmtId="0" fontId="13" fillId="8" borderId="22" xfId="17" applyFont="1" applyFill="1" applyBorder="1" applyAlignment="1">
      <alignment horizontal="center" vertical="center" wrapText="1"/>
    </xf>
    <xf numFmtId="0" fontId="5" fillId="0" borderId="22" xfId="17" applyBorder="1" applyAlignment="1">
      <alignment horizontal="center" vertical="center"/>
    </xf>
    <xf numFmtId="4" fontId="5" fillId="0" borderId="22" xfId="17" applyNumberFormat="1" applyBorder="1" applyAlignment="1">
      <alignment vertical="center"/>
    </xf>
    <xf numFmtId="3" fontId="5" fillId="0" borderId="22" xfId="17" applyNumberFormat="1" applyBorder="1" applyAlignment="1">
      <alignment vertical="center"/>
    </xf>
    <xf numFmtId="0" fontId="5" fillId="0" borderId="22" xfId="17" applyBorder="1" applyAlignment="1">
      <alignment vertical="center"/>
    </xf>
    <xf numFmtId="177" fontId="5" fillId="0" borderId="22" xfId="17" applyNumberFormat="1" applyBorder="1" applyAlignment="1">
      <alignment vertical="center"/>
    </xf>
    <xf numFmtId="10" fontId="13" fillId="8" borderId="23" xfId="17" applyNumberFormat="1" applyFont="1" applyFill="1" applyBorder="1" applyAlignment="1">
      <alignment vertical="center"/>
    </xf>
    <xf numFmtId="4" fontId="13" fillId="0" borderId="13" xfId="17" applyNumberFormat="1" applyFont="1" applyBorder="1" applyAlignment="1">
      <alignment horizontal="center" vertical="center"/>
    </xf>
    <xf numFmtId="0" fontId="13" fillId="0" borderId="14" xfId="17" applyFont="1" applyBorder="1" applyAlignment="1">
      <alignment horizontal="center" vertical="center"/>
    </xf>
    <xf numFmtId="0" fontId="5" fillId="0" borderId="14" xfId="17" applyBorder="1" applyAlignment="1">
      <alignment horizontal="center" vertical="center"/>
    </xf>
    <xf numFmtId="4" fontId="5" fillId="0" borderId="14" xfId="17" applyNumberFormat="1" applyBorder="1" applyAlignment="1">
      <alignment vertical="center"/>
    </xf>
    <xf numFmtId="3" fontId="5" fillId="0" borderId="14" xfId="17" applyNumberFormat="1" applyBorder="1" applyAlignment="1">
      <alignment vertical="center"/>
    </xf>
    <xf numFmtId="0" fontId="5" fillId="0" borderId="14" xfId="17" applyBorder="1" applyAlignment="1">
      <alignment vertical="center"/>
    </xf>
    <xf numFmtId="177" fontId="5" fillId="0" borderId="14" xfId="17" applyNumberFormat="1" applyBorder="1" applyAlignment="1">
      <alignment vertical="center"/>
    </xf>
    <xf numFmtId="177" fontId="13" fillId="0" borderId="14" xfId="17" applyNumberFormat="1" applyFont="1" applyBorder="1" applyAlignment="1">
      <alignment vertical="center"/>
    </xf>
    <xf numFmtId="10" fontId="13" fillId="0" borderId="15" xfId="17" applyNumberFormat="1" applyFont="1" applyBorder="1" applyAlignment="1">
      <alignment vertical="center"/>
    </xf>
    <xf numFmtId="10" fontId="5" fillId="0" borderId="0" xfId="17" applyNumberFormat="1" applyAlignment="1">
      <alignment horizontal="left" vertical="center"/>
    </xf>
    <xf numFmtId="9" fontId="5" fillId="0" borderId="14" xfId="18" applyFont="1" applyFill="1" applyBorder="1" applyAlignment="1">
      <alignment vertical="center"/>
    </xf>
    <xf numFmtId="10" fontId="5" fillId="0" borderId="14" xfId="17" applyNumberFormat="1" applyBorder="1" applyAlignment="1">
      <alignment vertical="center"/>
    </xf>
    <xf numFmtId="10" fontId="5" fillId="0" borderId="15" xfId="17" applyNumberFormat="1" applyBorder="1" applyAlignment="1">
      <alignment vertical="center"/>
    </xf>
    <xf numFmtId="0" fontId="13" fillId="8" borderId="14" xfId="17" applyFont="1" applyFill="1" applyBorder="1" applyAlignment="1">
      <alignment horizontal="center" vertical="center"/>
    </xf>
    <xf numFmtId="10" fontId="13" fillId="8" borderId="15" xfId="17" applyNumberFormat="1" applyFont="1" applyFill="1" applyBorder="1" applyAlignment="1">
      <alignment vertical="center"/>
    </xf>
    <xf numFmtId="179" fontId="15" fillId="9" borderId="14" xfId="17" applyNumberFormat="1" applyFont="1" applyFill="1" applyBorder="1" applyAlignment="1">
      <alignment vertical="center"/>
    </xf>
    <xf numFmtId="179" fontId="5" fillId="0" borderId="14" xfId="17" applyNumberFormat="1" applyBorder="1" applyAlignment="1">
      <alignment vertical="center"/>
    </xf>
    <xf numFmtId="9" fontId="5" fillId="0" borderId="14" xfId="18" applyFont="1" applyBorder="1" applyAlignment="1">
      <alignment vertical="center"/>
    </xf>
    <xf numFmtId="167" fontId="16" fillId="0" borderId="57" xfId="19" applyNumberFormat="1" applyFont="1" applyBorder="1" applyAlignment="1">
      <alignment horizontal="right" vertical="center"/>
    </xf>
    <xf numFmtId="10" fontId="5" fillId="0" borderId="14" xfId="17" applyNumberFormat="1" applyBorder="1"/>
    <xf numFmtId="4" fontId="5" fillId="0" borderId="14" xfId="17" applyNumberFormat="1" applyBorder="1"/>
    <xf numFmtId="179" fontId="5" fillId="0" borderId="14" xfId="17" applyNumberFormat="1" applyBorder="1"/>
    <xf numFmtId="2" fontId="5" fillId="0" borderId="14" xfId="17" applyNumberFormat="1" applyBorder="1" applyAlignment="1">
      <alignment vertical="center"/>
    </xf>
    <xf numFmtId="4" fontId="5" fillId="3" borderId="58" xfId="17" applyNumberFormat="1" applyFill="1" applyBorder="1" applyAlignment="1">
      <alignment horizontal="center" vertical="center"/>
    </xf>
    <xf numFmtId="0" fontId="13" fillId="3" borderId="59" xfId="17" applyFont="1" applyFill="1" applyBorder="1" applyAlignment="1">
      <alignment vertical="center"/>
    </xf>
    <xf numFmtId="0" fontId="5" fillId="3" borderId="59" xfId="17" applyFill="1" applyBorder="1" applyAlignment="1">
      <alignment horizontal="center" vertical="center"/>
    </xf>
    <xf numFmtId="4" fontId="5" fillId="3" borderId="59" xfId="17" applyNumberFormat="1" applyFill="1" applyBorder="1" applyAlignment="1">
      <alignment vertical="center"/>
    </xf>
    <xf numFmtId="3" fontId="5" fillId="3" borderId="59" xfId="17" applyNumberFormat="1" applyFill="1" applyBorder="1" applyAlignment="1">
      <alignment vertical="center"/>
    </xf>
    <xf numFmtId="0" fontId="5" fillId="3" borderId="59" xfId="17" applyFill="1" applyBorder="1" applyAlignment="1">
      <alignment vertical="center"/>
    </xf>
    <xf numFmtId="177" fontId="5" fillId="3" borderId="60" xfId="17" applyNumberFormat="1" applyFill="1" applyBorder="1" applyAlignment="1">
      <alignment vertical="center"/>
    </xf>
    <xf numFmtId="177" fontId="13" fillId="3" borderId="56" xfId="17" applyNumberFormat="1" applyFont="1" applyFill="1" applyBorder="1" applyAlignment="1">
      <alignment vertical="center"/>
    </xf>
    <xf numFmtId="10" fontId="13" fillId="3" borderId="56" xfId="17" applyNumberFormat="1" applyFont="1" applyFill="1" applyBorder="1" applyAlignment="1">
      <alignment vertical="center"/>
    </xf>
    <xf numFmtId="4" fontId="5" fillId="0" borderId="21" xfId="17" applyNumberFormat="1" applyBorder="1" applyAlignment="1">
      <alignment horizontal="center" vertical="center"/>
    </xf>
    <xf numFmtId="0" fontId="13" fillId="0" borderId="22" xfId="17" applyFont="1" applyBorder="1" applyAlignment="1">
      <alignment vertical="center"/>
    </xf>
    <xf numFmtId="10" fontId="5" fillId="0" borderId="23" xfId="17" applyNumberFormat="1" applyBorder="1" applyAlignment="1">
      <alignment vertical="center"/>
    </xf>
    <xf numFmtId="4" fontId="5" fillId="0" borderId="13" xfId="17" applyNumberFormat="1" applyBorder="1" applyAlignment="1">
      <alignment horizontal="center" vertical="center"/>
    </xf>
    <xf numFmtId="0" fontId="13" fillId="0" borderId="14" xfId="17" applyFont="1" applyBorder="1" applyAlignment="1">
      <alignment vertical="center"/>
    </xf>
    <xf numFmtId="0" fontId="5" fillId="0" borderId="0" xfId="20" applyFont="1" applyAlignment="1">
      <alignment vertical="center"/>
    </xf>
    <xf numFmtId="179" fontId="17" fillId="5" borderId="0" xfId="17" applyNumberFormat="1" applyFont="1" applyFill="1" applyAlignment="1">
      <alignment vertical="center"/>
    </xf>
    <xf numFmtId="177" fontId="13" fillId="0" borderId="0" xfId="17" applyNumberFormat="1" applyFont="1" applyAlignment="1">
      <alignment horizontal="left" vertical="center"/>
    </xf>
    <xf numFmtId="0" fontId="1" fillId="0" borderId="0" xfId="21"/>
    <xf numFmtId="49" fontId="19" fillId="8" borderId="14" xfId="21" applyNumberFormat="1" applyFont="1" applyFill="1" applyBorder="1" applyAlignment="1" applyProtection="1">
      <alignment horizontal="center" vertical="center" wrapText="1"/>
      <protection hidden="1"/>
    </xf>
    <xf numFmtId="49" fontId="19" fillId="8" borderId="38" xfId="21" applyNumberFormat="1" applyFont="1" applyFill="1" applyBorder="1" applyAlignment="1" applyProtection="1">
      <alignment horizontal="center" vertical="center" wrapText="1"/>
      <protection hidden="1"/>
    </xf>
    <xf numFmtId="0" fontId="19" fillId="8" borderId="38" xfId="21" applyFont="1" applyFill="1" applyBorder="1" applyAlignment="1" applyProtection="1">
      <alignment horizontal="center" vertical="center" wrapText="1"/>
      <protection hidden="1"/>
    </xf>
    <xf numFmtId="0" fontId="19" fillId="8" borderId="14" xfId="21" applyFont="1" applyFill="1" applyBorder="1" applyAlignment="1" applyProtection="1">
      <alignment horizontal="center" vertical="center" wrapText="1"/>
      <protection hidden="1"/>
    </xf>
    <xf numFmtId="180" fontId="19" fillId="8" borderId="14" xfId="21" applyNumberFormat="1" applyFont="1" applyFill="1" applyBorder="1" applyAlignment="1" applyProtection="1">
      <alignment horizontal="center" vertical="center" wrapText="1"/>
      <protection hidden="1"/>
    </xf>
    <xf numFmtId="177" fontId="19" fillId="8" borderId="14" xfId="22" applyNumberFormat="1" applyFont="1" applyFill="1" applyBorder="1" applyAlignment="1" applyProtection="1">
      <alignment horizontal="center" vertical="center" wrapText="1"/>
      <protection hidden="1"/>
    </xf>
    <xf numFmtId="49" fontId="13" fillId="11" borderId="0" xfId="23" applyNumberFormat="1" applyFont="1" applyFill="1" applyAlignment="1">
      <alignment vertical="center"/>
    </xf>
    <xf numFmtId="0" fontId="13" fillId="11" borderId="0" xfId="23" applyFont="1" applyFill="1" applyAlignment="1">
      <alignment vertical="center"/>
    </xf>
    <xf numFmtId="0" fontId="13" fillId="11" borderId="0" xfId="23" applyFont="1" applyFill="1" applyAlignment="1">
      <alignment horizontal="justify" vertical="center" wrapText="1"/>
    </xf>
    <xf numFmtId="0" fontId="13" fillId="11" borderId="0" xfId="23" applyFont="1" applyFill="1" applyAlignment="1">
      <alignment horizontal="center" vertical="center"/>
    </xf>
    <xf numFmtId="180" fontId="13" fillId="11" borderId="0" xfId="23" applyNumberFormat="1" applyFont="1" applyFill="1" applyAlignment="1">
      <alignment vertical="center"/>
    </xf>
    <xf numFmtId="177" fontId="13" fillId="11" borderId="0" xfId="23" applyNumberFormat="1" applyFont="1" applyFill="1" applyAlignment="1">
      <alignment vertical="center"/>
    </xf>
    <xf numFmtId="49" fontId="5" fillId="0" borderId="0" xfId="23" applyNumberFormat="1" applyAlignment="1">
      <alignment vertical="center"/>
    </xf>
    <xf numFmtId="0" fontId="5" fillId="0" borderId="0" xfId="23" applyAlignment="1">
      <alignment vertical="center"/>
    </xf>
    <xf numFmtId="0" fontId="5" fillId="0" borderId="0" xfId="23" applyAlignment="1">
      <alignment horizontal="justify" vertical="center" wrapText="1"/>
    </xf>
    <xf numFmtId="0" fontId="5" fillId="0" borderId="0" xfId="23" applyAlignment="1">
      <alignment horizontal="center" vertical="center"/>
    </xf>
    <xf numFmtId="180" fontId="5" fillId="0" borderId="0" xfId="23" applyNumberFormat="1" applyAlignment="1">
      <alignment vertical="center"/>
    </xf>
    <xf numFmtId="177" fontId="5" fillId="0" borderId="0" xfId="23" applyNumberFormat="1" applyAlignment="1">
      <alignment vertical="center"/>
    </xf>
    <xf numFmtId="49" fontId="19" fillId="0" borderId="0" xfId="21" applyNumberFormat="1" applyFont="1" applyAlignment="1" applyProtection="1">
      <alignment horizontal="center" vertical="center" wrapText="1"/>
      <protection hidden="1"/>
    </xf>
    <xf numFmtId="0" fontId="19" fillId="0" borderId="0" xfId="21" applyFont="1" applyAlignment="1" applyProtection="1">
      <alignment horizontal="center" vertical="center" wrapText="1"/>
      <protection hidden="1"/>
    </xf>
    <xf numFmtId="180" fontId="19" fillId="0" borderId="0" xfId="21" applyNumberFormat="1" applyFont="1" applyAlignment="1" applyProtection="1">
      <alignment horizontal="center" vertical="center" wrapText="1"/>
      <protection hidden="1"/>
    </xf>
    <xf numFmtId="177" fontId="19" fillId="0" borderId="0" xfId="22" applyNumberFormat="1" applyFont="1" applyFill="1" applyBorder="1" applyAlignment="1" applyProtection="1">
      <alignment horizontal="center" vertical="center" wrapText="1"/>
      <protection hidden="1"/>
    </xf>
    <xf numFmtId="0" fontId="1" fillId="11" borderId="0" xfId="21" applyFill="1"/>
    <xf numFmtId="0" fontId="11" fillId="0" borderId="0" xfId="21" applyFont="1" applyAlignment="1">
      <alignment horizontal="center" vertical="center"/>
    </xf>
    <xf numFmtId="0" fontId="1" fillId="0" borderId="0" xfId="21" applyAlignment="1">
      <alignment horizontal="center" vertical="center"/>
    </xf>
    <xf numFmtId="167" fontId="11" fillId="4" borderId="0" xfId="21" applyNumberFormat="1" applyFont="1" applyFill="1" applyAlignment="1">
      <alignment horizontal="center" vertical="center"/>
    </xf>
    <xf numFmtId="0" fontId="4" fillId="4" borderId="13" xfId="4" applyFont="1" applyFill="1" applyBorder="1" applyAlignment="1">
      <alignment vertical="center" wrapText="1"/>
    </xf>
    <xf numFmtId="0" fontId="4" fillId="4" borderId="14" xfId="4" applyFont="1" applyFill="1" applyBorder="1" applyAlignment="1">
      <alignment vertical="center" wrapText="1"/>
    </xf>
    <xf numFmtId="3" fontId="6" fillId="4" borderId="14" xfId="4" applyNumberFormat="1" applyFont="1" applyFill="1" applyBorder="1" applyAlignment="1">
      <alignment horizontal="center" vertical="center"/>
    </xf>
    <xf numFmtId="0" fontId="4" fillId="2" borderId="25" xfId="4" applyFont="1" applyFill="1" applyBorder="1" applyAlignment="1">
      <alignment horizontal="center" vertical="center" wrapText="1"/>
    </xf>
    <xf numFmtId="0" fontId="4" fillId="2" borderId="26" xfId="4" applyFont="1" applyFill="1" applyBorder="1" applyAlignment="1">
      <alignment horizontal="center" vertical="center" wrapText="1"/>
    </xf>
    <xf numFmtId="0" fontId="4" fillId="0" borderId="44" xfId="15" applyFont="1" applyBorder="1" applyAlignment="1">
      <alignment horizontal="center" vertical="center"/>
    </xf>
    <xf numFmtId="0" fontId="4" fillId="0" borderId="45" xfId="15" applyFont="1" applyBorder="1" applyAlignment="1">
      <alignment horizontal="center" vertical="center"/>
    </xf>
    <xf numFmtId="3" fontId="6" fillId="4" borderId="11" xfId="4" applyNumberFormat="1" applyFont="1" applyFill="1" applyBorder="1" applyAlignment="1">
      <alignment horizontal="center" vertical="center" wrapText="1"/>
    </xf>
    <xf numFmtId="0" fontId="6" fillId="7" borderId="19" xfId="5" applyFont="1" applyFill="1" applyBorder="1" applyAlignment="1">
      <alignment horizontal="center" vertical="center" wrapText="1"/>
    </xf>
    <xf numFmtId="0" fontId="6" fillId="7" borderId="8" xfId="5" applyFont="1" applyFill="1" applyBorder="1" applyAlignment="1">
      <alignment horizontal="center" vertical="center" wrapText="1"/>
    </xf>
    <xf numFmtId="0" fontId="6" fillId="7" borderId="20" xfId="5" applyFont="1" applyFill="1" applyBorder="1" applyAlignment="1">
      <alignment horizontal="center" vertical="center" wrapText="1"/>
    </xf>
    <xf numFmtId="0" fontId="6" fillId="0" borderId="22" xfId="6" applyFont="1" applyBorder="1" applyAlignment="1">
      <alignment horizontal="center" vertical="center" wrapText="1"/>
    </xf>
    <xf numFmtId="0" fontId="6" fillId="5" borderId="32" xfId="5" applyFont="1" applyFill="1" applyBorder="1" applyAlignment="1">
      <alignment horizontal="right" vertical="center"/>
    </xf>
    <xf numFmtId="0" fontId="6" fillId="5" borderId="33" xfId="5" applyFont="1" applyFill="1" applyBorder="1" applyAlignment="1">
      <alignment horizontal="right" vertical="center"/>
    </xf>
    <xf numFmtId="0" fontId="6" fillId="5" borderId="34" xfId="5" applyFont="1" applyFill="1" applyBorder="1" applyAlignment="1">
      <alignment horizontal="right" vertical="center"/>
    </xf>
    <xf numFmtId="0" fontId="6" fillId="2" borderId="21" xfId="5" applyFont="1" applyFill="1" applyBorder="1" applyAlignment="1">
      <alignment horizontal="center" vertical="center" wrapText="1"/>
    </xf>
    <xf numFmtId="0" fontId="6" fillId="2" borderId="24" xfId="5" applyFont="1" applyFill="1" applyBorder="1" applyAlignment="1">
      <alignment horizontal="center" vertical="center" wrapText="1"/>
    </xf>
    <xf numFmtId="0" fontId="6" fillId="2" borderId="22" xfId="5" applyFont="1" applyFill="1" applyBorder="1" applyAlignment="1">
      <alignment horizontal="center" vertical="center" wrapText="1"/>
    </xf>
    <xf numFmtId="0" fontId="6" fillId="2" borderId="25" xfId="5" applyFont="1" applyFill="1" applyBorder="1" applyAlignment="1">
      <alignment horizontal="center" vertical="center" wrapText="1"/>
    </xf>
    <xf numFmtId="177" fontId="6" fillId="2" borderId="22" xfId="5" applyNumberFormat="1" applyFont="1" applyFill="1" applyBorder="1" applyAlignment="1">
      <alignment horizontal="center" vertical="center" wrapText="1"/>
    </xf>
    <xf numFmtId="177" fontId="6" fillId="2" borderId="25" xfId="5" applyNumberFormat="1" applyFont="1" applyFill="1" applyBorder="1" applyAlignment="1">
      <alignment horizontal="center" vertical="center" wrapText="1"/>
    </xf>
    <xf numFmtId="4" fontId="6" fillId="2" borderId="23" xfId="5" applyNumberFormat="1" applyFont="1" applyFill="1" applyBorder="1" applyAlignment="1">
      <alignment horizontal="center" vertical="center" wrapText="1"/>
    </xf>
    <xf numFmtId="4" fontId="6" fillId="2" borderId="26" xfId="5" applyNumberFormat="1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10" fillId="3" borderId="12" xfId="3" applyFont="1" applyFill="1" applyBorder="1" applyAlignment="1">
      <alignment horizontal="center" vertical="center" wrapText="1"/>
    </xf>
    <xf numFmtId="0" fontId="4" fillId="0" borderId="5" xfId="3" applyFont="1" applyBorder="1" applyAlignment="1">
      <alignment horizontal="center" wrapText="1"/>
    </xf>
    <xf numFmtId="0" fontId="6" fillId="0" borderId="32" xfId="4" applyFont="1" applyBorder="1" applyAlignment="1">
      <alignment horizontal="center"/>
    </xf>
    <xf numFmtId="0" fontId="6" fillId="0" borderId="33" xfId="4" applyFont="1" applyBorder="1" applyAlignment="1">
      <alignment horizontal="center"/>
    </xf>
    <xf numFmtId="0" fontId="6" fillId="0" borderId="35" xfId="4" applyFont="1" applyBorder="1" applyAlignment="1">
      <alignment horizontal="center"/>
    </xf>
    <xf numFmtId="0" fontId="4" fillId="3" borderId="10" xfId="3" applyFont="1" applyFill="1" applyBorder="1" applyAlignment="1">
      <alignment horizontal="left" vertical="center" wrapText="1"/>
    </xf>
    <xf numFmtId="0" fontId="4" fillId="3" borderId="11" xfId="3" applyFont="1" applyFill="1" applyBorder="1" applyAlignment="1">
      <alignment horizontal="left" vertical="center" wrapText="1"/>
    </xf>
    <xf numFmtId="0" fontId="4" fillId="3" borderId="12" xfId="3" applyFont="1" applyFill="1" applyBorder="1" applyAlignment="1">
      <alignment horizontal="left" vertical="center" wrapText="1"/>
    </xf>
    <xf numFmtId="0" fontId="4" fillId="3" borderId="13" xfId="3" applyFont="1" applyFill="1" applyBorder="1" applyAlignment="1">
      <alignment horizontal="left" vertical="center" wrapText="1"/>
    </xf>
    <xf numFmtId="0" fontId="4" fillId="3" borderId="14" xfId="3" applyFont="1" applyFill="1" applyBorder="1" applyAlignment="1">
      <alignment horizontal="left" vertical="center" wrapText="1"/>
    </xf>
    <xf numFmtId="0" fontId="4" fillId="3" borderId="15" xfId="3" applyFont="1" applyFill="1" applyBorder="1" applyAlignment="1">
      <alignment horizontal="left" vertical="center" wrapText="1"/>
    </xf>
    <xf numFmtId="0" fontId="4" fillId="4" borderId="16" xfId="3" applyFont="1" applyFill="1" applyBorder="1" applyAlignment="1">
      <alignment horizontal="center" vertical="center" wrapText="1"/>
    </xf>
    <xf numFmtId="0" fontId="4" fillId="4" borderId="17" xfId="3" applyFont="1" applyFill="1" applyBorder="1" applyAlignment="1">
      <alignment horizontal="center" vertical="center" wrapText="1"/>
    </xf>
    <xf numFmtId="0" fontId="4" fillId="4" borderId="18" xfId="3" applyFont="1" applyFill="1" applyBorder="1" applyAlignment="1">
      <alignment horizontal="center" vertical="center" wrapText="1"/>
    </xf>
    <xf numFmtId="4" fontId="12" fillId="3" borderId="14" xfId="17" applyNumberFormat="1" applyFont="1" applyFill="1" applyBorder="1" applyAlignment="1">
      <alignment horizontal="center" vertical="center"/>
    </xf>
    <xf numFmtId="0" fontId="18" fillId="10" borderId="0" xfId="21" applyFont="1" applyFill="1" applyAlignment="1">
      <alignment horizontal="center"/>
    </xf>
    <xf numFmtId="49" fontId="13" fillId="11" borderId="0" xfId="0" applyNumberFormat="1" applyFont="1" applyFill="1" applyAlignment="1">
      <alignment vertical="center"/>
    </xf>
    <xf numFmtId="0" fontId="13" fillId="11" borderId="0" xfId="0" applyFont="1" applyFill="1" applyAlignment="1">
      <alignment vertical="center"/>
    </xf>
    <xf numFmtId="0" fontId="13" fillId="11" borderId="0" xfId="0" applyFont="1" applyFill="1" applyAlignment="1">
      <alignment horizontal="justify" vertical="center" wrapText="1"/>
    </xf>
    <xf numFmtId="0" fontId="13" fillId="11" borderId="0" xfId="0" applyFont="1" applyFill="1" applyAlignment="1">
      <alignment horizontal="center" vertical="center"/>
    </xf>
    <xf numFmtId="180" fontId="13" fillId="11" borderId="0" xfId="0" applyNumberFormat="1" applyFont="1" applyFill="1" applyAlignment="1">
      <alignment vertical="center"/>
    </xf>
    <xf numFmtId="177" fontId="13" fillId="11" borderId="0" xfId="0" applyNumberFormat="1" applyFont="1" applyFill="1" applyAlignment="1">
      <alignment vertical="center"/>
    </xf>
    <xf numFmtId="0" fontId="5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180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  <xf numFmtId="0" fontId="20" fillId="0" borderId="0" xfId="25" applyAlignment="1">
      <alignment vertical="center"/>
    </xf>
    <xf numFmtId="49" fontId="13" fillId="11" borderId="0" xfId="6" applyNumberFormat="1" applyFont="1" applyFill="1" applyAlignment="1">
      <alignment vertical="center"/>
    </xf>
    <xf numFmtId="0" fontId="13" fillId="11" borderId="0" xfId="6" applyFont="1" applyFill="1" applyAlignment="1">
      <alignment vertical="center"/>
    </xf>
    <xf numFmtId="49" fontId="5" fillId="0" borderId="0" xfId="6" applyNumberFormat="1" applyAlignment="1">
      <alignment vertical="center"/>
    </xf>
    <xf numFmtId="0" fontId="5" fillId="0" borderId="0" xfId="6" applyAlignment="1">
      <alignment vertical="center"/>
    </xf>
    <xf numFmtId="177" fontId="5" fillId="0" borderId="0" xfId="24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49" fontId="5" fillId="0" borderId="0" xfId="6" applyNumberFormat="1"/>
    <xf numFmtId="0" fontId="5" fillId="0" borderId="0" xfId="6"/>
    <xf numFmtId="0" fontId="5" fillId="0" borderId="0" xfId="0" applyFont="1" applyAlignment="1">
      <alignment horizontal="justify" vertical="center" wrapText="1"/>
    </xf>
    <xf numFmtId="49" fontId="5" fillId="0" borderId="0" xfId="0" applyNumberFormat="1" applyFont="1" applyAlignment="1">
      <alignment vertical="center"/>
    </xf>
    <xf numFmtId="3" fontId="6" fillId="4" borderId="38" xfId="4" applyNumberFormat="1" applyFont="1" applyFill="1" applyBorder="1" applyAlignment="1">
      <alignment horizontal="center" vertical="center" wrapText="1"/>
    </xf>
    <xf numFmtId="3" fontId="6" fillId="4" borderId="39" xfId="4" applyNumberFormat="1" applyFont="1" applyFill="1" applyBorder="1" applyAlignment="1">
      <alignment horizontal="center" vertical="center" wrapText="1"/>
    </xf>
    <xf numFmtId="0" fontId="4" fillId="0" borderId="0" xfId="11" applyFont="1" applyBorder="1"/>
  </cellXfs>
  <cellStyles count="26">
    <cellStyle name="Hipervínculo" xfId="25" builtinId="8"/>
    <cellStyle name="Millares" xfId="1" builtinId="3"/>
    <cellStyle name="Millares [0]" xfId="24" builtinId="6"/>
    <cellStyle name="Millares [0] 2" xfId="22" xr:uid="{5DD4B3A5-9C4A-4AEA-946E-AB55C3DA67BE}"/>
    <cellStyle name="Millares 2" xfId="7" xr:uid="{24776520-9E34-46EC-B928-18009E4F6569}"/>
    <cellStyle name="Millares_FORMULARIO 4 - M-OFERENTE PPTA ECONOMICA" xfId="16" xr:uid="{90B55EAF-4C4E-4C5A-90E7-3613DBA2F217}"/>
    <cellStyle name="Moneda 2" xfId="8" xr:uid="{3E9915F7-713B-4423-A6E3-C31BC6CD50B2}"/>
    <cellStyle name="Moneda 2 2 2 2 2" xfId="14" xr:uid="{11E5F9B6-CCE6-4714-BD65-C3D83AB74508}"/>
    <cellStyle name="Moneda 3" xfId="10" xr:uid="{11399DE1-3F83-413C-B960-31F4B642DFC8}"/>
    <cellStyle name="Normal" xfId="0" builtinId="0"/>
    <cellStyle name="Normal 11" xfId="23" xr:uid="{0A7737AB-BDE3-47E6-8A08-956330AE210F}"/>
    <cellStyle name="Normal 11 2" xfId="20" xr:uid="{9CC54754-42A8-435C-A1E2-1A9A8A063A2A}"/>
    <cellStyle name="Normal 12 2 3" xfId="19" xr:uid="{3D976F6B-A1B1-45C3-819C-7BEC6CD78074}"/>
    <cellStyle name="Normal 2" xfId="5" xr:uid="{A180A0BE-C8F4-462D-8ABC-D518C99BDE23}"/>
    <cellStyle name="Normal 2 10 3" xfId="6" xr:uid="{503054F4-E7B8-49C5-BD73-1D415106D2E8}"/>
    <cellStyle name="Normal 2 2" xfId="15" xr:uid="{615FB799-9D37-4EC9-A658-C24BF6A442DF}"/>
    <cellStyle name="Normal 23 2" xfId="17" xr:uid="{998346A8-31D9-48FF-91BF-5F61CF384827}"/>
    <cellStyle name="Normal 3" xfId="3" xr:uid="{3B77FE63-0A34-4DF8-96DC-186680E15569}"/>
    <cellStyle name="Normal 3 11" xfId="4" xr:uid="{7BF89D8E-50B9-4517-BD4E-DC8D53AE0764}"/>
    <cellStyle name="Normal 3 11 2" xfId="9" xr:uid="{231B9726-CCCE-4205-9DD0-4D91CDCB4DDF}"/>
    <cellStyle name="Normal 3 2" xfId="11" xr:uid="{4FF6A85E-8BF7-4436-A720-B91FEB3D21C6}"/>
    <cellStyle name="Normal 3 2 2" xfId="13" xr:uid="{AF8BD0A5-A261-4D25-B862-A2BD83A77D94}"/>
    <cellStyle name="Normal 4 4" xfId="21" xr:uid="{B3C90D85-57C4-4716-9880-9CBE60CD18DA}"/>
    <cellStyle name="Normal_PTO OFICIAL PREPLIEGO (CORREGIDO) 2" xfId="12" xr:uid="{DB00B251-E540-4E50-89D1-0A66E1CC4560}"/>
    <cellStyle name="Porcentaje" xfId="2" builtinId="5"/>
    <cellStyle name="Porcentaje 2 5" xfId="18" xr:uid="{87845A01-C063-4721-B395-2E09CFB1DA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calcChain" Target="calcChain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theme" Target="theme/theme1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887730</xdr:colOff>
      <xdr:row>44</xdr:row>
      <xdr:rowOff>107950</xdr:rowOff>
    </xdr:from>
    <xdr:to>
      <xdr:col>10</xdr:col>
      <xdr:colOff>49530</xdr:colOff>
      <xdr:row>46</xdr:row>
      <xdr:rowOff>107950</xdr:rowOff>
    </xdr:to>
    <xdr:sp macro="[0]!Iterar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4A5C6287-D5A7-48A3-B74F-444658483D9E}"/>
            </a:ext>
          </a:extLst>
        </xdr:cNvPr>
        <xdr:cNvSpPr/>
      </xdr:nvSpPr>
      <xdr:spPr>
        <a:xfrm>
          <a:off x="11130915" y="8516620"/>
          <a:ext cx="2371725" cy="3429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O" sz="1600" b="1"/>
            <a:t>ITERAR AU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A4C98-1529-4A30-B7B4-3E308416623C}">
  <sheetPr>
    <tabColor rgb="FFFFFF00"/>
  </sheetPr>
  <dimension ref="B1:P650"/>
  <sheetViews>
    <sheetView showGridLines="0" tabSelected="1" view="pageBreakPreview" topLeftCell="A634" zoomScale="60" zoomScaleNormal="60" zoomScalePageLayoutView="55" workbookViewId="0">
      <selection activeCell="C7" sqref="C7:K648"/>
    </sheetView>
  </sheetViews>
  <sheetFormatPr baseColWidth="10" defaultColWidth="11.44140625" defaultRowHeight="15.6" x14ac:dyDescent="0.3"/>
  <cols>
    <col min="1" max="2" width="3.44140625" style="1" customWidth="1"/>
    <col min="3" max="3" width="5.109375" style="1" customWidth="1"/>
    <col min="4" max="4" width="15.44140625" style="1" customWidth="1"/>
    <col min="5" max="5" width="16.109375" style="2" hidden="1" customWidth="1"/>
    <col min="6" max="6" width="17.44140625" style="1" hidden="1" customWidth="1"/>
    <col min="7" max="7" width="73.44140625" style="1" customWidth="1"/>
    <col min="8" max="8" width="9.44140625" style="1" customWidth="1"/>
    <col min="9" max="9" width="18.5546875" style="2" customWidth="1"/>
    <col min="10" max="10" width="23.5546875" style="106" customWidth="1"/>
    <col min="11" max="11" width="30" style="1" customWidth="1"/>
    <col min="12" max="12" width="3.44140625" style="1" customWidth="1"/>
    <col min="13" max="13" width="2.5546875" style="1" customWidth="1"/>
    <col min="14" max="14" width="21" style="1" customWidth="1"/>
    <col min="15" max="15" width="24" style="1" customWidth="1"/>
    <col min="16" max="16" width="28.88671875" style="1" customWidth="1"/>
    <col min="17" max="16384" width="11.44140625" style="1"/>
  </cols>
  <sheetData>
    <row r="1" spans="2:12" ht="16.2" thickBot="1" x14ac:dyDescent="0.35"/>
    <row r="2" spans="2:12" ht="16.2" thickTop="1" x14ac:dyDescent="0.3">
      <c r="B2" s="3"/>
      <c r="C2" s="4"/>
      <c r="D2" s="4"/>
      <c r="E2" s="5"/>
      <c r="F2" s="4"/>
      <c r="G2" s="4"/>
      <c r="H2" s="4"/>
      <c r="I2" s="5"/>
      <c r="J2" s="107"/>
      <c r="K2" s="4"/>
      <c r="L2" s="6"/>
    </row>
    <row r="3" spans="2:12" ht="27" customHeight="1" x14ac:dyDescent="0.3">
      <c r="B3" s="7"/>
      <c r="C3" s="254" t="s">
        <v>0</v>
      </c>
      <c r="D3" s="254"/>
      <c r="E3" s="254"/>
      <c r="F3" s="254"/>
      <c r="L3" s="8"/>
    </row>
    <row r="4" spans="2:12" x14ac:dyDescent="0.3">
      <c r="B4" s="7"/>
      <c r="C4" s="26" t="s">
        <v>1</v>
      </c>
      <c r="D4" s="27" t="s">
        <v>2</v>
      </c>
      <c r="E4" s="26" t="s">
        <v>3</v>
      </c>
      <c r="F4" s="27">
        <v>1</v>
      </c>
      <c r="L4" s="8"/>
    </row>
    <row r="5" spans="2:12" x14ac:dyDescent="0.3">
      <c r="B5" s="7"/>
      <c r="C5" s="28"/>
      <c r="D5" s="29"/>
      <c r="E5" s="28"/>
      <c r="F5" s="29"/>
      <c r="L5" s="8"/>
    </row>
    <row r="6" spans="2:12" ht="15.75" customHeight="1" thickBot="1" x14ac:dyDescent="0.35">
      <c r="B6" s="7"/>
      <c r="C6" s="24"/>
      <c r="D6" s="24"/>
      <c r="E6" s="24"/>
      <c r="F6" s="24"/>
      <c r="G6" s="24"/>
      <c r="H6" s="24"/>
      <c r="I6" s="24"/>
      <c r="J6" s="108"/>
      <c r="K6" s="24"/>
      <c r="L6" s="8"/>
    </row>
    <row r="7" spans="2:12" ht="16.2" thickBot="1" x14ac:dyDescent="0.35">
      <c r="B7" s="7"/>
      <c r="C7" s="255" t="s">
        <v>5</v>
      </c>
      <c r="D7" s="256"/>
      <c r="E7" s="256"/>
      <c r="F7" s="256"/>
      <c r="G7" s="256"/>
      <c r="H7" s="256"/>
      <c r="I7" s="256"/>
      <c r="J7" s="256"/>
      <c r="K7" s="257"/>
      <c r="L7" s="8"/>
    </row>
    <row r="8" spans="2:12" s="9" customFormat="1" x14ac:dyDescent="0.3">
      <c r="B8" s="10"/>
      <c r="C8" s="258" t="s">
        <v>207</v>
      </c>
      <c r="D8" s="259"/>
      <c r="E8" s="259"/>
      <c r="F8" s="259"/>
      <c r="G8" s="259"/>
      <c r="H8" s="259"/>
      <c r="I8" s="259"/>
      <c r="J8" s="259"/>
      <c r="K8" s="260"/>
      <c r="L8" s="11"/>
    </row>
    <row r="9" spans="2:12" ht="43.5" customHeight="1" x14ac:dyDescent="0.3">
      <c r="B9" s="12"/>
      <c r="C9" s="261"/>
      <c r="D9" s="262"/>
      <c r="E9" s="262"/>
      <c r="F9" s="262"/>
      <c r="G9" s="262"/>
      <c r="H9" s="262"/>
      <c r="I9" s="262"/>
      <c r="J9" s="262"/>
      <c r="K9" s="263"/>
      <c r="L9" s="8"/>
    </row>
    <row r="10" spans="2:12" ht="59.25" customHeight="1" x14ac:dyDescent="0.3">
      <c r="B10" s="12"/>
      <c r="C10" s="264" t="s">
        <v>6</v>
      </c>
      <c r="D10" s="265"/>
      <c r="E10" s="265"/>
      <c r="F10" s="265"/>
      <c r="G10" s="265"/>
      <c r="H10" s="265"/>
      <c r="I10" s="265"/>
      <c r="J10" s="265"/>
      <c r="K10" s="266"/>
      <c r="L10" s="8"/>
    </row>
    <row r="11" spans="2:12" ht="59.25" customHeight="1" x14ac:dyDescent="0.3">
      <c r="B11" s="7"/>
      <c r="C11" s="251" t="s">
        <v>4</v>
      </c>
      <c r="D11" s="252"/>
      <c r="E11" s="252"/>
      <c r="F11" s="252"/>
      <c r="G11" s="252"/>
      <c r="H11" s="252"/>
      <c r="I11" s="252"/>
      <c r="J11" s="252"/>
      <c r="K11" s="253"/>
      <c r="L11" s="8"/>
    </row>
    <row r="12" spans="2:12" ht="42.75" customHeight="1" thickBot="1" x14ac:dyDescent="0.35">
      <c r="B12" s="7"/>
      <c r="C12" s="236" t="s">
        <v>7</v>
      </c>
      <c r="D12" s="237"/>
      <c r="E12" s="237"/>
      <c r="F12" s="237"/>
      <c r="G12" s="237"/>
      <c r="H12" s="237"/>
      <c r="I12" s="237"/>
      <c r="J12" s="237"/>
      <c r="K12" s="238"/>
      <c r="L12" s="8"/>
    </row>
    <row r="13" spans="2:12" ht="30" customHeight="1" x14ac:dyDescent="0.3">
      <c r="B13" s="7"/>
      <c r="C13" s="120" t="s">
        <v>8</v>
      </c>
      <c r="D13" s="121" t="s">
        <v>9</v>
      </c>
      <c r="E13" s="239" t="s">
        <v>10</v>
      </c>
      <c r="F13" s="239"/>
      <c r="G13" s="120" t="s">
        <v>11</v>
      </c>
      <c r="H13" s="121" t="s">
        <v>12</v>
      </c>
      <c r="I13" s="121" t="s">
        <v>13</v>
      </c>
      <c r="J13" s="122" t="s">
        <v>14</v>
      </c>
      <c r="K13" s="123" t="s">
        <v>15</v>
      </c>
      <c r="L13" s="8"/>
    </row>
    <row r="14" spans="2:12" ht="30" customHeight="1" x14ac:dyDescent="0.3">
      <c r="B14" s="7"/>
      <c r="C14" s="31"/>
      <c r="D14" s="32"/>
      <c r="E14" s="32"/>
      <c r="F14" s="32"/>
      <c r="G14" s="33" t="s">
        <v>18</v>
      </c>
      <c r="H14" s="32"/>
      <c r="I14" s="34"/>
      <c r="J14" s="109"/>
      <c r="K14" s="35"/>
      <c r="L14" s="8"/>
    </row>
    <row r="15" spans="2:12" ht="30" customHeight="1" x14ac:dyDescent="0.3">
      <c r="B15" s="7"/>
      <c r="C15" s="36"/>
      <c r="D15" s="37" t="s">
        <v>19</v>
      </c>
      <c r="E15" s="38"/>
      <c r="F15" s="38"/>
      <c r="G15" s="39" t="s">
        <v>211</v>
      </c>
      <c r="H15" s="38" t="s">
        <v>212</v>
      </c>
      <c r="I15" s="40">
        <v>20</v>
      </c>
      <c r="J15" s="110">
        <f>+VLOOKUP(D15,'APU AGRO'!$1:$1048576,11,FALSE)</f>
        <v>115082</v>
      </c>
      <c r="K15" s="41">
        <f t="shared" ref="K15:K80" si="0">+ROUND(I15*J15,0)</f>
        <v>2301640</v>
      </c>
      <c r="L15" s="8"/>
    </row>
    <row r="16" spans="2:12" ht="30" customHeight="1" x14ac:dyDescent="0.3">
      <c r="B16" s="7"/>
      <c r="C16" s="36"/>
      <c r="D16" s="37" t="s">
        <v>20</v>
      </c>
      <c r="E16" s="38"/>
      <c r="F16" s="38"/>
      <c r="G16" s="39" t="s">
        <v>213</v>
      </c>
      <c r="H16" s="38" t="s">
        <v>214</v>
      </c>
      <c r="I16" s="40">
        <v>21</v>
      </c>
      <c r="J16" s="110">
        <f>+VLOOKUP(D16,'APU AGRO'!$1:$1048576,11,FALSE)</f>
        <v>58038</v>
      </c>
      <c r="K16" s="41">
        <f t="shared" si="0"/>
        <v>1218798</v>
      </c>
      <c r="L16" s="8"/>
    </row>
    <row r="17" spans="2:16" ht="30" customHeight="1" thickBot="1" x14ac:dyDescent="0.35">
      <c r="B17" s="7"/>
      <c r="C17" s="42" t="s">
        <v>21</v>
      </c>
      <c r="D17" s="43"/>
      <c r="E17" s="43"/>
      <c r="F17" s="43"/>
      <c r="G17" s="44"/>
      <c r="H17" s="43"/>
      <c r="I17" s="45"/>
      <c r="J17" s="111"/>
      <c r="K17" s="46">
        <f>ROUND(SUM(K15:K16),0)</f>
        <v>3520438</v>
      </c>
      <c r="L17" s="8"/>
      <c r="N17" s="47"/>
      <c r="O17" s="48"/>
      <c r="P17" s="47"/>
    </row>
    <row r="18" spans="2:16" ht="30" customHeight="1" x14ac:dyDescent="0.3">
      <c r="B18" s="7"/>
      <c r="C18" s="31"/>
      <c r="D18" s="32"/>
      <c r="E18" s="32"/>
      <c r="F18" s="32"/>
      <c r="G18" s="33" t="s">
        <v>22</v>
      </c>
      <c r="H18" s="32"/>
      <c r="I18" s="34"/>
      <c r="J18" s="109"/>
      <c r="K18" s="35"/>
      <c r="L18" s="8"/>
    </row>
    <row r="19" spans="2:16" ht="54" customHeight="1" x14ac:dyDescent="0.3">
      <c r="B19" s="7"/>
      <c r="C19" s="36"/>
      <c r="D19" s="37" t="s">
        <v>23</v>
      </c>
      <c r="E19" s="38"/>
      <c r="F19" s="38"/>
      <c r="G19" s="39" t="s">
        <v>215</v>
      </c>
      <c r="H19" s="38" t="s">
        <v>216</v>
      </c>
      <c r="I19" s="40">
        <v>70</v>
      </c>
      <c r="J19" s="110">
        <f>+VLOOKUP(D19,'APU AGRO'!$1:$1048576,11,FALSE)</f>
        <v>55352</v>
      </c>
      <c r="K19" s="41">
        <f t="shared" ref="K19:K20" si="1">+ROUND(I19*J19,0)</f>
        <v>3874640</v>
      </c>
      <c r="L19" s="8"/>
    </row>
    <row r="20" spans="2:16" ht="60" customHeight="1" x14ac:dyDescent="0.3">
      <c r="B20" s="7"/>
      <c r="C20" s="36"/>
      <c r="D20" s="37" t="s">
        <v>24</v>
      </c>
      <c r="E20" s="38"/>
      <c r="F20" s="38"/>
      <c r="G20" s="39" t="s">
        <v>217</v>
      </c>
      <c r="H20" s="38" t="s">
        <v>218</v>
      </c>
      <c r="I20" s="40">
        <v>8</v>
      </c>
      <c r="J20" s="110">
        <f>+VLOOKUP(D20,'APU AGRO'!$1:$1048576,11,FALSE)</f>
        <v>761503</v>
      </c>
      <c r="K20" s="41">
        <f t="shared" si="1"/>
        <v>6092024</v>
      </c>
      <c r="L20" s="8"/>
    </row>
    <row r="21" spans="2:16" ht="30" customHeight="1" thickBot="1" x14ac:dyDescent="0.35">
      <c r="B21" s="7"/>
      <c r="C21" s="42" t="s">
        <v>21</v>
      </c>
      <c r="D21" s="43"/>
      <c r="E21" s="43"/>
      <c r="F21" s="43"/>
      <c r="G21" s="44"/>
      <c r="H21" s="43"/>
      <c r="I21" s="45"/>
      <c r="J21" s="111"/>
      <c r="K21" s="46">
        <f>ROUND(SUM(K19:K20),0)</f>
        <v>9966664</v>
      </c>
      <c r="L21" s="8"/>
      <c r="N21" s="47"/>
      <c r="O21" s="47"/>
      <c r="P21" s="47"/>
    </row>
    <row r="22" spans="2:16" ht="30" hidden="1" customHeight="1" x14ac:dyDescent="0.3">
      <c r="B22" s="7"/>
      <c r="C22" s="31"/>
      <c r="D22" s="32"/>
      <c r="E22" s="32"/>
      <c r="F22" s="32"/>
      <c r="G22" s="33" t="s">
        <v>25</v>
      </c>
      <c r="H22" s="32"/>
      <c r="I22" s="34"/>
      <c r="J22" s="109"/>
      <c r="K22" s="35"/>
      <c r="L22" s="8"/>
    </row>
    <row r="23" spans="2:16" ht="30" hidden="1" customHeight="1" x14ac:dyDescent="0.3">
      <c r="B23" s="7"/>
      <c r="C23" s="36"/>
      <c r="D23" s="49"/>
      <c r="E23" s="38"/>
      <c r="F23" s="38"/>
      <c r="G23" s="39"/>
      <c r="H23" s="38"/>
      <c r="I23" s="40"/>
      <c r="J23" s="110"/>
      <c r="K23" s="41"/>
      <c r="L23" s="8"/>
    </row>
    <row r="24" spans="2:16" ht="30" hidden="1" customHeight="1" x14ac:dyDescent="0.3">
      <c r="B24" s="7"/>
      <c r="C24" s="36"/>
      <c r="D24" s="49"/>
      <c r="E24" s="38"/>
      <c r="F24" s="38"/>
      <c r="G24" s="39"/>
      <c r="H24" s="38"/>
      <c r="I24" s="40"/>
      <c r="J24" s="110"/>
      <c r="K24" s="41"/>
      <c r="L24" s="8"/>
    </row>
    <row r="25" spans="2:16" ht="30" customHeight="1" x14ac:dyDescent="0.3">
      <c r="B25" s="7"/>
      <c r="C25" s="31"/>
      <c r="D25" s="32"/>
      <c r="E25" s="32"/>
      <c r="F25" s="32"/>
      <c r="G25" s="33" t="s">
        <v>26</v>
      </c>
      <c r="H25" s="32"/>
      <c r="I25" s="50"/>
      <c r="J25" s="109"/>
      <c r="K25" s="35"/>
      <c r="L25" s="8"/>
    </row>
    <row r="26" spans="2:16" ht="63" customHeight="1" x14ac:dyDescent="0.3">
      <c r="B26" s="7"/>
      <c r="C26" s="36"/>
      <c r="D26" s="37" t="s">
        <v>27</v>
      </c>
      <c r="E26" s="38"/>
      <c r="F26" s="38"/>
      <c r="G26" s="39" t="s">
        <v>219</v>
      </c>
      <c r="H26" s="38" t="s">
        <v>216</v>
      </c>
      <c r="I26" s="40">
        <v>6</v>
      </c>
      <c r="J26" s="110">
        <f>+VLOOKUP(D26,'APU AGRO'!$1:$1048576,11,FALSE)</f>
        <v>226605</v>
      </c>
      <c r="K26" s="41">
        <f t="shared" si="0"/>
        <v>1359630</v>
      </c>
      <c r="L26" s="8"/>
    </row>
    <row r="27" spans="2:16" ht="30" customHeight="1" thickBot="1" x14ac:dyDescent="0.35">
      <c r="B27" s="7"/>
      <c r="C27" s="42" t="s">
        <v>21</v>
      </c>
      <c r="D27" s="43"/>
      <c r="E27" s="43"/>
      <c r="F27" s="43"/>
      <c r="G27" s="44"/>
      <c r="H27" s="43"/>
      <c r="I27" s="45"/>
      <c r="J27" s="111"/>
      <c r="K27" s="46">
        <f>ROUND(SUM(K26:K26),0)</f>
        <v>1359630</v>
      </c>
      <c r="L27" s="8"/>
      <c r="N27" s="47"/>
      <c r="O27" s="48"/>
      <c r="P27" s="47"/>
    </row>
    <row r="28" spans="2:16" ht="30" customHeight="1" x14ac:dyDescent="0.3">
      <c r="B28" s="7"/>
      <c r="C28" s="31"/>
      <c r="D28" s="32"/>
      <c r="E28" s="32"/>
      <c r="F28" s="32"/>
      <c r="G28" s="33" t="s">
        <v>28</v>
      </c>
      <c r="H28" s="32"/>
      <c r="I28" s="34"/>
      <c r="J28" s="109"/>
      <c r="K28" s="35"/>
      <c r="L28" s="8"/>
    </row>
    <row r="29" spans="2:16" ht="48.75" customHeight="1" x14ac:dyDescent="0.3">
      <c r="B29" s="7"/>
      <c r="C29" s="36"/>
      <c r="D29" s="51" t="s">
        <v>29</v>
      </c>
      <c r="E29" s="38"/>
      <c r="F29" s="38"/>
      <c r="G29" s="39" t="s">
        <v>220</v>
      </c>
      <c r="H29" s="38" t="s">
        <v>218</v>
      </c>
      <c r="I29" s="40">
        <v>65</v>
      </c>
      <c r="J29" s="110">
        <f>+VLOOKUP(D29,'APU AGRO'!$1:$1048576,11,FALSE)</f>
        <v>241544</v>
      </c>
      <c r="K29" s="41">
        <f t="shared" si="0"/>
        <v>15700360</v>
      </c>
      <c r="L29" s="8"/>
    </row>
    <row r="30" spans="2:16" ht="49.5" customHeight="1" x14ac:dyDescent="0.3">
      <c r="B30" s="7"/>
      <c r="C30" s="36"/>
      <c r="D30" s="37" t="s">
        <v>30</v>
      </c>
      <c r="E30" s="38"/>
      <c r="F30" s="38"/>
      <c r="G30" s="39" t="s">
        <v>221</v>
      </c>
      <c r="H30" s="38" t="s">
        <v>218</v>
      </c>
      <c r="I30" s="40">
        <v>10</v>
      </c>
      <c r="J30" s="110">
        <f>+VLOOKUP(D30,'APU AGRO'!$1:$1048576,11,FALSE)</f>
        <v>238700</v>
      </c>
      <c r="K30" s="41">
        <f t="shared" si="0"/>
        <v>2387000</v>
      </c>
      <c r="L30" s="8"/>
    </row>
    <row r="31" spans="2:16" ht="40.5" customHeight="1" x14ac:dyDescent="0.3">
      <c r="B31" s="7"/>
      <c r="C31" s="36"/>
      <c r="D31" s="37" t="s">
        <v>31</v>
      </c>
      <c r="E31" s="38"/>
      <c r="F31" s="38"/>
      <c r="G31" s="39" t="s">
        <v>222</v>
      </c>
      <c r="H31" s="38" t="s">
        <v>218</v>
      </c>
      <c r="I31" s="40">
        <v>10</v>
      </c>
      <c r="J31" s="110">
        <f>+VLOOKUP(D31,'APU AGRO'!$1:$1048576,11,FALSE)</f>
        <v>176922</v>
      </c>
      <c r="K31" s="41">
        <f t="shared" si="0"/>
        <v>1769220</v>
      </c>
      <c r="L31" s="8"/>
    </row>
    <row r="32" spans="2:16" ht="52.5" customHeight="1" x14ac:dyDescent="0.3">
      <c r="B32" s="7"/>
      <c r="C32" s="36"/>
      <c r="D32" s="37" t="s">
        <v>32</v>
      </c>
      <c r="E32" s="38"/>
      <c r="F32" s="38"/>
      <c r="G32" s="39" t="s">
        <v>223</v>
      </c>
      <c r="H32" s="38" t="s">
        <v>218</v>
      </c>
      <c r="I32" s="40">
        <v>10</v>
      </c>
      <c r="J32" s="110">
        <f>+VLOOKUP(D32,'APU AGRO'!$1:$1048576,11,FALSE)</f>
        <v>232287</v>
      </c>
      <c r="K32" s="41">
        <f t="shared" si="0"/>
        <v>2322870</v>
      </c>
      <c r="L32" s="8"/>
    </row>
    <row r="33" spans="2:16" ht="45.75" customHeight="1" x14ac:dyDescent="0.3">
      <c r="B33" s="7"/>
      <c r="C33" s="36"/>
      <c r="D33" s="37" t="s">
        <v>33</v>
      </c>
      <c r="E33" s="38"/>
      <c r="F33" s="38"/>
      <c r="G33" s="39" t="s">
        <v>224</v>
      </c>
      <c r="H33" s="38" t="s">
        <v>218</v>
      </c>
      <c r="I33" s="40">
        <v>20</v>
      </c>
      <c r="J33" s="110">
        <f>+VLOOKUP(D33,'APU AGRO'!$1:$1048576,11,FALSE)</f>
        <v>96762</v>
      </c>
      <c r="K33" s="41">
        <f t="shared" si="0"/>
        <v>1935240</v>
      </c>
      <c r="L33" s="8"/>
    </row>
    <row r="34" spans="2:16" ht="30" customHeight="1" thickBot="1" x14ac:dyDescent="0.35">
      <c r="B34" s="7"/>
      <c r="C34" s="42" t="s">
        <v>21</v>
      </c>
      <c r="D34" s="43"/>
      <c r="E34" s="43"/>
      <c r="F34" s="43"/>
      <c r="G34" s="44"/>
      <c r="H34" s="43"/>
      <c r="I34" s="45"/>
      <c r="J34" s="111"/>
      <c r="K34" s="46">
        <f>ROUND(SUM(K29:K33),0)</f>
        <v>24114690</v>
      </c>
      <c r="L34" s="8"/>
      <c r="N34" s="47"/>
      <c r="O34" s="47"/>
      <c r="P34" s="47"/>
    </row>
    <row r="35" spans="2:16" ht="30" customHeight="1" x14ac:dyDescent="0.3">
      <c r="B35" s="7"/>
      <c r="C35" s="31"/>
      <c r="D35" s="32"/>
      <c r="E35" s="32"/>
      <c r="F35" s="32"/>
      <c r="G35" s="33" t="s">
        <v>34</v>
      </c>
      <c r="H35" s="32"/>
      <c r="I35" s="34"/>
      <c r="J35" s="109"/>
      <c r="K35" s="35"/>
      <c r="L35" s="8"/>
    </row>
    <row r="36" spans="2:16" ht="57.75" customHeight="1" x14ac:dyDescent="0.3">
      <c r="B36" s="7"/>
      <c r="C36" s="36"/>
      <c r="D36" s="37" t="s">
        <v>35</v>
      </c>
      <c r="E36" s="38"/>
      <c r="F36" s="38"/>
      <c r="G36" s="39" t="s">
        <v>225</v>
      </c>
      <c r="H36" s="38" t="s">
        <v>212</v>
      </c>
      <c r="I36" s="40">
        <v>20</v>
      </c>
      <c r="J36" s="110">
        <f>+VLOOKUP(D36,'APU AGRO'!$1:$1048576,11,FALSE)</f>
        <v>53852</v>
      </c>
      <c r="K36" s="41">
        <f t="shared" si="0"/>
        <v>1077040</v>
      </c>
      <c r="L36" s="8"/>
    </row>
    <row r="37" spans="2:16" ht="40.5" customHeight="1" thickBot="1" x14ac:dyDescent="0.35">
      <c r="B37" s="7"/>
      <c r="C37" s="42" t="s">
        <v>21</v>
      </c>
      <c r="D37" s="43"/>
      <c r="E37" s="43"/>
      <c r="F37" s="43"/>
      <c r="G37" s="44"/>
      <c r="H37" s="43"/>
      <c r="I37" s="45"/>
      <c r="J37" s="111"/>
      <c r="K37" s="46">
        <f>ROUND(SUM(K36:K36),0)</f>
        <v>1077040</v>
      </c>
      <c r="L37" s="8"/>
      <c r="N37" s="47"/>
      <c r="O37" s="47"/>
      <c r="P37" s="47"/>
    </row>
    <row r="38" spans="2:16" ht="30" customHeight="1" x14ac:dyDescent="0.3">
      <c r="B38" s="7"/>
      <c r="C38" s="31"/>
      <c r="D38" s="32"/>
      <c r="E38" s="32"/>
      <c r="F38" s="32"/>
      <c r="G38" s="33" t="s">
        <v>36</v>
      </c>
      <c r="H38" s="32"/>
      <c r="I38" s="34"/>
      <c r="J38" s="109"/>
      <c r="K38" s="35"/>
      <c r="L38" s="8"/>
    </row>
    <row r="39" spans="2:16" ht="57" customHeight="1" x14ac:dyDescent="0.3">
      <c r="B39" s="7"/>
      <c r="C39" s="36"/>
      <c r="D39" s="37" t="s">
        <v>37</v>
      </c>
      <c r="E39" s="38"/>
      <c r="F39" s="38"/>
      <c r="G39" s="39" t="s">
        <v>226</v>
      </c>
      <c r="H39" s="38" t="s">
        <v>216</v>
      </c>
      <c r="I39" s="40">
        <v>113</v>
      </c>
      <c r="J39" s="110">
        <f>+VLOOKUP(D39,'APU AGRO'!$1:$1048576,11,FALSE)</f>
        <v>121625</v>
      </c>
      <c r="K39" s="41">
        <f t="shared" si="0"/>
        <v>13743625</v>
      </c>
      <c r="L39" s="8"/>
    </row>
    <row r="40" spans="2:16" ht="30" customHeight="1" thickBot="1" x14ac:dyDescent="0.35">
      <c r="B40" s="7"/>
      <c r="C40" s="42" t="s">
        <v>21</v>
      </c>
      <c r="D40" s="43"/>
      <c r="E40" s="43"/>
      <c r="F40" s="43"/>
      <c r="G40" s="44"/>
      <c r="H40" s="43"/>
      <c r="I40" s="45"/>
      <c r="J40" s="111"/>
      <c r="K40" s="46">
        <f>ROUND(SUM(K39:K39),0)</f>
        <v>13743625</v>
      </c>
      <c r="L40" s="8"/>
      <c r="N40" s="47"/>
      <c r="O40" s="47"/>
      <c r="P40" s="47"/>
    </row>
    <row r="41" spans="2:16" ht="30" customHeight="1" x14ac:dyDescent="0.3">
      <c r="B41" s="7"/>
      <c r="C41" s="31"/>
      <c r="D41" s="32"/>
      <c r="E41" s="32"/>
      <c r="F41" s="32"/>
      <c r="G41" s="33" t="s">
        <v>38</v>
      </c>
      <c r="H41" s="32"/>
      <c r="I41" s="34"/>
      <c r="J41" s="109"/>
      <c r="K41" s="35"/>
      <c r="L41" s="8"/>
    </row>
    <row r="42" spans="2:16" ht="75" customHeight="1" x14ac:dyDescent="0.3">
      <c r="B42" s="7"/>
      <c r="C42" s="36"/>
      <c r="D42" s="37" t="s">
        <v>39</v>
      </c>
      <c r="E42" s="38"/>
      <c r="F42" s="38"/>
      <c r="G42" s="39" t="s">
        <v>227</v>
      </c>
      <c r="H42" s="38" t="s">
        <v>212</v>
      </c>
      <c r="I42" s="40">
        <v>300</v>
      </c>
      <c r="J42" s="110">
        <f>+VLOOKUP(D42,'APU AGRO'!$1:$1048576,11,FALSE)</f>
        <v>114571</v>
      </c>
      <c r="K42" s="41">
        <f t="shared" si="0"/>
        <v>34371300</v>
      </c>
      <c r="L42" s="8"/>
    </row>
    <row r="43" spans="2:16" ht="16.2" thickBot="1" x14ac:dyDescent="0.35">
      <c r="B43" s="7"/>
      <c r="C43" s="42" t="s">
        <v>21</v>
      </c>
      <c r="D43" s="43"/>
      <c r="E43" s="43"/>
      <c r="F43" s="43"/>
      <c r="G43" s="44"/>
      <c r="H43" s="43"/>
      <c r="I43" s="45"/>
      <c r="J43" s="111"/>
      <c r="K43" s="46">
        <f>ROUND(SUM(K42),0)</f>
        <v>34371300</v>
      </c>
      <c r="L43" s="8"/>
      <c r="N43" s="47"/>
      <c r="O43" s="47"/>
      <c r="P43" s="47"/>
    </row>
    <row r="44" spans="2:16" ht="30" customHeight="1" x14ac:dyDescent="0.3">
      <c r="B44" s="7"/>
      <c r="C44" s="31"/>
      <c r="D44" s="32"/>
      <c r="E44" s="32"/>
      <c r="F44" s="32"/>
      <c r="G44" s="33" t="s">
        <v>40</v>
      </c>
      <c r="H44" s="32"/>
      <c r="I44" s="34"/>
      <c r="J44" s="109"/>
      <c r="K44" s="35"/>
      <c r="L44" s="8"/>
    </row>
    <row r="45" spans="2:16" ht="63.75" customHeight="1" x14ac:dyDescent="0.3">
      <c r="B45" s="7"/>
      <c r="C45" s="36"/>
      <c r="D45" s="37" t="s">
        <v>41</v>
      </c>
      <c r="E45" s="38"/>
      <c r="F45" s="38"/>
      <c r="G45" s="39" t="s">
        <v>228</v>
      </c>
      <c r="H45" s="38" t="s">
        <v>212</v>
      </c>
      <c r="I45" s="40">
        <v>345</v>
      </c>
      <c r="J45" s="110">
        <f>+VLOOKUP(D45,'APU AGRO'!$1:$1048576,11,FALSE)</f>
        <v>225580</v>
      </c>
      <c r="K45" s="41">
        <f t="shared" ref="K45" si="2">+ROUND(I45*J45,0)</f>
        <v>77825100</v>
      </c>
      <c r="L45" s="8"/>
    </row>
    <row r="46" spans="2:16" ht="66.75" customHeight="1" x14ac:dyDescent="0.3">
      <c r="B46" s="7"/>
      <c r="C46" s="36"/>
      <c r="D46" s="37" t="s">
        <v>42</v>
      </c>
      <c r="E46" s="38"/>
      <c r="F46" s="38"/>
      <c r="G46" s="39" t="s">
        <v>229</v>
      </c>
      <c r="H46" s="38" t="s">
        <v>216</v>
      </c>
      <c r="I46" s="52">
        <v>100</v>
      </c>
      <c r="J46" s="110">
        <f>+VLOOKUP(D46,'APU AGRO'!$1:$1048576,11,FALSE)</f>
        <v>50103</v>
      </c>
      <c r="K46" s="53">
        <f t="shared" si="0"/>
        <v>5010300</v>
      </c>
      <c r="L46" s="8"/>
    </row>
    <row r="47" spans="2:16" ht="65.25" customHeight="1" x14ac:dyDescent="0.3">
      <c r="B47" s="7"/>
      <c r="C47" s="36"/>
      <c r="D47" s="37" t="s">
        <v>43</v>
      </c>
      <c r="E47" s="38"/>
      <c r="F47" s="38"/>
      <c r="G47" s="39" t="s">
        <v>230</v>
      </c>
      <c r="H47" s="38" t="s">
        <v>216</v>
      </c>
      <c r="I47" s="52">
        <v>20</v>
      </c>
      <c r="J47" s="110">
        <f>+VLOOKUP(D47,'APU AGRO'!$1:$1048576,11,FALSE)</f>
        <v>91165</v>
      </c>
      <c r="K47" s="53">
        <f t="shared" si="0"/>
        <v>1823300</v>
      </c>
      <c r="L47" s="8"/>
    </row>
    <row r="48" spans="2:16" ht="16.2" thickBot="1" x14ac:dyDescent="0.35">
      <c r="B48" s="7"/>
      <c r="C48" s="42" t="s">
        <v>21</v>
      </c>
      <c r="D48" s="43"/>
      <c r="E48" s="43"/>
      <c r="F48" s="43"/>
      <c r="G48" s="44"/>
      <c r="H48" s="43"/>
      <c r="I48" s="45"/>
      <c r="J48" s="111"/>
      <c r="K48" s="46">
        <f>ROUND(SUM(K45:K47),0)</f>
        <v>84658700</v>
      </c>
      <c r="L48" s="8"/>
      <c r="N48" s="47"/>
      <c r="O48" s="47"/>
      <c r="P48" s="47"/>
    </row>
    <row r="49" spans="2:16" x14ac:dyDescent="0.3">
      <c r="B49" s="7"/>
      <c r="C49" s="31"/>
      <c r="D49" s="32"/>
      <c r="E49" s="32"/>
      <c r="F49" s="32"/>
      <c r="G49" s="33" t="s">
        <v>44</v>
      </c>
      <c r="H49" s="32"/>
      <c r="I49" s="34"/>
      <c r="J49" s="109"/>
      <c r="K49" s="35"/>
      <c r="L49" s="8"/>
      <c r="N49" s="47"/>
      <c r="O49" s="47"/>
      <c r="P49" s="47"/>
    </row>
    <row r="50" spans="2:16" ht="60" customHeight="1" x14ac:dyDescent="0.3">
      <c r="B50" s="7"/>
      <c r="C50" s="36"/>
      <c r="D50" s="37" t="s">
        <v>45</v>
      </c>
      <c r="E50" s="38"/>
      <c r="F50" s="38"/>
      <c r="G50" s="39" t="s">
        <v>231</v>
      </c>
      <c r="H50" s="38" t="s">
        <v>212</v>
      </c>
      <c r="I50" s="54">
        <v>19</v>
      </c>
      <c r="J50" s="110">
        <f>+VLOOKUP(D50,'APU AGRO'!$1:$1048576,11,FALSE)</f>
        <v>114282</v>
      </c>
      <c r="K50" s="53">
        <f t="shared" ref="K50" si="3">+ROUND(I50*J50,0)</f>
        <v>2171358</v>
      </c>
      <c r="L50" s="8"/>
      <c r="N50" s="47"/>
      <c r="O50" s="47"/>
      <c r="P50" s="47"/>
    </row>
    <row r="51" spans="2:16" ht="16.2" thickBot="1" x14ac:dyDescent="0.35">
      <c r="B51" s="7"/>
      <c r="C51" s="42" t="s">
        <v>21</v>
      </c>
      <c r="D51" s="43"/>
      <c r="E51" s="43"/>
      <c r="F51" s="43"/>
      <c r="G51" s="44"/>
      <c r="H51" s="43"/>
      <c r="I51" s="45"/>
      <c r="J51" s="111"/>
      <c r="K51" s="46">
        <f>ROUND(SUM(K50:K50),0)</f>
        <v>2171358</v>
      </c>
      <c r="L51" s="8"/>
      <c r="N51" s="47"/>
      <c r="O51" s="47"/>
      <c r="P51" s="47"/>
    </row>
    <row r="52" spans="2:16" x14ac:dyDescent="0.3">
      <c r="B52" s="7"/>
      <c r="C52" s="31"/>
      <c r="D52" s="32"/>
      <c r="E52" s="32"/>
      <c r="F52" s="32"/>
      <c r="G52" s="33" t="s">
        <v>46</v>
      </c>
      <c r="H52" s="32"/>
      <c r="I52" s="34"/>
      <c r="J52" s="109"/>
      <c r="K52" s="35"/>
      <c r="L52" s="8"/>
      <c r="N52" s="47"/>
      <c r="O52" s="47"/>
      <c r="P52" s="47"/>
    </row>
    <row r="53" spans="2:16" ht="57.75" customHeight="1" x14ac:dyDescent="0.3">
      <c r="B53" s="7"/>
      <c r="C53" s="36"/>
      <c r="D53" s="37" t="s">
        <v>47</v>
      </c>
      <c r="E53" s="38"/>
      <c r="F53" s="38"/>
      <c r="G53" s="39" t="s">
        <v>232</v>
      </c>
      <c r="H53" s="38" t="s">
        <v>218</v>
      </c>
      <c r="I53" s="54">
        <v>8</v>
      </c>
      <c r="J53" s="110">
        <f>+VLOOKUP(D53,'APU AGRO'!$1:$1048576,11,FALSE)</f>
        <v>795309</v>
      </c>
      <c r="K53" s="53">
        <f t="shared" ref="K53" si="4">+ROUND(I53*J53,0)</f>
        <v>6362472</v>
      </c>
      <c r="L53" s="8"/>
      <c r="N53" s="47"/>
      <c r="O53" s="47"/>
      <c r="P53" s="47"/>
    </row>
    <row r="54" spans="2:16" ht="16.2" thickBot="1" x14ac:dyDescent="0.35">
      <c r="B54" s="7"/>
      <c r="C54" s="42" t="s">
        <v>21</v>
      </c>
      <c r="D54" s="43"/>
      <c r="E54" s="43"/>
      <c r="F54" s="43"/>
      <c r="G54" s="44"/>
      <c r="H54" s="43"/>
      <c r="I54" s="45"/>
      <c r="J54" s="111"/>
      <c r="K54" s="46">
        <f>ROUND(SUM(K53:K53),0)</f>
        <v>6362472</v>
      </c>
      <c r="L54" s="8"/>
      <c r="N54" s="47"/>
      <c r="O54" s="47"/>
      <c r="P54" s="47"/>
    </row>
    <row r="55" spans="2:16" ht="50.25" customHeight="1" x14ac:dyDescent="0.3">
      <c r="B55" s="7"/>
      <c r="C55" s="31"/>
      <c r="D55" s="32"/>
      <c r="E55" s="32"/>
      <c r="F55" s="32"/>
      <c r="G55" s="33" t="s">
        <v>48</v>
      </c>
      <c r="H55" s="32"/>
      <c r="I55" s="34"/>
      <c r="J55" s="109"/>
      <c r="K55" s="35"/>
      <c r="L55" s="8"/>
    </row>
    <row r="56" spans="2:16" ht="76.5" customHeight="1" x14ac:dyDescent="0.3">
      <c r="B56" s="7"/>
      <c r="C56" s="36"/>
      <c r="D56" s="37" t="s">
        <v>49</v>
      </c>
      <c r="E56" s="38"/>
      <c r="F56" s="38"/>
      <c r="G56" s="39" t="s">
        <v>233</v>
      </c>
      <c r="H56" s="38" t="s">
        <v>218</v>
      </c>
      <c r="I56" s="40">
        <v>8</v>
      </c>
      <c r="J56" s="110">
        <f>+VLOOKUP(D56,'APU AGRO'!$1:$1048576,11,FALSE)</f>
        <v>1053370</v>
      </c>
      <c r="K56" s="41">
        <f t="shared" ref="K56" si="5">+ROUND(I56*J56,0)</f>
        <v>8426960</v>
      </c>
      <c r="L56" s="8"/>
    </row>
    <row r="57" spans="2:16" ht="16.2" thickBot="1" x14ac:dyDescent="0.35">
      <c r="B57" s="7"/>
      <c r="C57" s="42" t="s">
        <v>21</v>
      </c>
      <c r="D57" s="43"/>
      <c r="E57" s="43"/>
      <c r="F57" s="43"/>
      <c r="G57" s="44"/>
      <c r="H57" s="43"/>
      <c r="I57" s="45"/>
      <c r="J57" s="111"/>
      <c r="K57" s="46">
        <f>ROUND(SUM(K56:K56),0)</f>
        <v>8426960</v>
      </c>
      <c r="L57" s="8"/>
      <c r="N57" s="47"/>
      <c r="P57" s="47"/>
    </row>
    <row r="58" spans="2:16" ht="30" customHeight="1" x14ac:dyDescent="0.3">
      <c r="B58" s="7"/>
      <c r="C58" s="31"/>
      <c r="D58" s="32"/>
      <c r="E58" s="32"/>
      <c r="F58" s="32"/>
      <c r="G58" s="33" t="s">
        <v>50</v>
      </c>
      <c r="H58" s="32"/>
      <c r="I58" s="34"/>
      <c r="J58" s="109"/>
      <c r="K58" s="35"/>
      <c r="L58" s="8"/>
    </row>
    <row r="59" spans="2:16" ht="27.75" customHeight="1" x14ac:dyDescent="0.3">
      <c r="B59" s="7"/>
      <c r="C59" s="36"/>
      <c r="D59" s="37" t="s">
        <v>51</v>
      </c>
      <c r="E59" s="38"/>
      <c r="F59" s="38"/>
      <c r="G59" s="39" t="s">
        <v>234</v>
      </c>
      <c r="H59" s="38" t="s">
        <v>218</v>
      </c>
      <c r="I59" s="40">
        <v>1</v>
      </c>
      <c r="J59" s="110">
        <f>+VLOOKUP(D59,'APU AGRO'!$1:$1048576,11,FALSE)</f>
        <v>340534</v>
      </c>
      <c r="K59" s="41">
        <f t="shared" ref="K59:K60" si="6">+ROUND(I59*J59,0)</f>
        <v>340534</v>
      </c>
      <c r="L59" s="8"/>
    </row>
    <row r="60" spans="2:16" ht="22.5" customHeight="1" x14ac:dyDescent="0.3">
      <c r="B60" s="7"/>
      <c r="C60" s="36"/>
      <c r="D60" s="37" t="s">
        <v>52</v>
      </c>
      <c r="E60" s="38"/>
      <c r="F60" s="38"/>
      <c r="G60" s="39" t="s">
        <v>235</v>
      </c>
      <c r="H60" s="38" t="s">
        <v>218</v>
      </c>
      <c r="I60" s="40">
        <v>1</v>
      </c>
      <c r="J60" s="110">
        <f>+VLOOKUP(D60,'APU AGRO'!$1:$1048576,11,FALSE)</f>
        <v>111804</v>
      </c>
      <c r="K60" s="41">
        <f t="shared" si="6"/>
        <v>111804</v>
      </c>
      <c r="L60" s="8"/>
    </row>
    <row r="61" spans="2:16" ht="57.75" customHeight="1" x14ac:dyDescent="0.3">
      <c r="B61" s="7"/>
      <c r="C61" s="36"/>
      <c r="D61" s="37" t="s">
        <v>53</v>
      </c>
      <c r="E61" s="38"/>
      <c r="F61" s="38"/>
      <c r="G61" s="39" t="s">
        <v>236</v>
      </c>
      <c r="H61" s="38" t="s">
        <v>218</v>
      </c>
      <c r="I61" s="40">
        <v>2</v>
      </c>
      <c r="J61" s="110">
        <f>+VLOOKUP(D61,'APU AGRO'!$1:$1048576,11,FALSE)</f>
        <v>1713908</v>
      </c>
      <c r="K61" s="41">
        <f t="shared" si="0"/>
        <v>3427816</v>
      </c>
      <c r="L61" s="8"/>
    </row>
    <row r="62" spans="2:16" ht="16.2" thickBot="1" x14ac:dyDescent="0.35">
      <c r="B62" s="7"/>
      <c r="C62" s="42" t="s">
        <v>21</v>
      </c>
      <c r="D62" s="43"/>
      <c r="E62" s="43"/>
      <c r="F62" s="43"/>
      <c r="G62" s="44"/>
      <c r="H62" s="43"/>
      <c r="I62" s="45"/>
      <c r="J62" s="111"/>
      <c r="K62" s="46">
        <f>ROUND(SUM(K59:K61),0)</f>
        <v>3880154</v>
      </c>
      <c r="L62" s="8"/>
      <c r="N62" s="47"/>
      <c r="O62" s="48"/>
      <c r="P62" s="47"/>
    </row>
    <row r="63" spans="2:16" ht="30" customHeight="1" x14ac:dyDescent="0.3">
      <c r="B63" s="7"/>
      <c r="C63" s="31"/>
      <c r="D63" s="32"/>
      <c r="E63" s="32"/>
      <c r="F63" s="32"/>
      <c r="G63" s="33" t="s">
        <v>54</v>
      </c>
      <c r="H63" s="32"/>
      <c r="I63" s="34"/>
      <c r="J63" s="109"/>
      <c r="K63" s="35"/>
      <c r="L63" s="8"/>
    </row>
    <row r="64" spans="2:16" ht="72" customHeight="1" x14ac:dyDescent="0.3">
      <c r="B64" s="7"/>
      <c r="C64" s="36"/>
      <c r="D64" s="37" t="s">
        <v>55</v>
      </c>
      <c r="E64" s="38"/>
      <c r="F64" s="38"/>
      <c r="G64" s="39" t="s">
        <v>237</v>
      </c>
      <c r="H64" s="38" t="s">
        <v>212</v>
      </c>
      <c r="I64" s="40">
        <v>170</v>
      </c>
      <c r="J64" s="110">
        <f>+VLOOKUP(D64,'APU AGRO'!$1:$1048576,11,FALSE)</f>
        <v>39958</v>
      </c>
      <c r="K64" s="41">
        <f t="shared" si="0"/>
        <v>6792860</v>
      </c>
      <c r="L64" s="8"/>
    </row>
    <row r="65" spans="2:16" ht="72" customHeight="1" x14ac:dyDescent="0.3">
      <c r="B65" s="7"/>
      <c r="C65" s="36"/>
      <c r="D65" s="37" t="s">
        <v>56</v>
      </c>
      <c r="E65" s="38"/>
      <c r="F65" s="38"/>
      <c r="G65" s="39" t="s">
        <v>238</v>
      </c>
      <c r="H65" s="38" t="s">
        <v>212</v>
      </c>
      <c r="I65" s="40">
        <v>600</v>
      </c>
      <c r="J65" s="110">
        <f>+VLOOKUP(D65,'APU AGRO'!$1:$1048576,11,FALSE)</f>
        <v>44129</v>
      </c>
      <c r="K65" s="41">
        <f t="shared" si="0"/>
        <v>26477400</v>
      </c>
      <c r="L65" s="8"/>
    </row>
    <row r="66" spans="2:16" ht="39" customHeight="1" x14ac:dyDescent="0.3">
      <c r="B66" s="7"/>
      <c r="C66" s="36"/>
      <c r="D66" s="37" t="s">
        <v>57</v>
      </c>
      <c r="E66" s="38"/>
      <c r="F66" s="38"/>
      <c r="G66" s="39" t="s">
        <v>239</v>
      </c>
      <c r="H66" s="38" t="s">
        <v>212</v>
      </c>
      <c r="I66" s="40">
        <v>170</v>
      </c>
      <c r="J66" s="110">
        <f>+VLOOKUP(D66,'APU AGRO'!$1:$1048576,11,FALSE)</f>
        <v>40587</v>
      </c>
      <c r="K66" s="41">
        <f t="shared" si="0"/>
        <v>6899790</v>
      </c>
      <c r="L66" s="8"/>
    </row>
    <row r="67" spans="2:16" ht="30" customHeight="1" x14ac:dyDescent="0.3">
      <c r="B67" s="7"/>
      <c r="C67" s="36"/>
      <c r="D67" s="37" t="s">
        <v>58</v>
      </c>
      <c r="E67" s="38"/>
      <c r="F67" s="38"/>
      <c r="G67" s="39" t="s">
        <v>240</v>
      </c>
      <c r="H67" s="38" t="s">
        <v>216</v>
      </c>
      <c r="I67" s="40">
        <v>150</v>
      </c>
      <c r="J67" s="110">
        <f>+VLOOKUP(D67,'APU AGRO'!$1:$1048576,11,FALSE)</f>
        <v>46609</v>
      </c>
      <c r="K67" s="41">
        <f t="shared" si="0"/>
        <v>6991350</v>
      </c>
      <c r="L67" s="8"/>
    </row>
    <row r="68" spans="2:16" ht="53.25" customHeight="1" x14ac:dyDescent="0.3">
      <c r="B68" s="7"/>
      <c r="C68" s="36"/>
      <c r="D68" s="37" t="s">
        <v>59</v>
      </c>
      <c r="E68" s="38"/>
      <c r="F68" s="38"/>
      <c r="G68" s="39" t="s">
        <v>241</v>
      </c>
      <c r="H68" s="38" t="s">
        <v>212</v>
      </c>
      <c r="I68" s="40">
        <v>1150</v>
      </c>
      <c r="J68" s="110">
        <f>+VLOOKUP(D68,'APU AGRO'!$1:$1048576,11,FALSE)</f>
        <v>29652</v>
      </c>
      <c r="K68" s="41">
        <f t="shared" si="0"/>
        <v>34099800</v>
      </c>
      <c r="L68" s="8"/>
    </row>
    <row r="69" spans="2:16" ht="30" customHeight="1" x14ac:dyDescent="0.3">
      <c r="B69" s="7"/>
      <c r="C69" s="36"/>
      <c r="D69" s="37" t="s">
        <v>60</v>
      </c>
      <c r="E69" s="38"/>
      <c r="F69" s="38"/>
      <c r="G69" s="39" t="s">
        <v>242</v>
      </c>
      <c r="H69" s="38" t="s">
        <v>212</v>
      </c>
      <c r="I69" s="40">
        <v>200</v>
      </c>
      <c r="J69" s="110">
        <f>+VLOOKUP(D69,'APU AGRO'!$1:$1048576,11,FALSE)</f>
        <v>43765</v>
      </c>
      <c r="K69" s="41">
        <f t="shared" si="0"/>
        <v>8753000</v>
      </c>
      <c r="L69" s="8"/>
    </row>
    <row r="70" spans="2:16" ht="56.25" customHeight="1" x14ac:dyDescent="0.3">
      <c r="B70" s="7"/>
      <c r="C70" s="36"/>
      <c r="D70" s="37" t="s">
        <v>61</v>
      </c>
      <c r="E70" s="38"/>
      <c r="F70" s="38"/>
      <c r="G70" s="39" t="s">
        <v>243</v>
      </c>
      <c r="H70" s="38" t="s">
        <v>218</v>
      </c>
      <c r="I70" s="40">
        <v>1</v>
      </c>
      <c r="J70" s="110">
        <f>+VLOOKUP(D70,'APU AGRO'!$1:$1048576,11,FALSE)</f>
        <v>1506674</v>
      </c>
      <c r="K70" s="41">
        <f t="shared" si="0"/>
        <v>1506674</v>
      </c>
      <c r="L70" s="8"/>
    </row>
    <row r="71" spans="2:16" ht="63" customHeight="1" x14ac:dyDescent="0.3">
      <c r="B71" s="7"/>
      <c r="C71" s="36"/>
      <c r="D71" s="37" t="s">
        <v>62</v>
      </c>
      <c r="E71" s="38"/>
      <c r="F71" s="38"/>
      <c r="G71" s="39" t="s">
        <v>244</v>
      </c>
      <c r="H71" s="38" t="s">
        <v>216</v>
      </c>
      <c r="I71" s="40">
        <v>70</v>
      </c>
      <c r="J71" s="110">
        <f>+VLOOKUP(D71,'APU AGRO'!$1:$1048576,11,FALSE)</f>
        <v>21776</v>
      </c>
      <c r="K71" s="41">
        <f t="shared" si="0"/>
        <v>1524320</v>
      </c>
      <c r="L71" s="8"/>
    </row>
    <row r="72" spans="2:16" ht="16.2" thickBot="1" x14ac:dyDescent="0.35">
      <c r="B72" s="7"/>
      <c r="C72" s="42" t="s">
        <v>21</v>
      </c>
      <c r="D72" s="43"/>
      <c r="E72" s="43"/>
      <c r="F72" s="43"/>
      <c r="G72" s="44"/>
      <c r="H72" s="43"/>
      <c r="I72" s="45"/>
      <c r="J72" s="111"/>
      <c r="K72" s="46">
        <f>ROUND(SUM(K64:K71),0)</f>
        <v>93045194</v>
      </c>
      <c r="L72" s="8"/>
      <c r="N72" s="47"/>
      <c r="O72" s="48"/>
      <c r="P72" s="47"/>
    </row>
    <row r="73" spans="2:16" ht="30" customHeight="1" x14ac:dyDescent="0.3">
      <c r="B73" s="7"/>
      <c r="C73" s="31"/>
      <c r="D73" s="32"/>
      <c r="E73" s="32"/>
      <c r="F73" s="32"/>
      <c r="G73" s="33" t="s">
        <v>63</v>
      </c>
      <c r="H73" s="32"/>
      <c r="I73" s="34"/>
      <c r="J73" s="109"/>
      <c r="K73" s="35"/>
      <c r="L73" s="8"/>
    </row>
    <row r="74" spans="2:16" ht="30" customHeight="1" x14ac:dyDescent="0.3">
      <c r="B74" s="7"/>
      <c r="C74" s="36"/>
      <c r="D74" s="37" t="s">
        <v>64</v>
      </c>
      <c r="E74" s="38"/>
      <c r="F74" s="38"/>
      <c r="G74" s="39" t="s">
        <v>245</v>
      </c>
      <c r="H74" s="38" t="s">
        <v>212</v>
      </c>
      <c r="I74" s="40">
        <v>60</v>
      </c>
      <c r="J74" s="110">
        <f>+VLOOKUP(D74,'APU AGRO'!$1:$1048576,11,FALSE)</f>
        <v>39007</v>
      </c>
      <c r="K74" s="41">
        <f t="shared" si="0"/>
        <v>2340420</v>
      </c>
      <c r="L74" s="8"/>
    </row>
    <row r="75" spans="2:16" ht="44.25" customHeight="1" x14ac:dyDescent="0.3">
      <c r="B75" s="7"/>
      <c r="C75" s="36"/>
      <c r="D75" s="37" t="s">
        <v>65</v>
      </c>
      <c r="E75" s="38"/>
      <c r="F75" s="38"/>
      <c r="G75" s="39" t="s">
        <v>246</v>
      </c>
      <c r="H75" s="38" t="s">
        <v>216</v>
      </c>
      <c r="I75" s="40">
        <v>20</v>
      </c>
      <c r="J75" s="110">
        <f>+VLOOKUP(D75,'APU AGRO'!$1:$1048576,11,FALSE)</f>
        <v>487383</v>
      </c>
      <c r="K75" s="41">
        <f t="shared" si="0"/>
        <v>9747660</v>
      </c>
      <c r="L75" s="8"/>
    </row>
    <row r="76" spans="2:16" ht="30" customHeight="1" thickBot="1" x14ac:dyDescent="0.35">
      <c r="B76" s="7"/>
      <c r="C76" s="42" t="s">
        <v>21</v>
      </c>
      <c r="D76" s="43"/>
      <c r="E76" s="43"/>
      <c r="F76" s="43"/>
      <c r="G76" s="44"/>
      <c r="H76" s="43"/>
      <c r="I76" s="45"/>
      <c r="J76" s="111"/>
      <c r="K76" s="46">
        <f>ROUND(SUM(K74:K75),0)</f>
        <v>12088080</v>
      </c>
      <c r="L76" s="8"/>
      <c r="N76" s="47"/>
      <c r="O76" s="48"/>
      <c r="P76" s="47"/>
    </row>
    <row r="77" spans="2:16" ht="30" customHeight="1" x14ac:dyDescent="0.3">
      <c r="B77" s="7"/>
      <c r="C77" s="31"/>
      <c r="D77" s="32"/>
      <c r="E77" s="32"/>
      <c r="F77" s="32"/>
      <c r="G77" s="33" t="s">
        <v>66</v>
      </c>
      <c r="H77" s="32"/>
      <c r="I77" s="34"/>
      <c r="J77" s="109"/>
      <c r="K77" s="35"/>
      <c r="L77" s="8"/>
    </row>
    <row r="78" spans="2:16" ht="30" customHeight="1" x14ac:dyDescent="0.3">
      <c r="B78" s="7"/>
      <c r="C78" s="36"/>
      <c r="D78" s="37" t="s">
        <v>67</v>
      </c>
      <c r="E78" s="38"/>
      <c r="F78" s="38"/>
      <c r="G78" s="39" t="s">
        <v>247</v>
      </c>
      <c r="H78" s="38" t="s">
        <v>218</v>
      </c>
      <c r="I78" s="54">
        <v>8</v>
      </c>
      <c r="J78" s="110">
        <f>+VLOOKUP(D78,'APU AGRO'!$1:$1048576,11,FALSE)</f>
        <v>92553</v>
      </c>
      <c r="K78" s="53">
        <f t="shared" ref="K78" si="7">+ROUND(I78*J78,0)</f>
        <v>740424</v>
      </c>
      <c r="L78" s="8"/>
    </row>
    <row r="79" spans="2:16" ht="30" customHeight="1" x14ac:dyDescent="0.3">
      <c r="B79" s="7"/>
      <c r="C79" s="36"/>
      <c r="D79" s="37" t="s">
        <v>68</v>
      </c>
      <c r="E79" s="38"/>
      <c r="F79" s="38"/>
      <c r="G79" s="39" t="s">
        <v>248</v>
      </c>
      <c r="H79" s="38" t="s">
        <v>216</v>
      </c>
      <c r="I79" s="40">
        <v>100</v>
      </c>
      <c r="J79" s="110">
        <f>+VLOOKUP(D79,'APU AGRO'!$1:$1048576,11,FALSE)</f>
        <v>8803</v>
      </c>
      <c r="K79" s="41">
        <f t="shared" si="0"/>
        <v>880300</v>
      </c>
      <c r="L79" s="8"/>
    </row>
    <row r="80" spans="2:16" ht="30" customHeight="1" x14ac:dyDescent="0.3">
      <c r="B80" s="7"/>
      <c r="C80" s="36"/>
      <c r="D80" s="37" t="s">
        <v>69</v>
      </c>
      <c r="E80" s="38"/>
      <c r="F80" s="38"/>
      <c r="G80" s="39" t="s">
        <v>249</v>
      </c>
      <c r="H80" s="38" t="s">
        <v>218</v>
      </c>
      <c r="I80" s="40">
        <v>50</v>
      </c>
      <c r="J80" s="110">
        <f>+VLOOKUP(D80,'APU AGRO'!$1:$1048576,11,FALSE)</f>
        <v>11257</v>
      </c>
      <c r="K80" s="41">
        <f t="shared" si="0"/>
        <v>562850</v>
      </c>
      <c r="L80" s="8"/>
    </row>
    <row r="81" spans="2:16" ht="30" customHeight="1" thickBot="1" x14ac:dyDescent="0.35">
      <c r="B81" s="7"/>
      <c r="C81" s="42" t="s">
        <v>21</v>
      </c>
      <c r="D81" s="43"/>
      <c r="E81" s="43"/>
      <c r="F81" s="43"/>
      <c r="G81" s="44"/>
      <c r="H81" s="43"/>
      <c r="I81" s="45"/>
      <c r="J81" s="111"/>
      <c r="K81" s="46">
        <f>ROUND(SUM(K78:K80),0)</f>
        <v>2183574</v>
      </c>
      <c r="L81" s="8"/>
      <c r="N81" s="47"/>
      <c r="P81" s="47"/>
    </row>
    <row r="82" spans="2:16" ht="30" customHeight="1" x14ac:dyDescent="0.3">
      <c r="B82" s="7"/>
      <c r="C82" s="31"/>
      <c r="D82" s="32"/>
      <c r="E82" s="32"/>
      <c r="F82" s="32"/>
      <c r="G82" s="33" t="s">
        <v>70</v>
      </c>
      <c r="H82" s="32"/>
      <c r="I82" s="34"/>
      <c r="J82" s="109"/>
      <c r="K82" s="35"/>
      <c r="L82" s="8"/>
    </row>
    <row r="83" spans="2:16" ht="30" customHeight="1" x14ac:dyDescent="0.3">
      <c r="B83" s="7"/>
      <c r="C83" s="36"/>
      <c r="D83" s="37" t="s">
        <v>71</v>
      </c>
      <c r="E83" s="38"/>
      <c r="F83" s="38"/>
      <c r="G83" s="39" t="s">
        <v>250</v>
      </c>
      <c r="H83" s="38" t="s">
        <v>212</v>
      </c>
      <c r="I83" s="52">
        <v>365</v>
      </c>
      <c r="J83" s="110">
        <f>+VLOOKUP(D83,'APU AGRO'!$1:$1048576,11,FALSE)</f>
        <v>18250</v>
      </c>
      <c r="K83" s="41">
        <f t="shared" ref="K83:K93" si="8">+ROUND(I83*J83,0)</f>
        <v>6661250</v>
      </c>
      <c r="L83" s="8"/>
    </row>
    <row r="84" spans="2:16" ht="30" customHeight="1" x14ac:dyDescent="0.3">
      <c r="B84" s="7"/>
      <c r="C84" s="36"/>
      <c r="D84" s="37" t="s">
        <v>72</v>
      </c>
      <c r="E84" s="38"/>
      <c r="F84" s="38"/>
      <c r="G84" s="39" t="s">
        <v>251</v>
      </c>
      <c r="H84" s="38" t="s">
        <v>212</v>
      </c>
      <c r="I84" s="40">
        <v>20</v>
      </c>
      <c r="J84" s="110">
        <f>+VLOOKUP(D84,'APU AGRO'!$1:$1048576,11,FALSE)</f>
        <v>18311</v>
      </c>
      <c r="K84" s="41">
        <f t="shared" si="8"/>
        <v>366220</v>
      </c>
      <c r="L84" s="8"/>
    </row>
    <row r="85" spans="2:16" ht="30" customHeight="1" x14ac:dyDescent="0.3">
      <c r="B85" s="7"/>
      <c r="C85" s="36"/>
      <c r="D85" s="37" t="s">
        <v>73</v>
      </c>
      <c r="E85" s="38"/>
      <c r="F85" s="38"/>
      <c r="G85" s="39" t="s">
        <v>252</v>
      </c>
      <c r="H85" s="38" t="s">
        <v>212</v>
      </c>
      <c r="I85" s="40">
        <v>345</v>
      </c>
      <c r="J85" s="110">
        <f>+VLOOKUP(D85,'APU AGRO'!$1:$1048576,11,FALSE)</f>
        <v>15671</v>
      </c>
      <c r="K85" s="41">
        <f t="shared" si="8"/>
        <v>5406495</v>
      </c>
      <c r="L85" s="8"/>
    </row>
    <row r="86" spans="2:16" ht="30" customHeight="1" x14ac:dyDescent="0.3">
      <c r="B86" s="7"/>
      <c r="C86" s="36"/>
      <c r="D86" s="37" t="s">
        <v>74</v>
      </c>
      <c r="E86" s="38"/>
      <c r="F86" s="38"/>
      <c r="G86" s="39" t="s">
        <v>253</v>
      </c>
      <c r="H86" s="38" t="s">
        <v>216</v>
      </c>
      <c r="I86" s="40">
        <v>6</v>
      </c>
      <c r="J86" s="110">
        <f>+VLOOKUP(D86,'APU AGRO'!$1:$1048576,11,FALSE)</f>
        <v>48646</v>
      </c>
      <c r="K86" s="41">
        <f t="shared" si="8"/>
        <v>291876</v>
      </c>
      <c r="L86" s="8"/>
    </row>
    <row r="87" spans="2:16" ht="30" customHeight="1" thickBot="1" x14ac:dyDescent="0.35">
      <c r="B87" s="7"/>
      <c r="C87" s="42" t="s">
        <v>21</v>
      </c>
      <c r="D87" s="43"/>
      <c r="E87" s="43"/>
      <c r="F87" s="43"/>
      <c r="G87" s="44"/>
      <c r="H87" s="43"/>
      <c r="I87" s="45"/>
      <c r="J87" s="111"/>
      <c r="K87" s="55">
        <f>ROUND(SUM(K83:K86),0)</f>
        <v>12725841</v>
      </c>
      <c r="L87" s="8"/>
      <c r="N87" s="56"/>
      <c r="P87" s="56"/>
    </row>
    <row r="88" spans="2:16" ht="30" customHeight="1" x14ac:dyDescent="0.3">
      <c r="B88" s="7"/>
      <c r="C88" s="31"/>
      <c r="D88" s="32"/>
      <c r="E88" s="32"/>
      <c r="F88" s="32"/>
      <c r="G88" s="33" t="s">
        <v>75</v>
      </c>
      <c r="H88" s="32"/>
      <c r="I88" s="34"/>
      <c r="J88" s="109"/>
      <c r="K88" s="35"/>
      <c r="L88" s="8"/>
    </row>
    <row r="89" spans="2:16" ht="30" customHeight="1" x14ac:dyDescent="0.3">
      <c r="B89" s="7"/>
      <c r="C89" s="36"/>
      <c r="D89" s="37" t="s">
        <v>76</v>
      </c>
      <c r="E89" s="38"/>
      <c r="F89" s="38"/>
      <c r="G89" s="39" t="s">
        <v>254</v>
      </c>
      <c r="H89" s="38" t="s">
        <v>212</v>
      </c>
      <c r="I89" s="40">
        <v>300</v>
      </c>
      <c r="J89" s="110">
        <f>+VLOOKUP(D89,'APU AGRO'!$1:$1048576,11,FALSE)</f>
        <v>25683</v>
      </c>
      <c r="K89" s="41">
        <f t="shared" si="8"/>
        <v>7704900</v>
      </c>
      <c r="L89" s="8"/>
    </row>
    <row r="90" spans="2:16" ht="49.5" customHeight="1" x14ac:dyDescent="0.3">
      <c r="B90" s="7"/>
      <c r="C90" s="36"/>
      <c r="D90" s="37" t="s">
        <v>77</v>
      </c>
      <c r="E90" s="38"/>
      <c r="F90" s="38"/>
      <c r="G90" s="39" t="s">
        <v>255</v>
      </c>
      <c r="H90" s="38" t="s">
        <v>212</v>
      </c>
      <c r="I90" s="40">
        <v>60</v>
      </c>
      <c r="J90" s="110">
        <f>+VLOOKUP(D90,'APU AGRO'!$1:$1048576,11,FALSE)</f>
        <v>68081</v>
      </c>
      <c r="K90" s="41">
        <f t="shared" si="8"/>
        <v>4084860</v>
      </c>
      <c r="L90" s="8"/>
    </row>
    <row r="91" spans="2:16" ht="49.5" customHeight="1" x14ac:dyDescent="0.3">
      <c r="B91" s="7"/>
      <c r="C91" s="36"/>
      <c r="D91" s="37" t="s">
        <v>78</v>
      </c>
      <c r="E91" s="38"/>
      <c r="F91" s="38"/>
      <c r="G91" s="39" t="s">
        <v>256</v>
      </c>
      <c r="H91" s="38" t="s">
        <v>216</v>
      </c>
      <c r="I91" s="40">
        <v>6</v>
      </c>
      <c r="J91" s="110">
        <f>+VLOOKUP(D91,'APU AGRO'!$1:$1048576,11,FALSE)</f>
        <v>895146</v>
      </c>
      <c r="K91" s="41">
        <f t="shared" si="8"/>
        <v>5370876</v>
      </c>
      <c r="L91" s="8"/>
    </row>
    <row r="92" spans="2:16" ht="114.75" customHeight="1" x14ac:dyDescent="0.3">
      <c r="B92" s="7"/>
      <c r="C92" s="36"/>
      <c r="D92" s="37" t="s">
        <v>79</v>
      </c>
      <c r="E92" s="38"/>
      <c r="F92" s="38"/>
      <c r="G92" s="39" t="s">
        <v>257</v>
      </c>
      <c r="H92" s="38" t="s">
        <v>218</v>
      </c>
      <c r="I92" s="40">
        <v>1</v>
      </c>
      <c r="J92" s="110">
        <f>+VLOOKUP(D92,'APU AGRO'!$1:$1048576,11,FALSE)</f>
        <v>13039220</v>
      </c>
      <c r="K92" s="41">
        <f t="shared" si="8"/>
        <v>13039220</v>
      </c>
      <c r="L92" s="8"/>
    </row>
    <row r="93" spans="2:16" ht="71.25" customHeight="1" x14ac:dyDescent="0.3">
      <c r="B93" s="7"/>
      <c r="C93" s="36"/>
      <c r="D93" s="37" t="s">
        <v>80</v>
      </c>
      <c r="E93" s="38"/>
      <c r="F93" s="38"/>
      <c r="G93" s="39" t="s">
        <v>258</v>
      </c>
      <c r="H93" s="38" t="s">
        <v>218</v>
      </c>
      <c r="I93" s="40">
        <v>1</v>
      </c>
      <c r="J93" s="110">
        <f>+VLOOKUP(D93,'APU AGRO'!$1:$1048576,11,FALSE)</f>
        <v>893894</v>
      </c>
      <c r="K93" s="41">
        <f t="shared" si="8"/>
        <v>893894</v>
      </c>
      <c r="L93" s="8"/>
    </row>
    <row r="94" spans="2:16" ht="30" customHeight="1" thickBot="1" x14ac:dyDescent="0.35">
      <c r="B94" s="7"/>
      <c r="C94" s="42" t="s">
        <v>21</v>
      </c>
      <c r="D94" s="43"/>
      <c r="E94" s="43"/>
      <c r="F94" s="43"/>
      <c r="G94" s="44"/>
      <c r="H94" s="43"/>
      <c r="I94" s="52"/>
      <c r="J94" s="112"/>
      <c r="K94" s="57">
        <f>ROUND(SUM(K89:K93),0)</f>
        <v>31093750</v>
      </c>
      <c r="L94" s="8"/>
      <c r="N94" s="47"/>
      <c r="O94" s="47"/>
      <c r="P94" s="47"/>
    </row>
    <row r="95" spans="2:16" ht="42.75" customHeight="1" thickBot="1" x14ac:dyDescent="0.35">
      <c r="B95" s="7"/>
      <c r="C95" s="236" t="s">
        <v>81</v>
      </c>
      <c r="D95" s="237"/>
      <c r="E95" s="237"/>
      <c r="F95" s="237"/>
      <c r="G95" s="237"/>
      <c r="H95" s="237"/>
      <c r="I95" s="237"/>
      <c r="J95" s="237"/>
      <c r="K95" s="238"/>
      <c r="L95" s="8"/>
    </row>
    <row r="96" spans="2:16" s="13" customFormat="1" ht="30" customHeight="1" thickBot="1" x14ac:dyDescent="0.35">
      <c r="B96" s="14"/>
      <c r="C96" s="120" t="s">
        <v>8</v>
      </c>
      <c r="D96" s="121" t="s">
        <v>9</v>
      </c>
      <c r="E96" s="239" t="s">
        <v>10</v>
      </c>
      <c r="F96" s="239"/>
      <c r="G96" s="120" t="s">
        <v>11</v>
      </c>
      <c r="H96" s="121" t="s">
        <v>12</v>
      </c>
      <c r="I96" s="121" t="s">
        <v>13</v>
      </c>
      <c r="J96" s="122" t="s">
        <v>14</v>
      </c>
      <c r="K96" s="123" t="s">
        <v>15</v>
      </c>
      <c r="L96" s="15"/>
    </row>
    <row r="97" spans="2:12" s="13" customFormat="1" ht="30" customHeight="1" thickBot="1" x14ac:dyDescent="0.35">
      <c r="B97" s="14"/>
      <c r="C97" s="58"/>
      <c r="D97" s="59"/>
      <c r="E97" s="60"/>
      <c r="F97" s="60"/>
      <c r="G97" s="61" t="s">
        <v>82</v>
      </c>
      <c r="H97" s="60"/>
      <c r="I97" s="61"/>
      <c r="J97" s="113"/>
      <c r="K97" s="62"/>
      <c r="L97" s="15"/>
    </row>
    <row r="98" spans="2:12" s="13" customFormat="1" ht="30" hidden="1" customHeight="1" x14ac:dyDescent="0.3">
      <c r="B98" s="14"/>
      <c r="C98" s="36"/>
      <c r="D98" s="37"/>
      <c r="E98" s="38"/>
      <c r="F98" s="38"/>
      <c r="G98" s="39"/>
      <c r="H98" s="38"/>
      <c r="I98" s="40"/>
      <c r="J98" s="110"/>
      <c r="K98" s="41"/>
      <c r="L98" s="15"/>
    </row>
    <row r="99" spans="2:12" s="13" customFormat="1" ht="36.75" customHeight="1" x14ac:dyDescent="0.3">
      <c r="B99" s="14"/>
      <c r="C99" s="36"/>
      <c r="D99" s="37" t="s">
        <v>83</v>
      </c>
      <c r="E99" s="38"/>
      <c r="F99" s="38"/>
      <c r="G99" s="39" t="s">
        <v>259</v>
      </c>
      <c r="H99" s="38" t="s">
        <v>212</v>
      </c>
      <c r="I99" s="52">
        <v>22.5</v>
      </c>
      <c r="J99" s="110">
        <f>+VLOOKUP(D99,'APU AGRO'!$1:$1048576,11,FALSE)</f>
        <v>4066</v>
      </c>
      <c r="K99" s="41">
        <f t="shared" ref="K99:K170" si="9">+ROUND(I99*J99,0)</f>
        <v>91485</v>
      </c>
      <c r="L99" s="15"/>
    </row>
    <row r="100" spans="2:12" s="13" customFormat="1" ht="30" customHeight="1" thickBot="1" x14ac:dyDescent="0.35">
      <c r="B100" s="14"/>
      <c r="C100" s="42" t="s">
        <v>21</v>
      </c>
      <c r="D100" s="43"/>
      <c r="E100" s="43"/>
      <c r="F100" s="43"/>
      <c r="G100" s="44"/>
      <c r="H100" s="43"/>
      <c r="I100" s="45"/>
      <c r="J100" s="111"/>
      <c r="K100" s="46">
        <f>ROUND(SUM(K99:K99),0)</f>
        <v>91485</v>
      </c>
      <c r="L100" s="15"/>
    </row>
    <row r="101" spans="2:12" s="13" customFormat="1" ht="30" customHeight="1" x14ac:dyDescent="0.3">
      <c r="B101" s="14"/>
      <c r="C101" s="31"/>
      <c r="D101" s="32"/>
      <c r="E101" s="32"/>
      <c r="F101" s="32"/>
      <c r="G101" s="33" t="s">
        <v>18</v>
      </c>
      <c r="H101" s="32"/>
      <c r="I101" s="34"/>
      <c r="J101" s="109"/>
      <c r="K101" s="35"/>
      <c r="L101" s="15"/>
    </row>
    <row r="102" spans="2:12" s="13" customFormat="1" ht="30" customHeight="1" x14ac:dyDescent="0.3">
      <c r="B102" s="14"/>
      <c r="C102" s="36"/>
      <c r="D102" s="37" t="s">
        <v>20</v>
      </c>
      <c r="E102" s="38"/>
      <c r="F102" s="38"/>
      <c r="G102" s="39" t="s">
        <v>213</v>
      </c>
      <c r="H102" s="38" t="s">
        <v>214</v>
      </c>
      <c r="I102" s="40">
        <v>21</v>
      </c>
      <c r="J102" s="110">
        <f>+VLOOKUP(D102,'APU AGRO'!$1:$1048576,11,FALSE)</f>
        <v>58038</v>
      </c>
      <c r="K102" s="41">
        <f t="shared" si="9"/>
        <v>1218798</v>
      </c>
      <c r="L102" s="15"/>
    </row>
    <row r="103" spans="2:12" s="13" customFormat="1" ht="30" customHeight="1" x14ac:dyDescent="0.3">
      <c r="B103" s="14"/>
      <c r="C103" s="36"/>
      <c r="D103" s="37" t="s">
        <v>84</v>
      </c>
      <c r="E103" s="38"/>
      <c r="F103" s="38"/>
      <c r="G103" s="39" t="s">
        <v>260</v>
      </c>
      <c r="H103" s="38" t="s">
        <v>216</v>
      </c>
      <c r="I103" s="40">
        <v>6.72</v>
      </c>
      <c r="J103" s="110">
        <f>+VLOOKUP(D103,'APU AGRO'!$1:$1048576,11,FALSE)</f>
        <v>5303</v>
      </c>
      <c r="K103" s="41">
        <f t="shared" si="9"/>
        <v>35636</v>
      </c>
      <c r="L103" s="15"/>
    </row>
    <row r="104" spans="2:12" s="13" customFormat="1" ht="30" customHeight="1" thickBot="1" x14ac:dyDescent="0.35">
      <c r="B104" s="14"/>
      <c r="C104" s="42" t="s">
        <v>21</v>
      </c>
      <c r="D104" s="43"/>
      <c r="E104" s="43"/>
      <c r="F104" s="43"/>
      <c r="G104" s="44"/>
      <c r="H104" s="43"/>
      <c r="I104" s="45"/>
      <c r="J104" s="111"/>
      <c r="K104" s="46">
        <f>ROUND(SUM(K102:K103),0)</f>
        <v>1254434</v>
      </c>
      <c r="L104" s="15"/>
    </row>
    <row r="105" spans="2:12" s="13" customFormat="1" ht="30" customHeight="1" x14ac:dyDescent="0.3">
      <c r="B105" s="14"/>
      <c r="C105" s="31"/>
      <c r="D105" s="32"/>
      <c r="E105" s="32"/>
      <c r="F105" s="32"/>
      <c r="G105" s="33" t="s">
        <v>22</v>
      </c>
      <c r="H105" s="32"/>
      <c r="I105" s="34"/>
      <c r="J105" s="109"/>
      <c r="K105" s="35"/>
      <c r="L105" s="15"/>
    </row>
    <row r="106" spans="2:12" s="13" customFormat="1" ht="51" customHeight="1" x14ac:dyDescent="0.3">
      <c r="B106" s="14"/>
      <c r="C106" s="36"/>
      <c r="D106" s="37" t="s">
        <v>85</v>
      </c>
      <c r="E106" s="38"/>
      <c r="F106" s="38"/>
      <c r="G106" s="39" t="s">
        <v>261</v>
      </c>
      <c r="H106" s="38" t="s">
        <v>218</v>
      </c>
      <c r="I106" s="40">
        <v>4</v>
      </c>
      <c r="J106" s="110">
        <f>+VLOOKUP(D106,'APU AGRO'!$1:$1048576,11,FALSE)</f>
        <v>149177</v>
      </c>
      <c r="K106" s="41">
        <f t="shared" si="9"/>
        <v>596708</v>
      </c>
      <c r="L106" s="15"/>
    </row>
    <row r="107" spans="2:12" s="13" customFormat="1" ht="30" customHeight="1" thickBot="1" x14ac:dyDescent="0.35">
      <c r="B107" s="14"/>
      <c r="C107" s="42" t="s">
        <v>21</v>
      </c>
      <c r="D107" s="43"/>
      <c r="E107" s="43"/>
      <c r="F107" s="43"/>
      <c r="G107" s="44"/>
      <c r="H107" s="43"/>
      <c r="I107" s="45"/>
      <c r="J107" s="111"/>
      <c r="K107" s="46">
        <f>ROUND(SUM(K106:K106),0)</f>
        <v>596708</v>
      </c>
      <c r="L107" s="15"/>
    </row>
    <row r="108" spans="2:12" s="13" customFormat="1" ht="30" hidden="1" customHeight="1" x14ac:dyDescent="0.3">
      <c r="B108" s="14"/>
      <c r="C108" s="31"/>
      <c r="D108" s="32"/>
      <c r="E108" s="32"/>
      <c r="F108" s="32"/>
      <c r="G108" s="33" t="s">
        <v>25</v>
      </c>
      <c r="H108" s="32"/>
      <c r="I108" s="34"/>
      <c r="J108" s="109"/>
      <c r="K108" s="35"/>
      <c r="L108" s="15"/>
    </row>
    <row r="109" spans="2:12" s="13" customFormat="1" ht="30" hidden="1" customHeight="1" thickBot="1" x14ac:dyDescent="0.35">
      <c r="B109" s="14"/>
      <c r="C109" s="36"/>
      <c r="D109" s="49"/>
      <c r="E109" s="38"/>
      <c r="F109" s="38"/>
      <c r="G109" s="39"/>
      <c r="H109" s="38"/>
      <c r="I109" s="40"/>
      <c r="J109" s="110"/>
      <c r="K109" s="41"/>
      <c r="L109" s="15"/>
    </row>
    <row r="110" spans="2:12" s="13" customFormat="1" ht="30" hidden="1" customHeight="1" x14ac:dyDescent="0.3">
      <c r="B110" s="14"/>
      <c r="C110" s="36"/>
      <c r="D110" s="49"/>
      <c r="E110" s="38"/>
      <c r="F110" s="38"/>
      <c r="G110" s="39"/>
      <c r="H110" s="38"/>
      <c r="I110" s="40"/>
      <c r="J110" s="110"/>
      <c r="K110" s="41"/>
      <c r="L110" s="15"/>
    </row>
    <row r="111" spans="2:12" s="13" customFormat="1" ht="30" customHeight="1" x14ac:dyDescent="0.3">
      <c r="B111" s="14"/>
      <c r="C111" s="31"/>
      <c r="D111" s="32"/>
      <c r="E111" s="32"/>
      <c r="F111" s="32"/>
      <c r="G111" s="33" t="s">
        <v>26</v>
      </c>
      <c r="H111" s="32"/>
      <c r="I111" s="50"/>
      <c r="J111" s="109"/>
      <c r="K111" s="35"/>
      <c r="L111" s="15"/>
    </row>
    <row r="112" spans="2:12" s="13" customFormat="1" ht="48" customHeight="1" x14ac:dyDescent="0.3">
      <c r="B112" s="14"/>
      <c r="C112" s="36"/>
      <c r="D112" s="37" t="s">
        <v>27</v>
      </c>
      <c r="E112" s="38"/>
      <c r="F112" s="38"/>
      <c r="G112" s="39" t="s">
        <v>219</v>
      </c>
      <c r="H112" s="38" t="s">
        <v>216</v>
      </c>
      <c r="I112" s="40">
        <v>3</v>
      </c>
      <c r="J112" s="110">
        <f>+VLOOKUP(D112,'APU AGRO'!$1:$1048576,11,FALSE)</f>
        <v>226605</v>
      </c>
      <c r="K112" s="41">
        <f t="shared" si="9"/>
        <v>679815</v>
      </c>
      <c r="L112" s="15"/>
    </row>
    <row r="113" spans="2:12" s="13" customFormat="1" ht="30" customHeight="1" thickBot="1" x14ac:dyDescent="0.35">
      <c r="B113" s="14"/>
      <c r="C113" s="42" t="s">
        <v>21</v>
      </c>
      <c r="D113" s="43"/>
      <c r="E113" s="43"/>
      <c r="F113" s="43"/>
      <c r="G113" s="44"/>
      <c r="H113" s="43"/>
      <c r="I113" s="63"/>
      <c r="J113" s="111"/>
      <c r="K113" s="46">
        <f>ROUND(SUM(K112:K112),0)</f>
        <v>679815</v>
      </c>
      <c r="L113" s="15"/>
    </row>
    <row r="114" spans="2:12" s="13" customFormat="1" ht="30" customHeight="1" x14ac:dyDescent="0.3">
      <c r="B114" s="14"/>
      <c r="C114" s="31"/>
      <c r="D114" s="32"/>
      <c r="E114" s="32"/>
      <c r="F114" s="32"/>
      <c r="G114" s="33" t="s">
        <v>86</v>
      </c>
      <c r="H114" s="32"/>
      <c r="I114" s="34"/>
      <c r="J114" s="109"/>
      <c r="K114" s="35"/>
      <c r="L114" s="15"/>
    </row>
    <row r="115" spans="2:12" s="13" customFormat="1" ht="30" customHeight="1" x14ac:dyDescent="0.3">
      <c r="B115" s="14"/>
      <c r="C115" s="36"/>
      <c r="D115" s="37" t="s">
        <v>87</v>
      </c>
      <c r="E115" s="38"/>
      <c r="F115" s="38"/>
      <c r="G115" s="39" t="s">
        <v>262</v>
      </c>
      <c r="H115" s="38" t="s">
        <v>218</v>
      </c>
      <c r="I115" s="40">
        <v>4</v>
      </c>
      <c r="J115" s="110">
        <f>+VLOOKUP(D115,'APU AGRO'!$1:$1048576,11,FALSE)</f>
        <v>86777</v>
      </c>
      <c r="K115" s="41">
        <f t="shared" ref="K115" si="10">+ROUND(I115*J115,0)</f>
        <v>347108</v>
      </c>
      <c r="L115" s="15"/>
    </row>
    <row r="116" spans="2:12" s="13" customFormat="1" ht="72" customHeight="1" x14ac:dyDescent="0.3">
      <c r="B116" s="14"/>
      <c r="C116" s="36"/>
      <c r="D116" s="37" t="s">
        <v>88</v>
      </c>
      <c r="E116" s="38"/>
      <c r="F116" s="38"/>
      <c r="G116" s="39" t="s">
        <v>263</v>
      </c>
      <c r="H116" s="38" t="s">
        <v>218</v>
      </c>
      <c r="I116" s="40">
        <v>4</v>
      </c>
      <c r="J116" s="110">
        <f>+VLOOKUP(D116,'APU AGRO'!$1:$1048576,11,FALSE)</f>
        <v>706039</v>
      </c>
      <c r="K116" s="41">
        <f t="shared" si="9"/>
        <v>2824156</v>
      </c>
      <c r="L116" s="15"/>
    </row>
    <row r="117" spans="2:12" s="13" customFormat="1" ht="30" customHeight="1" thickBot="1" x14ac:dyDescent="0.35">
      <c r="B117" s="14"/>
      <c r="C117" s="42" t="s">
        <v>21</v>
      </c>
      <c r="D117" s="43"/>
      <c r="E117" s="43"/>
      <c r="F117" s="43"/>
      <c r="G117" s="44"/>
      <c r="H117" s="43"/>
      <c r="I117" s="45"/>
      <c r="J117" s="111"/>
      <c r="K117" s="46">
        <f>ROUND(SUM(K115:K116),0)</f>
        <v>3171264</v>
      </c>
      <c r="L117" s="15"/>
    </row>
    <row r="118" spans="2:12" s="13" customFormat="1" ht="30" customHeight="1" x14ac:dyDescent="0.3">
      <c r="B118" s="14"/>
      <c r="C118" s="31"/>
      <c r="D118" s="32"/>
      <c r="E118" s="32"/>
      <c r="F118" s="32"/>
      <c r="G118" s="33" t="s">
        <v>28</v>
      </c>
      <c r="H118" s="32"/>
      <c r="I118" s="34"/>
      <c r="J118" s="109"/>
      <c r="K118" s="35"/>
      <c r="L118" s="15"/>
    </row>
    <row r="119" spans="2:12" s="13" customFormat="1" ht="60.75" customHeight="1" x14ac:dyDescent="0.3">
      <c r="B119" s="14"/>
      <c r="C119" s="36"/>
      <c r="D119" s="37" t="s">
        <v>89</v>
      </c>
      <c r="E119" s="38"/>
      <c r="F119" s="38"/>
      <c r="G119" s="39" t="s">
        <v>264</v>
      </c>
      <c r="H119" s="38" t="s">
        <v>218</v>
      </c>
      <c r="I119" s="40">
        <v>57</v>
      </c>
      <c r="J119" s="110">
        <f>+VLOOKUP(D119,'APU AGRO'!$1:$1048576,11,FALSE)</f>
        <v>13908</v>
      </c>
      <c r="K119" s="41">
        <f t="shared" si="9"/>
        <v>792756</v>
      </c>
      <c r="L119" s="15"/>
    </row>
    <row r="120" spans="2:12" s="13" customFormat="1" ht="54" customHeight="1" x14ac:dyDescent="0.3">
      <c r="B120" s="14"/>
      <c r="C120" s="36"/>
      <c r="D120" s="37" t="s">
        <v>29</v>
      </c>
      <c r="E120" s="38"/>
      <c r="F120" s="38"/>
      <c r="G120" s="39" t="s">
        <v>220</v>
      </c>
      <c r="H120" s="38" t="s">
        <v>218</v>
      </c>
      <c r="I120" s="40">
        <v>23</v>
      </c>
      <c r="J120" s="110">
        <f>+VLOOKUP(D120,'APU AGRO'!$1:$1048576,11,FALSE)</f>
        <v>241544</v>
      </c>
      <c r="K120" s="41">
        <f t="shared" si="9"/>
        <v>5555512</v>
      </c>
      <c r="L120" s="15"/>
    </row>
    <row r="121" spans="2:12" s="13" customFormat="1" ht="36" customHeight="1" x14ac:dyDescent="0.3">
      <c r="B121" s="14"/>
      <c r="C121" s="36"/>
      <c r="D121" s="37" t="s">
        <v>30</v>
      </c>
      <c r="E121" s="38"/>
      <c r="F121" s="38"/>
      <c r="G121" s="39" t="s">
        <v>221</v>
      </c>
      <c r="H121" s="38" t="s">
        <v>218</v>
      </c>
      <c r="I121" s="40">
        <v>12</v>
      </c>
      <c r="J121" s="110">
        <f>+VLOOKUP(D121,'APU AGRO'!$1:$1048576,11,FALSE)</f>
        <v>238700</v>
      </c>
      <c r="K121" s="41">
        <f t="shared" si="9"/>
        <v>2864400</v>
      </c>
      <c r="L121" s="15"/>
    </row>
    <row r="122" spans="2:12" s="13" customFormat="1" ht="51.75" customHeight="1" x14ac:dyDescent="0.3">
      <c r="B122" s="14"/>
      <c r="C122" s="36"/>
      <c r="D122" s="37" t="s">
        <v>31</v>
      </c>
      <c r="E122" s="38"/>
      <c r="F122" s="38"/>
      <c r="G122" s="39" t="s">
        <v>222</v>
      </c>
      <c r="H122" s="38" t="s">
        <v>218</v>
      </c>
      <c r="I122" s="40">
        <v>10</v>
      </c>
      <c r="J122" s="110">
        <f>+VLOOKUP(D122,'APU AGRO'!$1:$1048576,11,FALSE)</f>
        <v>176922</v>
      </c>
      <c r="K122" s="41">
        <f t="shared" si="9"/>
        <v>1769220</v>
      </c>
      <c r="L122" s="15"/>
    </row>
    <row r="123" spans="2:12" s="13" customFormat="1" ht="42.75" customHeight="1" x14ac:dyDescent="0.3">
      <c r="B123" s="14"/>
      <c r="C123" s="36"/>
      <c r="D123" s="37" t="s">
        <v>32</v>
      </c>
      <c r="E123" s="38"/>
      <c r="F123" s="38"/>
      <c r="G123" s="39" t="s">
        <v>223</v>
      </c>
      <c r="H123" s="38" t="s">
        <v>218</v>
      </c>
      <c r="I123" s="40">
        <v>10</v>
      </c>
      <c r="J123" s="110">
        <f>+VLOOKUP(D123,'APU AGRO'!$1:$1048576,11,FALSE)</f>
        <v>232287</v>
      </c>
      <c r="K123" s="41">
        <f t="shared" si="9"/>
        <v>2322870</v>
      </c>
      <c r="L123" s="15"/>
    </row>
    <row r="124" spans="2:12" s="13" customFormat="1" ht="48" customHeight="1" x14ac:dyDescent="0.3">
      <c r="B124" s="14"/>
      <c r="C124" s="36"/>
      <c r="D124" s="37" t="s">
        <v>33</v>
      </c>
      <c r="E124" s="38"/>
      <c r="F124" s="38"/>
      <c r="G124" s="39" t="s">
        <v>224</v>
      </c>
      <c r="H124" s="38" t="s">
        <v>218</v>
      </c>
      <c r="I124" s="40">
        <v>12</v>
      </c>
      <c r="J124" s="110">
        <f>+VLOOKUP(D124,'APU AGRO'!$1:$1048576,11,FALSE)</f>
        <v>96762</v>
      </c>
      <c r="K124" s="41">
        <f t="shared" si="9"/>
        <v>1161144</v>
      </c>
      <c r="L124" s="15"/>
    </row>
    <row r="125" spans="2:12" s="13" customFormat="1" ht="48" customHeight="1" x14ac:dyDescent="0.3">
      <c r="B125" s="14"/>
      <c r="C125" s="36"/>
      <c r="D125" s="37" t="s">
        <v>90</v>
      </c>
      <c r="E125" s="38"/>
      <c r="F125" s="38"/>
      <c r="G125" s="39" t="s">
        <v>265</v>
      </c>
      <c r="H125" s="38" t="s">
        <v>218</v>
      </c>
      <c r="I125" s="40">
        <v>10</v>
      </c>
      <c r="J125" s="110">
        <f>+VLOOKUP(D125,'APU AGRO'!$1:$1048576,11,FALSE)</f>
        <v>215303</v>
      </c>
      <c r="K125" s="41">
        <f t="shared" si="9"/>
        <v>2153030</v>
      </c>
      <c r="L125" s="15"/>
    </row>
    <row r="126" spans="2:12" s="13" customFormat="1" ht="42" customHeight="1" x14ac:dyDescent="0.3">
      <c r="B126" s="14"/>
      <c r="C126" s="36"/>
      <c r="D126" s="37" t="s">
        <v>91</v>
      </c>
      <c r="E126" s="38"/>
      <c r="F126" s="38"/>
      <c r="G126" s="39" t="s">
        <v>266</v>
      </c>
      <c r="H126" s="38" t="s">
        <v>218</v>
      </c>
      <c r="I126" s="40">
        <v>10</v>
      </c>
      <c r="J126" s="110">
        <f>+VLOOKUP(D126,'APU AGRO'!$1:$1048576,11,FALSE)</f>
        <v>221127</v>
      </c>
      <c r="K126" s="41">
        <f t="shared" si="9"/>
        <v>2211270</v>
      </c>
      <c r="L126" s="15"/>
    </row>
    <row r="127" spans="2:12" s="13" customFormat="1" ht="49.5" customHeight="1" x14ac:dyDescent="0.3">
      <c r="B127" s="14"/>
      <c r="C127" s="36"/>
      <c r="D127" s="37" t="s">
        <v>92</v>
      </c>
      <c r="E127" s="38"/>
      <c r="F127" s="38"/>
      <c r="G127" s="39" t="s">
        <v>267</v>
      </c>
      <c r="H127" s="38" t="s">
        <v>218</v>
      </c>
      <c r="I127" s="40">
        <v>10</v>
      </c>
      <c r="J127" s="110">
        <f>+VLOOKUP(D127,'APU AGRO'!$1:$1048576,11,FALSE)</f>
        <v>8637</v>
      </c>
      <c r="K127" s="41">
        <f t="shared" si="9"/>
        <v>86370</v>
      </c>
      <c r="L127" s="15"/>
    </row>
    <row r="128" spans="2:12" s="13" customFormat="1" ht="30" customHeight="1" x14ac:dyDescent="0.3">
      <c r="B128" s="14"/>
      <c r="C128" s="36"/>
      <c r="D128" s="37" t="s">
        <v>93</v>
      </c>
      <c r="E128" s="38"/>
      <c r="F128" s="38"/>
      <c r="G128" s="39" t="s">
        <v>268</v>
      </c>
      <c r="H128" s="38" t="s">
        <v>218</v>
      </c>
      <c r="I128" s="40">
        <v>10</v>
      </c>
      <c r="J128" s="110">
        <f>+VLOOKUP(D128,'APU AGRO'!$1:$1048576,11,FALSE)</f>
        <v>8637</v>
      </c>
      <c r="K128" s="41">
        <f t="shared" si="9"/>
        <v>86370</v>
      </c>
      <c r="L128" s="15"/>
    </row>
    <row r="129" spans="2:12" s="13" customFormat="1" ht="30" customHeight="1" x14ac:dyDescent="0.3">
      <c r="B129" s="14"/>
      <c r="C129" s="36"/>
      <c r="D129" s="37" t="s">
        <v>94</v>
      </c>
      <c r="E129" s="38"/>
      <c r="F129" s="38"/>
      <c r="G129" s="39" t="s">
        <v>269</v>
      </c>
      <c r="H129" s="38" t="s">
        <v>218</v>
      </c>
      <c r="I129" s="40">
        <v>10</v>
      </c>
      <c r="J129" s="110">
        <f>+VLOOKUP(D129,'APU AGRO'!$1:$1048576,11,FALSE)</f>
        <v>9619</v>
      </c>
      <c r="K129" s="41">
        <f t="shared" si="9"/>
        <v>96190</v>
      </c>
      <c r="L129" s="15"/>
    </row>
    <row r="130" spans="2:12" s="13" customFormat="1" ht="30" customHeight="1" thickBot="1" x14ac:dyDescent="0.35">
      <c r="B130" s="14"/>
      <c r="C130" s="42" t="s">
        <v>21</v>
      </c>
      <c r="D130" s="43"/>
      <c r="E130" s="43"/>
      <c r="F130" s="43"/>
      <c r="G130" s="44"/>
      <c r="H130" s="43"/>
      <c r="I130" s="43"/>
      <c r="J130" s="111"/>
      <c r="K130" s="46">
        <f>ROUND(SUM(K119:K129),0)</f>
        <v>19099132</v>
      </c>
      <c r="L130" s="15"/>
    </row>
    <row r="131" spans="2:12" s="13" customFormat="1" ht="30" customHeight="1" x14ac:dyDescent="0.3">
      <c r="B131" s="14"/>
      <c r="C131" s="31"/>
      <c r="D131" s="32"/>
      <c r="E131" s="32"/>
      <c r="F131" s="32"/>
      <c r="G131" s="33" t="s">
        <v>34</v>
      </c>
      <c r="H131" s="32"/>
      <c r="I131" s="50"/>
      <c r="J131" s="109"/>
      <c r="K131" s="35"/>
      <c r="L131" s="15"/>
    </row>
    <row r="132" spans="2:12" s="13" customFormat="1" ht="54.75" customHeight="1" x14ac:dyDescent="0.3">
      <c r="B132" s="14"/>
      <c r="C132" s="36"/>
      <c r="D132" s="37" t="s">
        <v>35</v>
      </c>
      <c r="E132" s="38"/>
      <c r="F132" s="38"/>
      <c r="G132" s="39" t="s">
        <v>225</v>
      </c>
      <c r="H132" s="38" t="s">
        <v>212</v>
      </c>
      <c r="I132" s="40">
        <v>35</v>
      </c>
      <c r="J132" s="110">
        <f>+VLOOKUP(D132,'APU AGRO'!$1:$1048576,11,FALSE)</f>
        <v>53852</v>
      </c>
      <c r="K132" s="41">
        <f t="shared" si="9"/>
        <v>1884820</v>
      </c>
      <c r="L132" s="15"/>
    </row>
    <row r="133" spans="2:12" s="13" customFormat="1" ht="30" customHeight="1" thickBot="1" x14ac:dyDescent="0.35">
      <c r="B133" s="14"/>
      <c r="C133" s="42" t="s">
        <v>21</v>
      </c>
      <c r="D133" s="43"/>
      <c r="E133" s="43"/>
      <c r="F133" s="43"/>
      <c r="G133" s="44"/>
      <c r="H133" s="43"/>
      <c r="I133" s="43"/>
      <c r="J133" s="111"/>
      <c r="K133" s="46">
        <f>ROUND(SUM(K132),0)</f>
        <v>1884820</v>
      </c>
      <c r="L133" s="15"/>
    </row>
    <row r="134" spans="2:12" s="13" customFormat="1" ht="30" customHeight="1" x14ac:dyDescent="0.3">
      <c r="B134" s="14"/>
      <c r="C134" s="31"/>
      <c r="D134" s="32"/>
      <c r="E134" s="32"/>
      <c r="F134" s="32"/>
      <c r="G134" s="33" t="s">
        <v>36</v>
      </c>
      <c r="H134" s="32"/>
      <c r="I134" s="50"/>
      <c r="J134" s="109"/>
      <c r="K134" s="35"/>
      <c r="L134" s="15"/>
    </row>
    <row r="135" spans="2:12" s="13" customFormat="1" ht="60.75" customHeight="1" x14ac:dyDescent="0.3">
      <c r="B135" s="14"/>
      <c r="C135" s="36"/>
      <c r="D135" s="37" t="s">
        <v>37</v>
      </c>
      <c r="E135" s="38"/>
      <c r="F135" s="38"/>
      <c r="G135" s="39" t="s">
        <v>226</v>
      </c>
      <c r="H135" s="38" t="s">
        <v>216</v>
      </c>
      <c r="I135" s="40">
        <v>40</v>
      </c>
      <c r="J135" s="110">
        <f>+VLOOKUP(D135,'APU AGRO'!$1:$1048576,11,FALSE)</f>
        <v>121625</v>
      </c>
      <c r="K135" s="41">
        <f t="shared" si="9"/>
        <v>4865000</v>
      </c>
      <c r="L135" s="15"/>
    </row>
    <row r="136" spans="2:12" s="13" customFormat="1" ht="30" customHeight="1" thickBot="1" x14ac:dyDescent="0.35">
      <c r="B136" s="14"/>
      <c r="C136" s="42" t="s">
        <v>21</v>
      </c>
      <c r="D136" s="43"/>
      <c r="E136" s="43"/>
      <c r="F136" s="43"/>
      <c r="G136" s="44"/>
      <c r="H136" s="43"/>
      <c r="I136" s="45"/>
      <c r="J136" s="111"/>
      <c r="K136" s="46">
        <f>ROUND(SUM(K135:K135),0)</f>
        <v>4865000</v>
      </c>
      <c r="L136" s="15"/>
    </row>
    <row r="137" spans="2:12" s="13" customFormat="1" ht="30" customHeight="1" x14ac:dyDescent="0.3">
      <c r="B137" s="14"/>
      <c r="C137" s="31"/>
      <c r="D137" s="32"/>
      <c r="E137" s="32"/>
      <c r="F137" s="32"/>
      <c r="G137" s="33" t="s">
        <v>40</v>
      </c>
      <c r="H137" s="32"/>
      <c r="I137" s="34"/>
      <c r="J137" s="109"/>
      <c r="K137" s="35"/>
      <c r="L137" s="15"/>
    </row>
    <row r="138" spans="2:12" s="13" customFormat="1" ht="51" customHeight="1" x14ac:dyDescent="0.3">
      <c r="B138" s="14"/>
      <c r="C138" s="36"/>
      <c r="D138" s="37" t="s">
        <v>95</v>
      </c>
      <c r="E138" s="38"/>
      <c r="F138" s="38"/>
      <c r="G138" s="39" t="s">
        <v>270</v>
      </c>
      <c r="H138" s="38" t="s">
        <v>212</v>
      </c>
      <c r="I138" s="40">
        <v>10.6</v>
      </c>
      <c r="J138" s="110">
        <f>+VLOOKUP(D138,'APU AGRO'!$1:$1048576,11,FALSE)</f>
        <v>103564</v>
      </c>
      <c r="K138" s="41">
        <f t="shared" ref="K138" si="11">+ROUND(I138*J138,0)</f>
        <v>1097778</v>
      </c>
      <c r="L138" s="15"/>
    </row>
    <row r="139" spans="2:12" s="13" customFormat="1" ht="57.75" customHeight="1" x14ac:dyDescent="0.3">
      <c r="B139" s="14"/>
      <c r="C139" s="36"/>
      <c r="D139" s="37" t="s">
        <v>96</v>
      </c>
      <c r="E139" s="38"/>
      <c r="F139" s="38"/>
      <c r="G139" s="39" t="s">
        <v>271</v>
      </c>
      <c r="H139" s="38" t="s">
        <v>216</v>
      </c>
      <c r="I139" s="40">
        <v>151</v>
      </c>
      <c r="J139" s="110">
        <f>+VLOOKUP(D139,'APU AGRO'!$1:$1048576,11,FALSE)</f>
        <v>22437</v>
      </c>
      <c r="K139" s="41">
        <f t="shared" si="9"/>
        <v>3387987</v>
      </c>
      <c r="L139" s="15"/>
    </row>
    <row r="140" spans="2:12" s="13" customFormat="1" ht="30" customHeight="1" thickBot="1" x14ac:dyDescent="0.35">
      <c r="B140" s="14"/>
      <c r="C140" s="42" t="s">
        <v>21</v>
      </c>
      <c r="D140" s="43"/>
      <c r="E140" s="43"/>
      <c r="F140" s="43"/>
      <c r="G140" s="44"/>
      <c r="H140" s="43"/>
      <c r="I140" s="45"/>
      <c r="J140" s="111"/>
      <c r="K140" s="46">
        <f>ROUND(SUM(K138:K139),0)</f>
        <v>4485765</v>
      </c>
      <c r="L140" s="15"/>
    </row>
    <row r="141" spans="2:12" s="13" customFormat="1" ht="30" customHeight="1" x14ac:dyDescent="0.3">
      <c r="B141" s="14"/>
      <c r="C141" s="31"/>
      <c r="D141" s="32"/>
      <c r="E141" s="32"/>
      <c r="F141" s="32"/>
      <c r="G141" s="33" t="s">
        <v>97</v>
      </c>
      <c r="H141" s="32"/>
      <c r="I141" s="34"/>
      <c r="J141" s="109"/>
      <c r="K141" s="35"/>
      <c r="L141" s="15"/>
    </row>
    <row r="142" spans="2:12" s="13" customFormat="1" ht="83.25" customHeight="1" x14ac:dyDescent="0.3">
      <c r="B142" s="14"/>
      <c r="C142" s="36"/>
      <c r="D142" s="37" t="s">
        <v>49</v>
      </c>
      <c r="E142" s="38"/>
      <c r="F142" s="38"/>
      <c r="G142" s="39" t="s">
        <v>233</v>
      </c>
      <c r="H142" s="38" t="s">
        <v>218</v>
      </c>
      <c r="I142" s="40">
        <v>1</v>
      </c>
      <c r="J142" s="110">
        <f>+VLOOKUP(D142,'APU AGRO'!$1:$1048576,11,FALSE)</f>
        <v>1053370</v>
      </c>
      <c r="K142" s="41">
        <f t="shared" ref="K142" si="12">+ROUND(I142*J142,0)</f>
        <v>1053370</v>
      </c>
      <c r="L142" s="15"/>
    </row>
    <row r="143" spans="2:12" s="13" customFormat="1" ht="30" customHeight="1" thickBot="1" x14ac:dyDescent="0.35">
      <c r="B143" s="14"/>
      <c r="C143" s="42" t="s">
        <v>21</v>
      </c>
      <c r="D143" s="43"/>
      <c r="E143" s="43"/>
      <c r="F143" s="43"/>
      <c r="G143" s="44"/>
      <c r="H143" s="43"/>
      <c r="I143" s="45"/>
      <c r="J143" s="111"/>
      <c r="K143" s="46">
        <f>ROUND(SUM(K142:K142),0)</f>
        <v>1053370</v>
      </c>
      <c r="L143" s="15"/>
    </row>
    <row r="144" spans="2:12" s="13" customFormat="1" ht="30" customHeight="1" x14ac:dyDescent="0.3">
      <c r="B144" s="14"/>
      <c r="C144" s="31"/>
      <c r="D144" s="32"/>
      <c r="E144" s="32"/>
      <c r="F144" s="32"/>
      <c r="G144" s="33" t="s">
        <v>50</v>
      </c>
      <c r="H144" s="32"/>
      <c r="I144" s="34"/>
      <c r="J144" s="109"/>
      <c r="K144" s="35"/>
      <c r="L144" s="15"/>
    </row>
    <row r="145" spans="2:12" s="13" customFormat="1" ht="31.2" x14ac:dyDescent="0.3">
      <c r="B145" s="14"/>
      <c r="C145" s="36"/>
      <c r="D145" s="37" t="s">
        <v>98</v>
      </c>
      <c r="E145" s="38"/>
      <c r="F145" s="38"/>
      <c r="G145" s="39" t="s">
        <v>272</v>
      </c>
      <c r="H145" s="38" t="s">
        <v>212</v>
      </c>
      <c r="I145" s="40">
        <v>10</v>
      </c>
      <c r="J145" s="110">
        <f>+VLOOKUP(D145,'APU AGRO'!$1:$1048576,11,FALSE)</f>
        <v>862405</v>
      </c>
      <c r="K145" s="41">
        <f t="shared" ref="K145" si="13">+ROUND(I145*J145,0)</f>
        <v>8624050</v>
      </c>
      <c r="L145" s="15"/>
    </row>
    <row r="146" spans="2:12" s="13" customFormat="1" ht="30" customHeight="1" thickBot="1" x14ac:dyDescent="0.35">
      <c r="B146" s="14"/>
      <c r="C146" s="42" t="s">
        <v>21</v>
      </c>
      <c r="D146" s="43"/>
      <c r="E146" s="43"/>
      <c r="F146" s="43"/>
      <c r="G146" s="44"/>
      <c r="H146" s="43"/>
      <c r="I146" s="45"/>
      <c r="J146" s="111"/>
      <c r="K146" s="46">
        <f>ROUND(SUM(K145:K145),0)</f>
        <v>8624050</v>
      </c>
      <c r="L146" s="15"/>
    </row>
    <row r="147" spans="2:12" s="13" customFormat="1" ht="30" customHeight="1" x14ac:dyDescent="0.3">
      <c r="B147" s="14"/>
      <c r="C147" s="31"/>
      <c r="D147" s="32"/>
      <c r="E147" s="32"/>
      <c r="F147" s="32"/>
      <c r="G147" s="33" t="s">
        <v>99</v>
      </c>
      <c r="H147" s="32"/>
      <c r="I147" s="34"/>
      <c r="J147" s="109"/>
      <c r="K147" s="35"/>
      <c r="L147" s="15"/>
    </row>
    <row r="148" spans="2:12" s="13" customFormat="1" ht="31.2" x14ac:dyDescent="0.3">
      <c r="B148" s="14"/>
      <c r="C148" s="36"/>
      <c r="D148" s="37" t="s">
        <v>100</v>
      </c>
      <c r="E148" s="38"/>
      <c r="F148" s="38"/>
      <c r="G148" s="39" t="s">
        <v>273</v>
      </c>
      <c r="H148" s="38" t="s">
        <v>218</v>
      </c>
      <c r="I148" s="40">
        <v>1</v>
      </c>
      <c r="J148" s="110">
        <f>+VLOOKUP(D148,'APU AGRO'!$1:$1048576,11,FALSE)</f>
        <v>311042</v>
      </c>
      <c r="K148" s="41">
        <f t="shared" ref="K148" si="14">+ROUND(I148*J148,0)</f>
        <v>311042</v>
      </c>
      <c r="L148" s="15"/>
    </row>
    <row r="149" spans="2:12" s="13" customFormat="1" ht="30" customHeight="1" thickBot="1" x14ac:dyDescent="0.35">
      <c r="B149" s="14"/>
      <c r="C149" s="42" t="s">
        <v>21</v>
      </c>
      <c r="D149" s="43"/>
      <c r="E149" s="43"/>
      <c r="F149" s="43"/>
      <c r="G149" s="44"/>
      <c r="H149" s="43"/>
      <c r="I149" s="45"/>
      <c r="J149" s="111"/>
      <c r="K149" s="46">
        <f>ROUND(SUM(K148),0)</f>
        <v>311042</v>
      </c>
      <c r="L149" s="15"/>
    </row>
    <row r="150" spans="2:12" s="13" customFormat="1" ht="30" customHeight="1" x14ac:dyDescent="0.3">
      <c r="B150" s="14"/>
      <c r="C150" s="31"/>
      <c r="D150" s="32"/>
      <c r="E150" s="32"/>
      <c r="F150" s="32"/>
      <c r="G150" s="33" t="s">
        <v>54</v>
      </c>
      <c r="H150" s="32"/>
      <c r="I150" s="34"/>
      <c r="J150" s="109"/>
      <c r="K150" s="35"/>
      <c r="L150" s="15"/>
    </row>
    <row r="151" spans="2:12" s="13" customFormat="1" ht="60" customHeight="1" x14ac:dyDescent="0.3">
      <c r="B151" s="14"/>
      <c r="C151" s="36"/>
      <c r="D151" s="37" t="s">
        <v>101</v>
      </c>
      <c r="E151" s="38"/>
      <c r="F151" s="38"/>
      <c r="G151" s="39" t="s">
        <v>274</v>
      </c>
      <c r="H151" s="38" t="s">
        <v>212</v>
      </c>
      <c r="I151" s="64">
        <v>273</v>
      </c>
      <c r="J151" s="110">
        <f>+VLOOKUP(D151,'APU AGRO'!$1:$1048576,11,FALSE)</f>
        <v>37907</v>
      </c>
      <c r="K151" s="41">
        <f t="shared" si="9"/>
        <v>10348611</v>
      </c>
      <c r="L151" s="15"/>
    </row>
    <row r="152" spans="2:12" s="13" customFormat="1" ht="63.75" customHeight="1" x14ac:dyDescent="0.3">
      <c r="B152" s="14"/>
      <c r="C152" s="36"/>
      <c r="D152" s="37" t="s">
        <v>56</v>
      </c>
      <c r="E152" s="38"/>
      <c r="F152" s="38"/>
      <c r="G152" s="39" t="s">
        <v>238</v>
      </c>
      <c r="H152" s="38" t="s">
        <v>212</v>
      </c>
      <c r="I152" s="64">
        <v>285.75</v>
      </c>
      <c r="J152" s="110">
        <f>+VLOOKUP(D152,'APU AGRO'!$1:$1048576,11,FALSE)</f>
        <v>44129</v>
      </c>
      <c r="K152" s="41">
        <f t="shared" si="9"/>
        <v>12609862</v>
      </c>
      <c r="L152" s="15"/>
    </row>
    <row r="153" spans="2:12" s="13" customFormat="1" ht="49.5" customHeight="1" x14ac:dyDescent="0.3">
      <c r="B153" s="14"/>
      <c r="C153" s="36"/>
      <c r="D153" s="37" t="s">
        <v>60</v>
      </c>
      <c r="E153" s="38"/>
      <c r="F153" s="38"/>
      <c r="G153" s="39" t="s">
        <v>242</v>
      </c>
      <c r="H153" s="38" t="s">
        <v>212</v>
      </c>
      <c r="I153" s="64">
        <v>326.8</v>
      </c>
      <c r="J153" s="110">
        <f>+VLOOKUP(D153,'APU AGRO'!$1:$1048576,11,FALSE)</f>
        <v>43765</v>
      </c>
      <c r="K153" s="41">
        <f t="shared" si="9"/>
        <v>14302402</v>
      </c>
      <c r="L153" s="15"/>
    </row>
    <row r="154" spans="2:12" s="13" customFormat="1" ht="49.5" customHeight="1" x14ac:dyDescent="0.3">
      <c r="B154" s="14"/>
      <c r="C154" s="36"/>
      <c r="D154" s="37" t="s">
        <v>61</v>
      </c>
      <c r="E154" s="38"/>
      <c r="F154" s="38"/>
      <c r="G154" s="39" t="s">
        <v>243</v>
      </c>
      <c r="H154" s="38" t="s">
        <v>218</v>
      </c>
      <c r="I154" s="64">
        <v>1</v>
      </c>
      <c r="J154" s="110">
        <f>+VLOOKUP(D154,'APU AGRO'!$1:$1048576,11,FALSE)</f>
        <v>1506674</v>
      </c>
      <c r="K154" s="41">
        <f t="shared" si="9"/>
        <v>1506674</v>
      </c>
      <c r="L154" s="15"/>
    </row>
    <row r="155" spans="2:12" s="13" customFormat="1" ht="65.25" customHeight="1" x14ac:dyDescent="0.3">
      <c r="B155" s="14"/>
      <c r="C155" s="36"/>
      <c r="D155" s="37" t="s">
        <v>102</v>
      </c>
      <c r="E155" s="38"/>
      <c r="F155" s="38"/>
      <c r="G155" s="39" t="s">
        <v>275</v>
      </c>
      <c r="H155" s="38" t="s">
        <v>212</v>
      </c>
      <c r="I155" s="64">
        <v>233.44</v>
      </c>
      <c r="J155" s="110">
        <f>+VLOOKUP(D155,'APU AGRO'!$1:$1048576,11,FALSE)</f>
        <v>42063</v>
      </c>
      <c r="K155" s="41">
        <f t="shared" si="9"/>
        <v>9819187</v>
      </c>
      <c r="L155" s="15"/>
    </row>
    <row r="156" spans="2:12" s="13" customFormat="1" ht="30" customHeight="1" thickBot="1" x14ac:dyDescent="0.35">
      <c r="B156" s="14"/>
      <c r="C156" s="42" t="s">
        <v>21</v>
      </c>
      <c r="D156" s="43"/>
      <c r="E156" s="43"/>
      <c r="F156" s="43"/>
      <c r="G156" s="44"/>
      <c r="H156" s="43"/>
      <c r="I156" s="45"/>
      <c r="J156" s="111"/>
      <c r="K156" s="46">
        <f>ROUND(SUM(K151:K155),0)</f>
        <v>48586736</v>
      </c>
      <c r="L156" s="15"/>
    </row>
    <row r="157" spans="2:12" s="13" customFormat="1" ht="30" customHeight="1" x14ac:dyDescent="0.3">
      <c r="B157" s="14"/>
      <c r="C157" s="31"/>
      <c r="D157" s="32"/>
      <c r="E157" s="32"/>
      <c r="F157" s="32"/>
      <c r="G157" s="33" t="s">
        <v>63</v>
      </c>
      <c r="H157" s="32"/>
      <c r="I157" s="34"/>
      <c r="J157" s="109"/>
      <c r="K157" s="35"/>
      <c r="L157" s="15"/>
    </row>
    <row r="158" spans="2:12" s="13" customFormat="1" ht="54" customHeight="1" x14ac:dyDescent="0.3">
      <c r="B158" s="14"/>
      <c r="C158" s="36"/>
      <c r="D158" s="37" t="s">
        <v>65</v>
      </c>
      <c r="E158" s="38"/>
      <c r="F158" s="38"/>
      <c r="G158" s="39" t="s">
        <v>246</v>
      </c>
      <c r="H158" s="38" t="s">
        <v>216</v>
      </c>
      <c r="I158" s="40">
        <v>3</v>
      </c>
      <c r="J158" s="110">
        <f>+VLOOKUP(D158,'APU AGRO'!$1:$1048576,11,FALSE)</f>
        <v>487383</v>
      </c>
      <c r="K158" s="41">
        <f t="shared" si="9"/>
        <v>1462149</v>
      </c>
      <c r="L158" s="15"/>
    </row>
    <row r="159" spans="2:12" s="13" customFormat="1" ht="93.6" x14ac:dyDescent="0.3">
      <c r="B159" s="14"/>
      <c r="C159" s="36"/>
      <c r="D159" s="37" t="s">
        <v>103</v>
      </c>
      <c r="E159" s="38"/>
      <c r="F159" s="38"/>
      <c r="G159" s="39" t="s">
        <v>276</v>
      </c>
      <c r="H159" s="38" t="s">
        <v>216</v>
      </c>
      <c r="I159" s="40">
        <v>42</v>
      </c>
      <c r="J159" s="110">
        <f>+VLOOKUP(D159,'APU AGRO'!$1:$1048576,11,FALSE)</f>
        <v>856347</v>
      </c>
      <c r="K159" s="41">
        <f t="shared" si="9"/>
        <v>35966574</v>
      </c>
      <c r="L159" s="15"/>
    </row>
    <row r="160" spans="2:12" s="13" customFormat="1" ht="30" customHeight="1" thickBot="1" x14ac:dyDescent="0.35">
      <c r="B160" s="14"/>
      <c r="C160" s="42" t="s">
        <v>21</v>
      </c>
      <c r="D160" s="43"/>
      <c r="E160" s="43"/>
      <c r="F160" s="43"/>
      <c r="G160" s="44"/>
      <c r="H160" s="43"/>
      <c r="I160" s="45"/>
      <c r="J160" s="111"/>
      <c r="K160" s="46">
        <f>ROUND(SUM(K158:K159),0)</f>
        <v>37428723</v>
      </c>
      <c r="L160" s="15"/>
    </row>
    <row r="161" spans="2:12" s="13" customFormat="1" ht="30" customHeight="1" x14ac:dyDescent="0.3">
      <c r="B161" s="14"/>
      <c r="C161" s="31"/>
      <c r="D161" s="32"/>
      <c r="E161" s="32"/>
      <c r="F161" s="32"/>
      <c r="G161" s="33" t="s">
        <v>104</v>
      </c>
      <c r="H161" s="32"/>
      <c r="I161" s="34"/>
      <c r="J161" s="109"/>
      <c r="K161" s="35"/>
      <c r="L161" s="15"/>
    </row>
    <row r="162" spans="2:12" s="13" customFormat="1" ht="30" customHeight="1" x14ac:dyDescent="0.3">
      <c r="B162" s="14"/>
      <c r="C162" s="36"/>
      <c r="D162" s="37" t="s">
        <v>105</v>
      </c>
      <c r="E162" s="38"/>
      <c r="F162" s="38"/>
      <c r="G162" s="39" t="s">
        <v>277</v>
      </c>
      <c r="H162" s="38" t="s">
        <v>216</v>
      </c>
      <c r="I162" s="40">
        <v>45</v>
      </c>
      <c r="J162" s="110">
        <f>+VLOOKUP(D162,'APU AGRO'!$1:$1048576,11,FALSE)</f>
        <v>5327</v>
      </c>
      <c r="K162" s="41">
        <f t="shared" ref="K162" si="15">+ROUND(I162*J162,0)</f>
        <v>239715</v>
      </c>
      <c r="L162" s="15"/>
    </row>
    <row r="163" spans="2:12" s="13" customFormat="1" ht="30" customHeight="1" thickBot="1" x14ac:dyDescent="0.35">
      <c r="B163" s="14"/>
      <c r="C163" s="42" t="s">
        <v>21</v>
      </c>
      <c r="D163" s="43"/>
      <c r="E163" s="43"/>
      <c r="F163" s="43"/>
      <c r="G163" s="44"/>
      <c r="H163" s="43"/>
      <c r="I163" s="45"/>
      <c r="J163" s="111"/>
      <c r="K163" s="46">
        <f>ROUND(SUM(K162),0)</f>
        <v>239715</v>
      </c>
      <c r="L163" s="15"/>
    </row>
    <row r="164" spans="2:12" s="13" customFormat="1" ht="30" customHeight="1" x14ac:dyDescent="0.3">
      <c r="B164" s="14"/>
      <c r="C164" s="31"/>
      <c r="D164" s="32"/>
      <c r="E164" s="32"/>
      <c r="F164" s="32"/>
      <c r="G164" s="33" t="s">
        <v>66</v>
      </c>
      <c r="H164" s="32"/>
      <c r="I164" s="50"/>
      <c r="J164" s="109"/>
      <c r="K164" s="35"/>
      <c r="L164" s="15"/>
    </row>
    <row r="165" spans="2:12" s="13" customFormat="1" ht="30" customHeight="1" x14ac:dyDescent="0.3">
      <c r="B165" s="14"/>
      <c r="C165" s="36"/>
      <c r="D165" s="37" t="s">
        <v>106</v>
      </c>
      <c r="E165" s="38"/>
      <c r="F165" s="38"/>
      <c r="G165" s="39" t="s">
        <v>278</v>
      </c>
      <c r="H165" s="38" t="s">
        <v>212</v>
      </c>
      <c r="I165" s="40">
        <v>106.5</v>
      </c>
      <c r="J165" s="110">
        <f>+VLOOKUP(D165,'APU AGRO'!$1:$1048576,11,FALSE)</f>
        <v>25120</v>
      </c>
      <c r="K165" s="41">
        <f t="shared" si="9"/>
        <v>2675280</v>
      </c>
      <c r="L165" s="15"/>
    </row>
    <row r="166" spans="2:12" s="13" customFormat="1" ht="30" customHeight="1" x14ac:dyDescent="0.3">
      <c r="B166" s="14"/>
      <c r="C166" s="36"/>
      <c r="D166" s="37" t="s">
        <v>107</v>
      </c>
      <c r="E166" s="38"/>
      <c r="F166" s="38"/>
      <c r="G166" s="39" t="s">
        <v>279</v>
      </c>
      <c r="H166" s="38" t="s">
        <v>212</v>
      </c>
      <c r="I166" s="40">
        <v>36</v>
      </c>
      <c r="J166" s="110">
        <f>+VLOOKUP(D166,'APU AGRO'!$1:$1048576,11,FALSE)</f>
        <v>24310</v>
      </c>
      <c r="K166" s="41">
        <f t="shared" si="9"/>
        <v>875160</v>
      </c>
      <c r="L166" s="15"/>
    </row>
    <row r="167" spans="2:12" s="13" customFormat="1" ht="30" customHeight="1" x14ac:dyDescent="0.3">
      <c r="B167" s="14"/>
      <c r="C167" s="36"/>
      <c r="D167" s="37" t="s">
        <v>108</v>
      </c>
      <c r="E167" s="38"/>
      <c r="F167" s="38"/>
      <c r="G167" s="39" t="s">
        <v>280</v>
      </c>
      <c r="H167" s="38" t="s">
        <v>218</v>
      </c>
      <c r="I167" s="40">
        <v>1</v>
      </c>
      <c r="J167" s="110">
        <f>+VLOOKUP(D167,'APU AGRO'!$1:$1048576,11,FALSE)</f>
        <v>69171</v>
      </c>
      <c r="K167" s="41">
        <f t="shared" si="9"/>
        <v>69171</v>
      </c>
      <c r="L167" s="15"/>
    </row>
    <row r="168" spans="2:12" s="13" customFormat="1" ht="30" customHeight="1" x14ac:dyDescent="0.3">
      <c r="B168" s="14"/>
      <c r="C168" s="36"/>
      <c r="D168" s="37" t="s">
        <v>109</v>
      </c>
      <c r="E168" s="38"/>
      <c r="F168" s="38"/>
      <c r="G168" s="39" t="s">
        <v>281</v>
      </c>
      <c r="H168" s="38" t="s">
        <v>212</v>
      </c>
      <c r="I168" s="40">
        <v>7.1</v>
      </c>
      <c r="J168" s="110">
        <f>+VLOOKUP(D168,'APU AGRO'!$1:$1048576,11,FALSE)</f>
        <v>25204</v>
      </c>
      <c r="K168" s="41">
        <f t="shared" si="9"/>
        <v>178948</v>
      </c>
      <c r="L168" s="15"/>
    </row>
    <row r="169" spans="2:12" s="13" customFormat="1" ht="30" customHeight="1" x14ac:dyDescent="0.3">
      <c r="B169" s="14"/>
      <c r="C169" s="36"/>
      <c r="D169" s="37" t="s">
        <v>68</v>
      </c>
      <c r="E169" s="38"/>
      <c r="F169" s="38"/>
      <c r="G169" s="39" t="s">
        <v>248</v>
      </c>
      <c r="H169" s="38" t="s">
        <v>216</v>
      </c>
      <c r="I169" s="40">
        <v>30</v>
      </c>
      <c r="J169" s="110">
        <f>+VLOOKUP(D169,'APU AGRO'!$1:$1048576,11,FALSE)</f>
        <v>8803</v>
      </c>
      <c r="K169" s="41">
        <f t="shared" si="9"/>
        <v>264090</v>
      </c>
      <c r="L169" s="15"/>
    </row>
    <row r="170" spans="2:12" s="13" customFormat="1" ht="30" customHeight="1" x14ac:dyDescent="0.3">
      <c r="B170" s="14"/>
      <c r="C170" s="36"/>
      <c r="D170" s="37" t="s">
        <v>69</v>
      </c>
      <c r="E170" s="38"/>
      <c r="F170" s="38"/>
      <c r="G170" s="39" t="s">
        <v>249</v>
      </c>
      <c r="H170" s="38" t="s">
        <v>218</v>
      </c>
      <c r="I170" s="40">
        <v>35</v>
      </c>
      <c r="J170" s="110">
        <f>+VLOOKUP(D170,'APU AGRO'!$1:$1048576,11,FALSE)</f>
        <v>11257</v>
      </c>
      <c r="K170" s="41">
        <f t="shared" si="9"/>
        <v>393995</v>
      </c>
      <c r="L170" s="15"/>
    </row>
    <row r="171" spans="2:12" s="13" customFormat="1" ht="30" customHeight="1" thickBot="1" x14ac:dyDescent="0.35">
      <c r="B171" s="14"/>
      <c r="C171" s="42" t="s">
        <v>21</v>
      </c>
      <c r="D171" s="43"/>
      <c r="E171" s="43"/>
      <c r="F171" s="43"/>
      <c r="G171" s="44"/>
      <c r="H171" s="43"/>
      <c r="I171" s="63"/>
      <c r="J171" s="111"/>
      <c r="K171" s="46">
        <f>ROUND(SUM(K165:K170),0)</f>
        <v>4456644</v>
      </c>
      <c r="L171" s="15"/>
    </row>
    <row r="172" spans="2:12" s="13" customFormat="1" ht="30" customHeight="1" x14ac:dyDescent="0.3">
      <c r="B172" s="14"/>
      <c r="C172" s="31"/>
      <c r="D172" s="32"/>
      <c r="E172" s="32"/>
      <c r="F172" s="32"/>
      <c r="G172" s="33" t="s">
        <v>70</v>
      </c>
      <c r="H172" s="32"/>
      <c r="I172" s="34"/>
      <c r="J172" s="109"/>
      <c r="K172" s="35"/>
      <c r="L172" s="15"/>
    </row>
    <row r="173" spans="2:12" s="13" customFormat="1" ht="30" customHeight="1" x14ac:dyDescent="0.3">
      <c r="B173" s="14"/>
      <c r="C173" s="36"/>
      <c r="D173" s="37" t="s">
        <v>110</v>
      </c>
      <c r="E173" s="38"/>
      <c r="F173" s="38"/>
      <c r="G173" s="39" t="s">
        <v>282</v>
      </c>
      <c r="H173" s="38" t="s">
        <v>216</v>
      </c>
      <c r="I173" s="40">
        <v>2</v>
      </c>
      <c r="J173" s="110">
        <f>+VLOOKUP(D173,'APU AGRO'!$1:$1048576,11,FALSE)</f>
        <v>61236</v>
      </c>
      <c r="K173" s="41">
        <f t="shared" ref="K173:K192" si="16">+ROUND(I173*J173,0)</f>
        <v>122472</v>
      </c>
      <c r="L173" s="15"/>
    </row>
    <row r="174" spans="2:12" s="13" customFormat="1" ht="30" customHeight="1" x14ac:dyDescent="0.3">
      <c r="B174" s="14"/>
      <c r="C174" s="36"/>
      <c r="D174" s="37" t="s">
        <v>111</v>
      </c>
      <c r="E174" s="38"/>
      <c r="F174" s="38"/>
      <c r="G174" s="39" t="s">
        <v>283</v>
      </c>
      <c r="H174" s="38" t="s">
        <v>212</v>
      </c>
      <c r="I174" s="40">
        <v>10.6</v>
      </c>
      <c r="J174" s="110">
        <f>+VLOOKUP(D174,'APU AGRO'!$1:$1048576,11,FALSE)</f>
        <v>43066</v>
      </c>
      <c r="K174" s="41">
        <f t="shared" si="16"/>
        <v>456500</v>
      </c>
      <c r="L174" s="15"/>
    </row>
    <row r="175" spans="2:12" s="13" customFormat="1" ht="30" customHeight="1" x14ac:dyDescent="0.3">
      <c r="B175" s="14"/>
      <c r="C175" s="36"/>
      <c r="D175" s="37" t="s">
        <v>74</v>
      </c>
      <c r="E175" s="38"/>
      <c r="F175" s="38"/>
      <c r="G175" s="39" t="s">
        <v>253</v>
      </c>
      <c r="H175" s="38" t="s">
        <v>216</v>
      </c>
      <c r="I175" s="40">
        <v>3</v>
      </c>
      <c r="J175" s="110">
        <f>+VLOOKUP(D175,'APU AGRO'!$1:$1048576,11,FALSE)</f>
        <v>48646</v>
      </c>
      <c r="K175" s="41">
        <f t="shared" si="16"/>
        <v>145938</v>
      </c>
      <c r="L175" s="15"/>
    </row>
    <row r="176" spans="2:12" s="13" customFormat="1" ht="30" customHeight="1" thickBot="1" x14ac:dyDescent="0.35">
      <c r="B176" s="14"/>
      <c r="C176" s="42" t="s">
        <v>21</v>
      </c>
      <c r="D176" s="43"/>
      <c r="E176" s="43"/>
      <c r="F176" s="43"/>
      <c r="G176" s="44"/>
      <c r="H176" s="43"/>
      <c r="I176" s="63"/>
      <c r="J176" s="111"/>
      <c r="K176" s="55">
        <f>ROUND(SUM(K173:K175),0)</f>
        <v>724910</v>
      </c>
      <c r="L176" s="15"/>
    </row>
    <row r="177" spans="2:12" s="13" customFormat="1" ht="30" customHeight="1" x14ac:dyDescent="0.3">
      <c r="B177" s="14"/>
      <c r="C177" s="31"/>
      <c r="D177" s="32"/>
      <c r="E177" s="32"/>
      <c r="F177" s="32"/>
      <c r="G177" s="33" t="s">
        <v>75</v>
      </c>
      <c r="H177" s="32"/>
      <c r="I177" s="34"/>
      <c r="J177" s="109"/>
      <c r="K177" s="35"/>
      <c r="L177" s="15"/>
    </row>
    <row r="178" spans="2:12" s="13" customFormat="1" ht="30" customHeight="1" x14ac:dyDescent="0.3">
      <c r="B178" s="14"/>
      <c r="C178" s="36"/>
      <c r="D178" s="65" t="s">
        <v>112</v>
      </c>
      <c r="E178" s="38"/>
      <c r="F178" s="38"/>
      <c r="G178" s="39" t="s">
        <v>284</v>
      </c>
      <c r="H178" s="38" t="s">
        <v>285</v>
      </c>
      <c r="I178" s="40">
        <v>30</v>
      </c>
      <c r="J178" s="110">
        <f>+VLOOKUP(D178,'APU AGRO'!$1:$1048576,11,FALSE)</f>
        <v>123514</v>
      </c>
      <c r="K178" s="41">
        <f t="shared" ref="K178:K179" si="17">+ROUND(I178*J178,0)</f>
        <v>3705420</v>
      </c>
      <c r="L178" s="15"/>
    </row>
    <row r="179" spans="2:12" s="13" customFormat="1" ht="30" customHeight="1" x14ac:dyDescent="0.3">
      <c r="B179" s="14"/>
      <c r="C179" s="36"/>
      <c r="D179" s="37" t="s">
        <v>113</v>
      </c>
      <c r="E179" s="38"/>
      <c r="F179" s="38"/>
      <c r="G179" s="39" t="s">
        <v>286</v>
      </c>
      <c r="H179" s="38" t="s">
        <v>212</v>
      </c>
      <c r="I179" s="40">
        <v>10.6</v>
      </c>
      <c r="J179" s="110">
        <f>+VLOOKUP(D179,'APU AGRO'!$1:$1048576,11,FALSE)</f>
        <v>57637</v>
      </c>
      <c r="K179" s="41">
        <f t="shared" si="17"/>
        <v>610952</v>
      </c>
      <c r="L179" s="15"/>
    </row>
    <row r="180" spans="2:12" s="13" customFormat="1" ht="39" customHeight="1" x14ac:dyDescent="0.3">
      <c r="B180" s="14"/>
      <c r="C180" s="36"/>
      <c r="D180" s="37" t="s">
        <v>76</v>
      </c>
      <c r="E180" s="38"/>
      <c r="F180" s="38"/>
      <c r="G180" s="39" t="s">
        <v>254</v>
      </c>
      <c r="H180" s="38" t="s">
        <v>212</v>
      </c>
      <c r="I180" s="40">
        <v>640.5</v>
      </c>
      <c r="J180" s="110">
        <f>+VLOOKUP(D180,'APU AGRO'!$1:$1048576,11,FALSE)</f>
        <v>25683</v>
      </c>
      <c r="K180" s="41">
        <f t="shared" si="16"/>
        <v>16449962</v>
      </c>
      <c r="L180" s="15"/>
    </row>
    <row r="181" spans="2:12" s="13" customFormat="1" ht="39" customHeight="1" x14ac:dyDescent="0.3">
      <c r="B181" s="14"/>
      <c r="C181" s="36"/>
      <c r="D181" s="37" t="s">
        <v>114</v>
      </c>
      <c r="E181" s="38"/>
      <c r="F181" s="38"/>
      <c r="G181" s="39" t="s">
        <v>287</v>
      </c>
      <c r="H181" s="38" t="s">
        <v>216</v>
      </c>
      <c r="I181" s="40">
        <v>80</v>
      </c>
      <c r="J181" s="110">
        <f>+VLOOKUP(D181,'APU AGRO'!$1:$1048576,11,FALSE)</f>
        <v>21658</v>
      </c>
      <c r="K181" s="41">
        <f t="shared" si="16"/>
        <v>1732640</v>
      </c>
      <c r="L181" s="15"/>
    </row>
    <row r="182" spans="2:12" s="13" customFormat="1" ht="30" customHeight="1" x14ac:dyDescent="0.3">
      <c r="B182" s="14"/>
      <c r="C182" s="36"/>
      <c r="D182" s="37" t="s">
        <v>77</v>
      </c>
      <c r="E182" s="38"/>
      <c r="F182" s="38"/>
      <c r="G182" s="39" t="s">
        <v>255</v>
      </c>
      <c r="H182" s="38" t="s">
        <v>212</v>
      </c>
      <c r="I182" s="40">
        <v>85.5</v>
      </c>
      <c r="J182" s="110">
        <f>+VLOOKUP(D182,'APU AGRO'!$1:$1048576,11,FALSE)</f>
        <v>68081</v>
      </c>
      <c r="K182" s="41">
        <f t="shared" si="16"/>
        <v>5820926</v>
      </c>
      <c r="L182" s="15"/>
    </row>
    <row r="183" spans="2:12" s="13" customFormat="1" ht="66" customHeight="1" x14ac:dyDescent="0.3">
      <c r="B183" s="14"/>
      <c r="C183" s="36"/>
      <c r="D183" s="65" t="s">
        <v>115</v>
      </c>
      <c r="E183" s="38"/>
      <c r="F183" s="38"/>
      <c r="G183" s="39" t="s">
        <v>288</v>
      </c>
      <c r="H183" s="38" t="s">
        <v>212</v>
      </c>
      <c r="I183" s="40">
        <v>36</v>
      </c>
      <c r="J183" s="110">
        <f>+VLOOKUP(D183,'APU AGRO'!$1:$1048576,11,FALSE)</f>
        <v>67093</v>
      </c>
      <c r="K183" s="41">
        <f t="shared" si="16"/>
        <v>2415348</v>
      </c>
      <c r="L183" s="15"/>
    </row>
    <row r="184" spans="2:12" s="13" customFormat="1" x14ac:dyDescent="0.3">
      <c r="B184" s="14"/>
      <c r="C184" s="36"/>
      <c r="D184" s="37" t="s">
        <v>116</v>
      </c>
      <c r="E184" s="38"/>
      <c r="F184" s="38"/>
      <c r="G184" s="39" t="s">
        <v>289</v>
      </c>
      <c r="H184" s="38" t="s">
        <v>212</v>
      </c>
      <c r="I184" s="40">
        <v>5</v>
      </c>
      <c r="J184" s="110">
        <f>+VLOOKUP(D184,'APU AGRO'!$1:$1048576,11,FALSE)</f>
        <v>99941</v>
      </c>
      <c r="K184" s="41">
        <f t="shared" si="16"/>
        <v>499705</v>
      </c>
      <c r="L184" s="15"/>
    </row>
    <row r="185" spans="2:12" s="13" customFormat="1" x14ac:dyDescent="0.3">
      <c r="B185" s="14"/>
      <c r="C185" s="36"/>
      <c r="D185" s="37" t="s">
        <v>117</v>
      </c>
      <c r="E185" s="38"/>
      <c r="F185" s="38"/>
      <c r="G185" s="39" t="s">
        <v>290</v>
      </c>
      <c r="H185" s="38" t="s">
        <v>212</v>
      </c>
      <c r="I185" s="40">
        <v>10.6</v>
      </c>
      <c r="J185" s="110">
        <f>+VLOOKUP(D185,'APU AGRO'!$1:$1048576,11,FALSE)</f>
        <v>10308</v>
      </c>
      <c r="K185" s="41">
        <f t="shared" si="16"/>
        <v>109265</v>
      </c>
      <c r="L185" s="15"/>
    </row>
    <row r="186" spans="2:12" s="13" customFormat="1" ht="28.5" customHeight="1" x14ac:dyDescent="0.3">
      <c r="B186" s="14"/>
      <c r="C186" s="36"/>
      <c r="D186" s="37" t="s">
        <v>118</v>
      </c>
      <c r="E186" s="38"/>
      <c r="F186" s="38"/>
      <c r="G186" s="39" t="s">
        <v>291</v>
      </c>
      <c r="H186" s="38" t="s">
        <v>218</v>
      </c>
      <c r="I186" s="40">
        <v>2</v>
      </c>
      <c r="J186" s="110">
        <f>+VLOOKUP(D186,'APU AGRO'!$1:$1048576,11,FALSE)</f>
        <v>292387</v>
      </c>
      <c r="K186" s="41">
        <f t="shared" si="16"/>
        <v>584774</v>
      </c>
      <c r="L186" s="15"/>
    </row>
    <row r="187" spans="2:12" s="13" customFormat="1" ht="30" customHeight="1" x14ac:dyDescent="0.3">
      <c r="B187" s="14"/>
      <c r="C187" s="36"/>
      <c r="D187" s="37" t="s">
        <v>119</v>
      </c>
      <c r="E187" s="38"/>
      <c r="F187" s="38"/>
      <c r="G187" s="39" t="s">
        <v>292</v>
      </c>
      <c r="H187" s="38" t="s">
        <v>212</v>
      </c>
      <c r="I187" s="40">
        <v>138.4</v>
      </c>
      <c r="J187" s="110">
        <f>+VLOOKUP(D187,'APU AGRO'!$1:$1048576,11,FALSE)</f>
        <v>15965</v>
      </c>
      <c r="K187" s="41">
        <f t="shared" si="16"/>
        <v>2209556</v>
      </c>
      <c r="L187" s="15"/>
    </row>
    <row r="188" spans="2:12" s="13" customFormat="1" ht="52.5" customHeight="1" x14ac:dyDescent="0.3">
      <c r="B188" s="14"/>
      <c r="C188" s="36"/>
      <c r="D188" s="37" t="s">
        <v>78</v>
      </c>
      <c r="E188" s="38"/>
      <c r="F188" s="38"/>
      <c r="G188" s="39" t="s">
        <v>256</v>
      </c>
      <c r="H188" s="38" t="s">
        <v>216</v>
      </c>
      <c r="I188" s="40">
        <v>3</v>
      </c>
      <c r="J188" s="110">
        <f>+VLOOKUP(D188,'APU AGRO'!$1:$1048576,11,FALSE)</f>
        <v>895146</v>
      </c>
      <c r="K188" s="41">
        <f t="shared" si="16"/>
        <v>2685438</v>
      </c>
      <c r="L188" s="15"/>
    </row>
    <row r="189" spans="2:12" s="13" customFormat="1" ht="107.25" customHeight="1" x14ac:dyDescent="0.3">
      <c r="B189" s="14"/>
      <c r="C189" s="36"/>
      <c r="D189" s="37" t="s">
        <v>79</v>
      </c>
      <c r="E189" s="38"/>
      <c r="F189" s="38"/>
      <c r="G189" s="39" t="s">
        <v>257</v>
      </c>
      <c r="H189" s="38" t="s">
        <v>218</v>
      </c>
      <c r="I189" s="40">
        <v>1</v>
      </c>
      <c r="J189" s="110">
        <f>+VLOOKUP(D189,'APU AGRO'!$1:$1048576,11,FALSE)</f>
        <v>13039220</v>
      </c>
      <c r="K189" s="41">
        <f t="shared" si="16"/>
        <v>13039220</v>
      </c>
      <c r="L189" s="15"/>
    </row>
    <row r="190" spans="2:12" s="13" customFormat="1" x14ac:dyDescent="0.3">
      <c r="B190" s="14"/>
      <c r="C190" s="36"/>
      <c r="D190" s="37" t="s">
        <v>120</v>
      </c>
      <c r="E190" s="38"/>
      <c r="F190" s="38"/>
      <c r="G190" s="39" t="s">
        <v>293</v>
      </c>
      <c r="H190" s="38" t="s">
        <v>218</v>
      </c>
      <c r="I190" s="40">
        <v>1</v>
      </c>
      <c r="J190" s="110">
        <f>+VLOOKUP(D190,'APU AGRO'!$1:$1048576,11,FALSE)</f>
        <v>208247</v>
      </c>
      <c r="K190" s="41">
        <f t="shared" si="16"/>
        <v>208247</v>
      </c>
      <c r="L190" s="15"/>
    </row>
    <row r="191" spans="2:12" s="13" customFormat="1" ht="77.25" customHeight="1" x14ac:dyDescent="0.3">
      <c r="B191" s="14"/>
      <c r="C191" s="36"/>
      <c r="D191" s="37" t="s">
        <v>80</v>
      </c>
      <c r="E191" s="38"/>
      <c r="F191" s="38"/>
      <c r="G191" s="39" t="s">
        <v>258</v>
      </c>
      <c r="H191" s="38" t="s">
        <v>218</v>
      </c>
      <c r="I191" s="40">
        <v>1</v>
      </c>
      <c r="J191" s="110">
        <f>+VLOOKUP(D191,'APU AGRO'!$1:$1048576,11,FALSE)</f>
        <v>893894</v>
      </c>
      <c r="K191" s="41">
        <f t="shared" si="16"/>
        <v>893894</v>
      </c>
      <c r="L191" s="15"/>
    </row>
    <row r="192" spans="2:12" s="13" customFormat="1" ht="61.5" customHeight="1" x14ac:dyDescent="0.3">
      <c r="B192" s="14"/>
      <c r="C192" s="36"/>
      <c r="D192" s="66" t="s">
        <v>121</v>
      </c>
      <c r="E192" s="38"/>
      <c r="F192" s="38"/>
      <c r="G192" s="39" t="s">
        <v>294</v>
      </c>
      <c r="H192" s="38" t="s">
        <v>216</v>
      </c>
      <c r="I192" s="40">
        <v>30</v>
      </c>
      <c r="J192" s="110">
        <f>+VLOOKUP(D192,'APU AGRO'!$1:$1048576,11,FALSE)</f>
        <v>118729</v>
      </c>
      <c r="K192" s="41">
        <f t="shared" si="16"/>
        <v>3561870</v>
      </c>
      <c r="L192" s="15"/>
    </row>
    <row r="193" spans="2:12" s="13" customFormat="1" ht="30" customHeight="1" thickBot="1" x14ac:dyDescent="0.35">
      <c r="B193" s="14"/>
      <c r="C193" s="42" t="s">
        <v>21</v>
      </c>
      <c r="D193" s="43"/>
      <c r="E193" s="43"/>
      <c r="F193" s="43"/>
      <c r="G193" s="44"/>
      <c r="H193" s="43"/>
      <c r="I193" s="40"/>
      <c r="J193" s="111"/>
      <c r="K193" s="46">
        <f>ROUND(SUM(K178:K192),0)</f>
        <v>54527217</v>
      </c>
      <c r="L193" s="15"/>
    </row>
    <row r="194" spans="2:12" ht="42.75" customHeight="1" thickBot="1" x14ac:dyDescent="0.35">
      <c r="B194" s="7"/>
      <c r="C194" s="236" t="s">
        <v>122</v>
      </c>
      <c r="D194" s="237"/>
      <c r="E194" s="237"/>
      <c r="F194" s="237"/>
      <c r="G194" s="237"/>
      <c r="H194" s="237"/>
      <c r="I194" s="237"/>
      <c r="J194" s="237"/>
      <c r="K194" s="238"/>
      <c r="L194" s="8"/>
    </row>
    <row r="195" spans="2:12" s="13" customFormat="1" ht="30" customHeight="1" thickBot="1" x14ac:dyDescent="0.35">
      <c r="B195" s="14"/>
      <c r="C195" s="120" t="s">
        <v>8</v>
      </c>
      <c r="D195" s="121" t="s">
        <v>9</v>
      </c>
      <c r="E195" s="239" t="s">
        <v>10</v>
      </c>
      <c r="F195" s="239"/>
      <c r="G195" s="120" t="s">
        <v>11</v>
      </c>
      <c r="H195" s="121" t="s">
        <v>12</v>
      </c>
      <c r="I195" s="121" t="s">
        <v>13</v>
      </c>
      <c r="J195" s="122" t="s">
        <v>14</v>
      </c>
      <c r="K195" s="123" t="s">
        <v>15</v>
      </c>
      <c r="L195" s="15"/>
    </row>
    <row r="196" spans="2:12" s="13" customFormat="1" ht="30" customHeight="1" thickBot="1" x14ac:dyDescent="0.35">
      <c r="B196" s="14"/>
      <c r="C196" s="58"/>
      <c r="D196" s="59"/>
      <c r="E196" s="60"/>
      <c r="F196" s="60"/>
      <c r="G196" s="61" t="s">
        <v>82</v>
      </c>
      <c r="H196" s="60"/>
      <c r="I196" s="61"/>
      <c r="J196" s="113"/>
      <c r="K196" s="62"/>
      <c r="L196" s="15"/>
    </row>
    <row r="197" spans="2:12" s="13" customFormat="1" ht="30" hidden="1" customHeight="1" thickBot="1" x14ac:dyDescent="0.35">
      <c r="B197" s="14"/>
      <c r="C197" s="36"/>
      <c r="D197" s="37"/>
      <c r="E197" s="38"/>
      <c r="F197" s="38"/>
      <c r="G197" s="39"/>
      <c r="H197" s="38"/>
      <c r="I197" s="40"/>
      <c r="J197" s="110"/>
      <c r="K197" s="41"/>
      <c r="L197" s="15"/>
    </row>
    <row r="198" spans="2:12" s="13" customFormat="1" ht="36.75" customHeight="1" x14ac:dyDescent="0.3">
      <c r="B198" s="14"/>
      <c r="C198" s="36"/>
      <c r="D198" s="37" t="s">
        <v>83</v>
      </c>
      <c r="E198" s="38"/>
      <c r="F198" s="38"/>
      <c r="G198" s="39" t="s">
        <v>259</v>
      </c>
      <c r="H198" s="38" t="s">
        <v>212</v>
      </c>
      <c r="I198" s="52">
        <v>90</v>
      </c>
      <c r="J198" s="110">
        <f>+VLOOKUP(D198,'APU AGRO'!$1:$1048576,11,FALSE)</f>
        <v>4066</v>
      </c>
      <c r="K198" s="41">
        <f t="shared" ref="K198" si="18">+ROUND(I198*J198,0)</f>
        <v>365940</v>
      </c>
      <c r="L198" s="15"/>
    </row>
    <row r="199" spans="2:12" s="13" customFormat="1" ht="30" customHeight="1" thickBot="1" x14ac:dyDescent="0.35">
      <c r="B199" s="14"/>
      <c r="C199" s="42" t="s">
        <v>21</v>
      </c>
      <c r="D199" s="43"/>
      <c r="E199" s="43"/>
      <c r="F199" s="43"/>
      <c r="G199" s="44"/>
      <c r="H199" s="43"/>
      <c r="I199" s="45"/>
      <c r="J199" s="111"/>
      <c r="K199" s="46">
        <f>ROUND(SUM(K198:K198),0)</f>
        <v>365940</v>
      </c>
      <c r="L199" s="15"/>
    </row>
    <row r="200" spans="2:12" s="13" customFormat="1" ht="30" customHeight="1" x14ac:dyDescent="0.3">
      <c r="B200" s="14"/>
      <c r="C200" s="31"/>
      <c r="D200" s="32"/>
      <c r="E200" s="32"/>
      <c r="F200" s="32"/>
      <c r="G200" s="33" t="s">
        <v>18</v>
      </c>
      <c r="H200" s="32"/>
      <c r="I200" s="34"/>
      <c r="J200" s="109"/>
      <c r="K200" s="35"/>
      <c r="L200" s="15"/>
    </row>
    <row r="201" spans="2:12" s="13" customFormat="1" ht="30" customHeight="1" x14ac:dyDescent="0.3">
      <c r="B201" s="14"/>
      <c r="C201" s="36"/>
      <c r="D201" s="37" t="s">
        <v>20</v>
      </c>
      <c r="E201" s="38"/>
      <c r="F201" s="38"/>
      <c r="G201" s="39" t="s">
        <v>213</v>
      </c>
      <c r="H201" s="38" t="s">
        <v>214</v>
      </c>
      <c r="I201" s="40">
        <v>12</v>
      </c>
      <c r="J201" s="110">
        <f>+VLOOKUP(D201,'APU AGRO'!$1:$1048576,11,FALSE)</f>
        <v>58038</v>
      </c>
      <c r="K201" s="41">
        <f t="shared" ref="K201" si="19">+ROUND(I201*J201,0)</f>
        <v>696456</v>
      </c>
      <c r="L201" s="15"/>
    </row>
    <row r="202" spans="2:12" s="13" customFormat="1" ht="30" customHeight="1" thickBot="1" x14ac:dyDescent="0.35">
      <c r="B202" s="14"/>
      <c r="C202" s="42" t="s">
        <v>21</v>
      </c>
      <c r="D202" s="43"/>
      <c r="E202" s="43"/>
      <c r="F202" s="43"/>
      <c r="G202" s="44"/>
      <c r="H202" s="43"/>
      <c r="I202" s="45"/>
      <c r="J202" s="111"/>
      <c r="K202" s="46">
        <f>ROUND(SUM(K201:K201),0)</f>
        <v>696456</v>
      </c>
      <c r="L202" s="15"/>
    </row>
    <row r="203" spans="2:12" s="13" customFormat="1" ht="30" customHeight="1" x14ac:dyDescent="0.3">
      <c r="B203" s="14"/>
      <c r="C203" s="31"/>
      <c r="D203" s="32"/>
      <c r="E203" s="32"/>
      <c r="F203" s="32"/>
      <c r="G203" s="33" t="s">
        <v>22</v>
      </c>
      <c r="H203" s="32"/>
      <c r="I203" s="34"/>
      <c r="J203" s="109"/>
      <c r="K203" s="35"/>
      <c r="L203" s="15"/>
    </row>
    <row r="204" spans="2:12" s="13" customFormat="1" ht="62.25" customHeight="1" x14ac:dyDescent="0.3">
      <c r="B204" s="14"/>
      <c r="C204" s="36"/>
      <c r="D204" s="37" t="s">
        <v>23</v>
      </c>
      <c r="E204" s="38"/>
      <c r="F204" s="38"/>
      <c r="G204" s="39" t="s">
        <v>215</v>
      </c>
      <c r="H204" s="38" t="s">
        <v>216</v>
      </c>
      <c r="I204" s="40">
        <v>15</v>
      </c>
      <c r="J204" s="110">
        <f>+VLOOKUP(D204,'APU AGRO'!$1:$1048576,11,FALSE)</f>
        <v>55352</v>
      </c>
      <c r="K204" s="41">
        <f t="shared" ref="K204" si="20">+ROUND(I204*J204,0)</f>
        <v>830280</v>
      </c>
      <c r="L204" s="15"/>
    </row>
    <row r="205" spans="2:12" s="13" customFormat="1" ht="30" customHeight="1" thickBot="1" x14ac:dyDescent="0.35">
      <c r="B205" s="14"/>
      <c r="C205" s="42" t="s">
        <v>21</v>
      </c>
      <c r="D205" s="43"/>
      <c r="E205" s="43"/>
      <c r="F205" s="43"/>
      <c r="G205" s="44"/>
      <c r="H205" s="43"/>
      <c r="I205" s="45"/>
      <c r="J205" s="111"/>
      <c r="K205" s="46">
        <f>ROUND(SUM(K204:K204),0)</f>
        <v>830280</v>
      </c>
      <c r="L205" s="15"/>
    </row>
    <row r="206" spans="2:12" s="13" customFormat="1" ht="30" customHeight="1" x14ac:dyDescent="0.3">
      <c r="B206" s="14"/>
      <c r="C206" s="31"/>
      <c r="D206" s="32"/>
      <c r="E206" s="32"/>
      <c r="F206" s="32"/>
      <c r="G206" s="33" t="s">
        <v>28</v>
      </c>
      <c r="H206" s="32"/>
      <c r="I206" s="34"/>
      <c r="J206" s="109"/>
      <c r="K206" s="35"/>
      <c r="L206" s="15"/>
    </row>
    <row r="207" spans="2:12" s="13" customFormat="1" ht="31.2" x14ac:dyDescent="0.3">
      <c r="B207" s="14"/>
      <c r="C207" s="36"/>
      <c r="D207" s="37" t="s">
        <v>89</v>
      </c>
      <c r="E207" s="38"/>
      <c r="F207" s="38"/>
      <c r="G207" s="39" t="s">
        <v>264</v>
      </c>
      <c r="H207" s="38" t="s">
        <v>218</v>
      </c>
      <c r="I207" s="64">
        <v>10</v>
      </c>
      <c r="J207" s="110">
        <f>+VLOOKUP(D207,'APU AGRO'!$1:$1048576,11,FALSE)</f>
        <v>13908</v>
      </c>
      <c r="K207" s="41">
        <f t="shared" ref="K207:K217" si="21">+ROUND(I207*J207,0)</f>
        <v>139080</v>
      </c>
      <c r="L207" s="15"/>
    </row>
    <row r="208" spans="2:12" s="13" customFormat="1" ht="31.2" x14ac:dyDescent="0.3">
      <c r="B208" s="14"/>
      <c r="C208" s="36"/>
      <c r="D208" s="37" t="s">
        <v>29</v>
      </c>
      <c r="E208" s="38"/>
      <c r="F208" s="38"/>
      <c r="G208" s="39" t="s">
        <v>220</v>
      </c>
      <c r="H208" s="38" t="s">
        <v>218</v>
      </c>
      <c r="I208" s="64">
        <v>14</v>
      </c>
      <c r="J208" s="110">
        <f>+VLOOKUP(D208,'APU AGRO'!$1:$1048576,11,FALSE)</f>
        <v>241544</v>
      </c>
      <c r="K208" s="41">
        <f t="shared" si="21"/>
        <v>3381616</v>
      </c>
      <c r="L208" s="15"/>
    </row>
    <row r="209" spans="2:12" s="13" customFormat="1" ht="31.2" x14ac:dyDescent="0.3">
      <c r="B209" s="14"/>
      <c r="C209" s="36"/>
      <c r="D209" s="37" t="s">
        <v>30</v>
      </c>
      <c r="E209" s="38"/>
      <c r="F209" s="38"/>
      <c r="G209" s="39" t="s">
        <v>221</v>
      </c>
      <c r="H209" s="38" t="s">
        <v>218</v>
      </c>
      <c r="I209" s="67">
        <v>1</v>
      </c>
      <c r="J209" s="110">
        <f>+VLOOKUP(D209,'APU AGRO'!$1:$1048576,11,FALSE)</f>
        <v>238700</v>
      </c>
      <c r="K209" s="41">
        <f t="shared" si="21"/>
        <v>238700</v>
      </c>
      <c r="L209" s="15"/>
    </row>
    <row r="210" spans="2:12" s="13" customFormat="1" ht="31.2" x14ac:dyDescent="0.3">
      <c r="B210" s="14"/>
      <c r="C210" s="36"/>
      <c r="D210" s="37" t="s">
        <v>31</v>
      </c>
      <c r="E210" s="38"/>
      <c r="F210" s="38"/>
      <c r="G210" s="39" t="s">
        <v>222</v>
      </c>
      <c r="H210" s="38" t="s">
        <v>218</v>
      </c>
      <c r="I210" s="67">
        <v>1</v>
      </c>
      <c r="J210" s="110">
        <f>+VLOOKUP(D210,'APU AGRO'!$1:$1048576,11,FALSE)</f>
        <v>176922</v>
      </c>
      <c r="K210" s="41">
        <f t="shared" si="21"/>
        <v>176922</v>
      </c>
      <c r="L210" s="15"/>
    </row>
    <row r="211" spans="2:12" s="13" customFormat="1" ht="31.2" x14ac:dyDescent="0.3">
      <c r="B211" s="14"/>
      <c r="C211" s="36"/>
      <c r="D211" s="37" t="s">
        <v>32</v>
      </c>
      <c r="E211" s="38"/>
      <c r="F211" s="38"/>
      <c r="G211" s="39" t="s">
        <v>223</v>
      </c>
      <c r="H211" s="38" t="s">
        <v>218</v>
      </c>
      <c r="I211" s="67">
        <v>1</v>
      </c>
      <c r="J211" s="110">
        <f>+VLOOKUP(D211,'APU AGRO'!$1:$1048576,11,FALSE)</f>
        <v>232287</v>
      </c>
      <c r="K211" s="41">
        <f t="shared" si="21"/>
        <v>232287</v>
      </c>
      <c r="L211" s="15"/>
    </row>
    <row r="212" spans="2:12" s="13" customFormat="1" ht="46.8" x14ac:dyDescent="0.3">
      <c r="B212" s="14"/>
      <c r="C212" s="36"/>
      <c r="D212" s="37" t="s">
        <v>33</v>
      </c>
      <c r="E212" s="38"/>
      <c r="F212" s="38"/>
      <c r="G212" s="39" t="s">
        <v>224</v>
      </c>
      <c r="H212" s="38" t="s">
        <v>218</v>
      </c>
      <c r="I212" s="64">
        <v>8</v>
      </c>
      <c r="J212" s="110">
        <f>+VLOOKUP(D212,'APU AGRO'!$1:$1048576,11,FALSE)</f>
        <v>96762</v>
      </c>
      <c r="K212" s="41">
        <f t="shared" si="21"/>
        <v>774096</v>
      </c>
      <c r="L212" s="15"/>
    </row>
    <row r="213" spans="2:12" s="13" customFormat="1" ht="31.2" x14ac:dyDescent="0.3">
      <c r="B213" s="14"/>
      <c r="C213" s="36"/>
      <c r="D213" s="37" t="s">
        <v>90</v>
      </c>
      <c r="E213" s="38"/>
      <c r="F213" s="38"/>
      <c r="G213" s="39" t="s">
        <v>265</v>
      </c>
      <c r="H213" s="38" t="s">
        <v>218</v>
      </c>
      <c r="I213" s="64">
        <v>10</v>
      </c>
      <c r="J213" s="110">
        <f>+VLOOKUP(D213,'APU AGRO'!$1:$1048576,11,FALSE)</f>
        <v>215303</v>
      </c>
      <c r="K213" s="41">
        <f t="shared" si="21"/>
        <v>2153030</v>
      </c>
      <c r="L213" s="15"/>
    </row>
    <row r="214" spans="2:12" s="13" customFormat="1" ht="46.8" x14ac:dyDescent="0.3">
      <c r="B214" s="14"/>
      <c r="C214" s="36"/>
      <c r="D214" s="37" t="s">
        <v>91</v>
      </c>
      <c r="E214" s="38"/>
      <c r="F214" s="38"/>
      <c r="G214" s="39" t="s">
        <v>266</v>
      </c>
      <c r="H214" s="38" t="s">
        <v>218</v>
      </c>
      <c r="I214" s="64">
        <v>10</v>
      </c>
      <c r="J214" s="110">
        <f>+VLOOKUP(D214,'APU AGRO'!$1:$1048576,11,FALSE)</f>
        <v>221127</v>
      </c>
      <c r="K214" s="41">
        <f t="shared" si="21"/>
        <v>2211270</v>
      </c>
      <c r="L214" s="15"/>
    </row>
    <row r="215" spans="2:12" s="13" customFormat="1" x14ac:dyDescent="0.3">
      <c r="B215" s="14"/>
      <c r="C215" s="36"/>
      <c r="D215" s="37" t="s">
        <v>92</v>
      </c>
      <c r="E215" s="38"/>
      <c r="F215" s="38"/>
      <c r="G215" s="39" t="s">
        <v>267</v>
      </c>
      <c r="H215" s="38" t="s">
        <v>218</v>
      </c>
      <c r="I215" s="64">
        <v>10</v>
      </c>
      <c r="J215" s="110">
        <f>+VLOOKUP(D215,'APU AGRO'!$1:$1048576,11,FALSE)</f>
        <v>8637</v>
      </c>
      <c r="K215" s="41">
        <f t="shared" si="21"/>
        <v>86370</v>
      </c>
      <c r="L215" s="15"/>
    </row>
    <row r="216" spans="2:12" s="13" customFormat="1" x14ac:dyDescent="0.3">
      <c r="B216" s="14"/>
      <c r="C216" s="36"/>
      <c r="D216" s="37" t="s">
        <v>93</v>
      </c>
      <c r="E216" s="38"/>
      <c r="F216" s="38"/>
      <c r="G216" s="39" t="s">
        <v>268</v>
      </c>
      <c r="H216" s="38" t="s">
        <v>218</v>
      </c>
      <c r="I216" s="64">
        <v>10</v>
      </c>
      <c r="J216" s="110">
        <f>+VLOOKUP(D216,'APU AGRO'!$1:$1048576,11,FALSE)</f>
        <v>8637</v>
      </c>
      <c r="K216" s="41">
        <f t="shared" si="21"/>
        <v>86370</v>
      </c>
      <c r="L216" s="15"/>
    </row>
    <row r="217" spans="2:12" s="13" customFormat="1" x14ac:dyDescent="0.3">
      <c r="B217" s="14"/>
      <c r="C217" s="36"/>
      <c r="D217" s="37" t="s">
        <v>94</v>
      </c>
      <c r="E217" s="38"/>
      <c r="F217" s="38"/>
      <c r="G217" s="39" t="s">
        <v>269</v>
      </c>
      <c r="H217" s="38" t="s">
        <v>218</v>
      </c>
      <c r="I217" s="64">
        <v>10</v>
      </c>
      <c r="J217" s="110">
        <f>+VLOOKUP(D217,'APU AGRO'!$1:$1048576,11,FALSE)</f>
        <v>9619</v>
      </c>
      <c r="K217" s="41">
        <f t="shared" si="21"/>
        <v>96190</v>
      </c>
      <c r="L217" s="15"/>
    </row>
    <row r="218" spans="2:12" s="13" customFormat="1" ht="30" customHeight="1" thickBot="1" x14ac:dyDescent="0.35">
      <c r="B218" s="14"/>
      <c r="C218" s="42" t="s">
        <v>21</v>
      </c>
      <c r="D218" s="43"/>
      <c r="E218" s="43"/>
      <c r="F218" s="43"/>
      <c r="G218" s="44"/>
      <c r="H218" s="43"/>
      <c r="I218" s="43"/>
      <c r="J218" s="111"/>
      <c r="K218" s="46">
        <f>ROUND(SUM(K207:K217),0)</f>
        <v>9575931</v>
      </c>
      <c r="L218" s="15"/>
    </row>
    <row r="219" spans="2:12" s="13" customFormat="1" ht="30" customHeight="1" x14ac:dyDescent="0.3">
      <c r="B219" s="14"/>
      <c r="C219" s="31"/>
      <c r="D219" s="32"/>
      <c r="E219" s="32"/>
      <c r="F219" s="32"/>
      <c r="G219" s="33" t="s">
        <v>34</v>
      </c>
      <c r="H219" s="32"/>
      <c r="I219" s="50"/>
      <c r="J219" s="109"/>
      <c r="K219" s="35"/>
      <c r="L219" s="15"/>
    </row>
    <row r="220" spans="2:12" s="13" customFormat="1" ht="46.8" x14ac:dyDescent="0.3">
      <c r="B220" s="14"/>
      <c r="C220" s="36"/>
      <c r="D220" s="37" t="s">
        <v>35</v>
      </c>
      <c r="E220" s="38"/>
      <c r="F220" s="38"/>
      <c r="G220" s="39" t="s">
        <v>225</v>
      </c>
      <c r="H220" s="38" t="s">
        <v>212</v>
      </c>
      <c r="I220" s="40">
        <v>12</v>
      </c>
      <c r="J220" s="110">
        <f>+VLOOKUP(D220,'APU AGRO'!$1:$1048576,11,FALSE)</f>
        <v>53852</v>
      </c>
      <c r="K220" s="41">
        <f t="shared" ref="K220" si="22">+ROUND(I220*J220,0)</f>
        <v>646224</v>
      </c>
      <c r="L220" s="15"/>
    </row>
    <row r="221" spans="2:12" s="13" customFormat="1" ht="30" customHeight="1" thickBot="1" x14ac:dyDescent="0.35">
      <c r="B221" s="14"/>
      <c r="C221" s="42" t="s">
        <v>21</v>
      </c>
      <c r="D221" s="43"/>
      <c r="E221" s="43"/>
      <c r="F221" s="43"/>
      <c r="G221" s="44"/>
      <c r="H221" s="43"/>
      <c r="I221" s="43"/>
      <c r="J221" s="111"/>
      <c r="K221" s="46">
        <f>ROUND(SUM(K220),0)</f>
        <v>646224</v>
      </c>
      <c r="L221" s="15"/>
    </row>
    <row r="222" spans="2:12" s="13" customFormat="1" ht="30" customHeight="1" x14ac:dyDescent="0.3">
      <c r="B222" s="14"/>
      <c r="C222" s="31"/>
      <c r="D222" s="32"/>
      <c r="E222" s="32"/>
      <c r="F222" s="32"/>
      <c r="G222" s="33" t="s">
        <v>36</v>
      </c>
      <c r="H222" s="32"/>
      <c r="I222" s="50"/>
      <c r="J222" s="109"/>
      <c r="K222" s="35"/>
      <c r="L222" s="15"/>
    </row>
    <row r="223" spans="2:12" s="13" customFormat="1" ht="46.8" x14ac:dyDescent="0.3">
      <c r="B223" s="14"/>
      <c r="C223" s="36"/>
      <c r="D223" s="37" t="s">
        <v>37</v>
      </c>
      <c r="E223" s="38"/>
      <c r="F223" s="38"/>
      <c r="G223" s="39" t="s">
        <v>226</v>
      </c>
      <c r="H223" s="38" t="s">
        <v>216</v>
      </c>
      <c r="I223" s="40">
        <v>10</v>
      </c>
      <c r="J223" s="110">
        <f>+VLOOKUP(D223,'APU AGRO'!$1:$1048576,11,FALSE)</f>
        <v>121625</v>
      </c>
      <c r="K223" s="41">
        <f t="shared" ref="K223" si="23">+ROUND(I223*J223,0)</f>
        <v>1216250</v>
      </c>
      <c r="L223" s="15"/>
    </row>
    <row r="224" spans="2:12" s="13" customFormat="1" ht="30" customHeight="1" thickBot="1" x14ac:dyDescent="0.35">
      <c r="B224" s="14"/>
      <c r="C224" s="42" t="s">
        <v>21</v>
      </c>
      <c r="D224" s="43"/>
      <c r="E224" s="43"/>
      <c r="F224" s="43"/>
      <c r="G224" s="44"/>
      <c r="H224" s="43"/>
      <c r="I224" s="45"/>
      <c r="J224" s="111"/>
      <c r="K224" s="46">
        <f>ROUND(SUM(K223:K223),0)</f>
        <v>1216250</v>
      </c>
      <c r="L224" s="15"/>
    </row>
    <row r="225" spans="2:12" s="13" customFormat="1" ht="30" customHeight="1" x14ac:dyDescent="0.3">
      <c r="B225" s="14"/>
      <c r="C225" s="31"/>
      <c r="D225" s="32"/>
      <c r="E225" s="32"/>
      <c r="F225" s="32"/>
      <c r="G225" s="33" t="s">
        <v>38</v>
      </c>
      <c r="H225" s="32"/>
      <c r="I225" s="34"/>
      <c r="J225" s="109"/>
      <c r="K225" s="35"/>
      <c r="L225" s="15"/>
    </row>
    <row r="226" spans="2:12" s="13" customFormat="1" ht="62.4" x14ac:dyDescent="0.3">
      <c r="B226" s="14"/>
      <c r="C226" s="36"/>
      <c r="D226" s="37" t="s">
        <v>39</v>
      </c>
      <c r="E226" s="38"/>
      <c r="F226" s="38"/>
      <c r="G226" s="39" t="s">
        <v>227</v>
      </c>
      <c r="H226" s="38" t="s">
        <v>212</v>
      </c>
      <c r="I226" s="40">
        <v>71.5</v>
      </c>
      <c r="J226" s="110">
        <f>+VLOOKUP(D226,'APU AGRO'!$1:$1048576,11,FALSE)</f>
        <v>114571</v>
      </c>
      <c r="K226" s="41">
        <f t="shared" ref="K226" si="24">+ROUND(I226*J226,0)</f>
        <v>8191827</v>
      </c>
      <c r="L226" s="15"/>
    </row>
    <row r="227" spans="2:12" s="13" customFormat="1" ht="30" customHeight="1" thickBot="1" x14ac:dyDescent="0.35">
      <c r="B227" s="14"/>
      <c r="C227" s="42" t="s">
        <v>21</v>
      </c>
      <c r="D227" s="43"/>
      <c r="E227" s="43"/>
      <c r="F227" s="43"/>
      <c r="G227" s="44"/>
      <c r="H227" s="43"/>
      <c r="I227" s="45"/>
      <c r="J227" s="111"/>
      <c r="K227" s="46">
        <f>ROUND(SUM(K226),0)</f>
        <v>8191827</v>
      </c>
      <c r="L227" s="15"/>
    </row>
    <row r="228" spans="2:12" s="13" customFormat="1" ht="30" customHeight="1" x14ac:dyDescent="0.3">
      <c r="B228" s="14"/>
      <c r="C228" s="31"/>
      <c r="D228" s="32"/>
      <c r="E228" s="32"/>
      <c r="F228" s="32"/>
      <c r="G228" s="33" t="s">
        <v>40</v>
      </c>
      <c r="H228" s="32"/>
      <c r="I228" s="34"/>
      <c r="J228" s="109"/>
      <c r="K228" s="35"/>
      <c r="L228" s="15"/>
    </row>
    <row r="229" spans="2:12" s="13" customFormat="1" ht="46.8" x14ac:dyDescent="0.3">
      <c r="B229" s="14"/>
      <c r="C229" s="36"/>
      <c r="D229" s="37" t="s">
        <v>96</v>
      </c>
      <c r="E229" s="38"/>
      <c r="F229" s="38"/>
      <c r="G229" s="39" t="s">
        <v>271</v>
      </c>
      <c r="H229" s="38" t="s">
        <v>216</v>
      </c>
      <c r="I229" s="40">
        <v>58</v>
      </c>
      <c r="J229" s="110">
        <f>+VLOOKUP(D229,'APU AGRO'!$1:$1048576,11,FALSE)</f>
        <v>22437</v>
      </c>
      <c r="K229" s="41">
        <f t="shared" ref="K229" si="25">+ROUND(I229*J229,0)</f>
        <v>1301346</v>
      </c>
      <c r="L229" s="15"/>
    </row>
    <row r="230" spans="2:12" s="13" customFormat="1" ht="30" customHeight="1" thickBot="1" x14ac:dyDescent="0.35">
      <c r="B230" s="14"/>
      <c r="C230" s="42" t="s">
        <v>21</v>
      </c>
      <c r="D230" s="43"/>
      <c r="E230" s="43"/>
      <c r="F230" s="43"/>
      <c r="G230" s="44"/>
      <c r="H230" s="43"/>
      <c r="I230" s="45"/>
      <c r="J230" s="111"/>
      <c r="K230" s="46">
        <f>ROUND(SUM(K229:K229),0)</f>
        <v>1301346</v>
      </c>
      <c r="L230" s="15"/>
    </row>
    <row r="231" spans="2:12" s="13" customFormat="1" ht="30" customHeight="1" x14ac:dyDescent="0.3">
      <c r="B231" s="14"/>
      <c r="C231" s="31"/>
      <c r="D231" s="32"/>
      <c r="E231" s="32"/>
      <c r="F231" s="32"/>
      <c r="G231" s="33" t="s">
        <v>44</v>
      </c>
      <c r="H231" s="32"/>
      <c r="I231" s="34"/>
      <c r="J231" s="109"/>
      <c r="K231" s="35"/>
      <c r="L231" s="15"/>
    </row>
    <row r="232" spans="2:12" s="13" customFormat="1" ht="47.25" customHeight="1" x14ac:dyDescent="0.3">
      <c r="B232" s="14"/>
      <c r="C232" s="36"/>
      <c r="D232" s="37" t="s">
        <v>45</v>
      </c>
      <c r="E232" s="38"/>
      <c r="F232" s="38"/>
      <c r="G232" s="39" t="s">
        <v>231</v>
      </c>
      <c r="H232" s="38" t="s">
        <v>212</v>
      </c>
      <c r="I232" s="40">
        <v>4</v>
      </c>
      <c r="J232" s="110">
        <f>+VLOOKUP(D232,'APU AGRO'!$1:$1048576,11,FALSE)</f>
        <v>114282</v>
      </c>
      <c r="K232" s="41">
        <f t="shared" ref="K232" si="26">+ROUND(I232*J232,0)</f>
        <v>457128</v>
      </c>
      <c r="L232" s="15"/>
    </row>
    <row r="233" spans="2:12" s="13" customFormat="1" ht="30" customHeight="1" thickBot="1" x14ac:dyDescent="0.35">
      <c r="B233" s="14"/>
      <c r="C233" s="42" t="s">
        <v>21</v>
      </c>
      <c r="D233" s="43"/>
      <c r="E233" s="43"/>
      <c r="F233" s="43"/>
      <c r="G233" s="44"/>
      <c r="H233" s="43"/>
      <c r="I233" s="45"/>
      <c r="J233" s="111"/>
      <c r="K233" s="46">
        <f>ROUND(SUM(K232),0)</f>
        <v>457128</v>
      </c>
      <c r="L233" s="15"/>
    </row>
    <row r="234" spans="2:12" s="13" customFormat="1" ht="30" customHeight="1" x14ac:dyDescent="0.3">
      <c r="B234" s="14"/>
      <c r="C234" s="31"/>
      <c r="D234" s="32"/>
      <c r="E234" s="32"/>
      <c r="F234" s="32"/>
      <c r="G234" s="33" t="s">
        <v>54</v>
      </c>
      <c r="H234" s="32"/>
      <c r="I234" s="34"/>
      <c r="J234" s="109"/>
      <c r="K234" s="35"/>
      <c r="L234" s="15"/>
    </row>
    <row r="235" spans="2:12" s="13" customFormat="1" ht="62.4" x14ac:dyDescent="0.3">
      <c r="B235" s="14"/>
      <c r="C235" s="36"/>
      <c r="D235" s="37" t="s">
        <v>101</v>
      </c>
      <c r="E235" s="38"/>
      <c r="F235" s="38"/>
      <c r="G235" s="39" t="s">
        <v>274</v>
      </c>
      <c r="H235" s="38" t="s">
        <v>212</v>
      </c>
      <c r="I235" s="40">
        <v>409</v>
      </c>
      <c r="J235" s="110">
        <f>+VLOOKUP(D235,'APU AGRO'!$1:$1048576,11,FALSE)</f>
        <v>37907</v>
      </c>
      <c r="K235" s="41">
        <f t="shared" ref="K235:K242" si="27">+ROUND(I235*J235,0)</f>
        <v>15503963</v>
      </c>
      <c r="L235" s="15"/>
    </row>
    <row r="236" spans="2:12" s="13" customFormat="1" ht="62.4" x14ac:dyDescent="0.3">
      <c r="B236" s="14"/>
      <c r="C236" s="36"/>
      <c r="D236" s="37" t="s">
        <v>55</v>
      </c>
      <c r="E236" s="38"/>
      <c r="F236" s="38"/>
      <c r="G236" s="39" t="s">
        <v>237</v>
      </c>
      <c r="H236" s="38" t="s">
        <v>212</v>
      </c>
      <c r="I236" s="40">
        <v>14</v>
      </c>
      <c r="J236" s="110">
        <f>+VLOOKUP(D236,'APU AGRO'!$1:$1048576,11,FALSE)</f>
        <v>39958</v>
      </c>
      <c r="K236" s="41">
        <f t="shared" si="27"/>
        <v>559412</v>
      </c>
      <c r="L236" s="15"/>
    </row>
    <row r="237" spans="2:12" s="13" customFormat="1" ht="62.4" x14ac:dyDescent="0.3">
      <c r="B237" s="14"/>
      <c r="C237" s="36"/>
      <c r="D237" s="37" t="s">
        <v>56</v>
      </c>
      <c r="E237" s="38"/>
      <c r="F237" s="38"/>
      <c r="G237" s="39" t="s">
        <v>238</v>
      </c>
      <c r="H237" s="38" t="s">
        <v>212</v>
      </c>
      <c r="I237" s="40">
        <v>460.8</v>
      </c>
      <c r="J237" s="110">
        <f>+VLOOKUP(D237,'APU AGRO'!$1:$1048576,11,FALSE)</f>
        <v>44129</v>
      </c>
      <c r="K237" s="41">
        <f t="shared" si="27"/>
        <v>20334643</v>
      </c>
      <c r="L237" s="15"/>
    </row>
    <row r="238" spans="2:12" s="13" customFormat="1" ht="31.2" x14ac:dyDescent="0.3">
      <c r="B238" s="14"/>
      <c r="C238" s="36"/>
      <c r="D238" s="37" t="s">
        <v>57</v>
      </c>
      <c r="E238" s="38"/>
      <c r="F238" s="38"/>
      <c r="G238" s="39" t="s">
        <v>239</v>
      </c>
      <c r="H238" s="38" t="s">
        <v>212</v>
      </c>
      <c r="I238" s="40">
        <v>63</v>
      </c>
      <c r="J238" s="110">
        <f>+VLOOKUP(D238,'APU AGRO'!$1:$1048576,11,FALSE)</f>
        <v>40587</v>
      </c>
      <c r="K238" s="41">
        <f t="shared" si="27"/>
        <v>2556981</v>
      </c>
      <c r="L238" s="15"/>
    </row>
    <row r="239" spans="2:12" s="13" customFormat="1" ht="31.2" x14ac:dyDescent="0.3">
      <c r="B239" s="14"/>
      <c r="C239" s="36"/>
      <c r="D239" s="37" t="s">
        <v>58</v>
      </c>
      <c r="E239" s="38"/>
      <c r="F239" s="38"/>
      <c r="G239" s="39" t="s">
        <v>240</v>
      </c>
      <c r="H239" s="38" t="s">
        <v>216</v>
      </c>
      <c r="I239" s="40">
        <v>156</v>
      </c>
      <c r="J239" s="110">
        <f>+VLOOKUP(D239,'APU AGRO'!$1:$1048576,11,FALSE)</f>
        <v>46609</v>
      </c>
      <c r="K239" s="41">
        <f t="shared" si="27"/>
        <v>7271004</v>
      </c>
      <c r="L239" s="15"/>
    </row>
    <row r="240" spans="2:12" s="13" customFormat="1" ht="31.2" x14ac:dyDescent="0.3">
      <c r="B240" s="14"/>
      <c r="C240" s="36"/>
      <c r="D240" s="37" t="s">
        <v>60</v>
      </c>
      <c r="E240" s="38"/>
      <c r="F240" s="38"/>
      <c r="G240" s="39" t="s">
        <v>242</v>
      </c>
      <c r="H240" s="38" t="s">
        <v>212</v>
      </c>
      <c r="I240" s="40">
        <v>104</v>
      </c>
      <c r="J240" s="110">
        <f>+VLOOKUP(D240,'APU AGRO'!$1:$1048576,11,FALSE)</f>
        <v>43765</v>
      </c>
      <c r="K240" s="41">
        <f t="shared" si="27"/>
        <v>4551560</v>
      </c>
      <c r="L240" s="15"/>
    </row>
    <row r="241" spans="2:12" s="13" customFormat="1" ht="46.8" x14ac:dyDescent="0.3">
      <c r="B241" s="14"/>
      <c r="C241" s="36"/>
      <c r="D241" s="37" t="s">
        <v>62</v>
      </c>
      <c r="E241" s="38"/>
      <c r="F241" s="38"/>
      <c r="G241" s="39" t="s">
        <v>244</v>
      </c>
      <c r="H241" s="38" t="s">
        <v>216</v>
      </c>
      <c r="I241" s="40">
        <v>84</v>
      </c>
      <c r="J241" s="110">
        <f>+VLOOKUP(D241,'APU AGRO'!$1:$1048576,11,FALSE)</f>
        <v>21776</v>
      </c>
      <c r="K241" s="41">
        <f t="shared" si="27"/>
        <v>1829184</v>
      </c>
      <c r="L241" s="15"/>
    </row>
    <row r="242" spans="2:12" s="13" customFormat="1" ht="62.4" x14ac:dyDescent="0.3">
      <c r="B242" s="14"/>
      <c r="C242" s="36"/>
      <c r="D242" s="37" t="s">
        <v>102</v>
      </c>
      <c r="E242" s="38"/>
      <c r="F242" s="38"/>
      <c r="G242" s="39" t="s">
        <v>275</v>
      </c>
      <c r="H242" s="38" t="s">
        <v>212</v>
      </c>
      <c r="I242" s="40">
        <v>116.9</v>
      </c>
      <c r="J242" s="110">
        <f>+VLOOKUP(D242,'APU AGRO'!$1:$1048576,11,FALSE)</f>
        <v>42063</v>
      </c>
      <c r="K242" s="41">
        <f t="shared" si="27"/>
        <v>4917165</v>
      </c>
      <c r="L242" s="15"/>
    </row>
    <row r="243" spans="2:12" s="13" customFormat="1" ht="30" customHeight="1" thickBot="1" x14ac:dyDescent="0.35">
      <c r="B243" s="14"/>
      <c r="C243" s="42" t="s">
        <v>21</v>
      </c>
      <c r="D243" s="43"/>
      <c r="E243" s="43"/>
      <c r="F243" s="43"/>
      <c r="G243" s="44"/>
      <c r="H243" s="43"/>
      <c r="I243" s="45"/>
      <c r="J243" s="111"/>
      <c r="K243" s="46">
        <f>ROUND(SUM(K235:K242),0)</f>
        <v>57523912</v>
      </c>
      <c r="L243" s="15"/>
    </row>
    <row r="244" spans="2:12" s="13" customFormat="1" ht="30" customHeight="1" x14ac:dyDescent="0.3">
      <c r="B244" s="14"/>
      <c r="C244" s="31"/>
      <c r="D244" s="32"/>
      <c r="E244" s="32"/>
      <c r="F244" s="32"/>
      <c r="G244" s="33" t="s">
        <v>63</v>
      </c>
      <c r="H244" s="32"/>
      <c r="I244" s="34"/>
      <c r="J244" s="109"/>
      <c r="K244" s="35"/>
      <c r="L244" s="15"/>
    </row>
    <row r="245" spans="2:12" s="13" customFormat="1" ht="66.75" customHeight="1" x14ac:dyDescent="0.3">
      <c r="B245" s="14"/>
      <c r="C245" s="36"/>
      <c r="D245" s="37" t="s">
        <v>123</v>
      </c>
      <c r="E245" s="38"/>
      <c r="F245" s="38"/>
      <c r="G245" s="39" t="s">
        <v>295</v>
      </c>
      <c r="H245" s="38" t="s">
        <v>216</v>
      </c>
      <c r="I245" s="40">
        <v>10</v>
      </c>
      <c r="J245" s="110">
        <f>+VLOOKUP(D245,'APU AGRO'!$1:$1048576,11,FALSE)</f>
        <v>440499</v>
      </c>
      <c r="K245" s="41">
        <f t="shared" ref="K245:K248" si="28">+ROUND(I245*J245,0)</f>
        <v>4404990</v>
      </c>
      <c r="L245" s="15"/>
    </row>
    <row r="246" spans="2:12" s="13" customFormat="1" ht="46.8" x14ac:dyDescent="0.3">
      <c r="B246" s="14"/>
      <c r="C246" s="36"/>
      <c r="D246" s="37" t="s">
        <v>65</v>
      </c>
      <c r="E246" s="38"/>
      <c r="F246" s="38"/>
      <c r="G246" s="39" t="s">
        <v>246</v>
      </c>
      <c r="H246" s="38" t="s">
        <v>216</v>
      </c>
      <c r="I246" s="40">
        <v>45</v>
      </c>
      <c r="J246" s="110">
        <f>+VLOOKUP(D246,'APU AGRO'!$1:$1048576,11,FALSE)</f>
        <v>487383</v>
      </c>
      <c r="K246" s="41">
        <f t="shared" si="28"/>
        <v>21932235</v>
      </c>
      <c r="L246" s="15"/>
    </row>
    <row r="247" spans="2:12" s="13" customFormat="1" ht="124.8" x14ac:dyDescent="0.3">
      <c r="B247" s="14"/>
      <c r="C247" s="36"/>
      <c r="D247" s="37" t="s">
        <v>124</v>
      </c>
      <c r="E247" s="38"/>
      <c r="F247" s="38"/>
      <c r="G247" s="39" t="s">
        <v>296</v>
      </c>
      <c r="H247" s="38" t="s">
        <v>216</v>
      </c>
      <c r="I247" s="40">
        <v>45</v>
      </c>
      <c r="J247" s="110">
        <f>+VLOOKUP(D247,'APU AGRO'!$1:$1048576,11,FALSE)</f>
        <v>1265884</v>
      </c>
      <c r="K247" s="41">
        <f t="shared" si="28"/>
        <v>56964780</v>
      </c>
      <c r="L247" s="15"/>
    </row>
    <row r="248" spans="2:12" s="13" customFormat="1" ht="46.8" x14ac:dyDescent="0.3">
      <c r="B248" s="14"/>
      <c r="C248" s="36"/>
      <c r="D248" s="37" t="s">
        <v>125</v>
      </c>
      <c r="E248" s="38"/>
      <c r="F248" s="38"/>
      <c r="G248" s="39" t="s">
        <v>297</v>
      </c>
      <c r="H248" s="38" t="s">
        <v>216</v>
      </c>
      <c r="I248" s="40">
        <v>96.55</v>
      </c>
      <c r="J248" s="110">
        <f>+VLOOKUP(D248,'APU AGRO'!$1:$1048576,11,FALSE)</f>
        <v>184246</v>
      </c>
      <c r="K248" s="41">
        <f t="shared" si="28"/>
        <v>17788951</v>
      </c>
      <c r="L248" s="15"/>
    </row>
    <row r="249" spans="2:12" s="13" customFormat="1" ht="30" customHeight="1" thickBot="1" x14ac:dyDescent="0.35">
      <c r="B249" s="14"/>
      <c r="C249" s="42" t="s">
        <v>21</v>
      </c>
      <c r="D249" s="43"/>
      <c r="E249" s="43"/>
      <c r="F249" s="43"/>
      <c r="G249" s="44"/>
      <c r="H249" s="43"/>
      <c r="I249" s="45"/>
      <c r="J249" s="111"/>
      <c r="K249" s="46">
        <f>ROUND(SUM(K245:K248),0)</f>
        <v>101090956</v>
      </c>
      <c r="L249" s="15"/>
    </row>
    <row r="250" spans="2:12" s="13" customFormat="1" ht="30" customHeight="1" x14ac:dyDescent="0.3">
      <c r="B250" s="14"/>
      <c r="C250" s="31"/>
      <c r="D250" s="32"/>
      <c r="E250" s="32"/>
      <c r="F250" s="32"/>
      <c r="G250" s="33" t="s">
        <v>104</v>
      </c>
      <c r="H250" s="32"/>
      <c r="I250" s="34"/>
      <c r="J250" s="109"/>
      <c r="K250" s="35"/>
      <c r="L250" s="15"/>
    </row>
    <row r="251" spans="2:12" s="13" customFormat="1" ht="30" customHeight="1" x14ac:dyDescent="0.3">
      <c r="B251" s="14"/>
      <c r="C251" s="36"/>
      <c r="D251" s="37" t="s">
        <v>105</v>
      </c>
      <c r="E251" s="38"/>
      <c r="F251" s="38"/>
      <c r="G251" s="39" t="s">
        <v>277</v>
      </c>
      <c r="H251" s="38" t="s">
        <v>216</v>
      </c>
      <c r="I251" s="40">
        <v>30</v>
      </c>
      <c r="J251" s="110">
        <f>+VLOOKUP(D251,'APU AGRO'!$1:$1048576,11,FALSE)</f>
        <v>5327</v>
      </c>
      <c r="K251" s="41">
        <f t="shared" ref="K251" si="29">+ROUND(I251*J251,0)</f>
        <v>159810</v>
      </c>
      <c r="L251" s="15"/>
    </row>
    <row r="252" spans="2:12" s="13" customFormat="1" ht="30" customHeight="1" thickBot="1" x14ac:dyDescent="0.35">
      <c r="B252" s="14"/>
      <c r="C252" s="42" t="s">
        <v>21</v>
      </c>
      <c r="D252" s="43"/>
      <c r="E252" s="43"/>
      <c r="F252" s="43"/>
      <c r="G252" s="44"/>
      <c r="H252" s="43"/>
      <c r="I252" s="45"/>
      <c r="J252" s="111"/>
      <c r="K252" s="46">
        <f>ROUND(SUM(K251),0)</f>
        <v>159810</v>
      </c>
      <c r="L252" s="15"/>
    </row>
    <row r="253" spans="2:12" s="13" customFormat="1" ht="30" hidden="1" customHeight="1" thickBot="1" x14ac:dyDescent="0.35">
      <c r="B253" s="14"/>
      <c r="C253" s="31"/>
      <c r="D253" s="32"/>
      <c r="E253" s="32"/>
      <c r="F253" s="32"/>
      <c r="G253" s="33" t="s">
        <v>126</v>
      </c>
      <c r="H253" s="32"/>
      <c r="I253" s="34"/>
      <c r="J253" s="109">
        <v>0</v>
      </c>
      <c r="K253" s="35"/>
      <c r="L253" s="15"/>
    </row>
    <row r="254" spans="2:12" s="13" customFormat="1" ht="30" hidden="1" customHeight="1" thickBot="1" x14ac:dyDescent="0.35">
      <c r="B254" s="14"/>
      <c r="C254" s="36"/>
      <c r="D254" s="68"/>
      <c r="E254" s="38"/>
      <c r="F254" s="38"/>
      <c r="G254" s="39"/>
      <c r="H254" s="38"/>
      <c r="I254" s="40"/>
      <c r="J254" s="110">
        <v>0</v>
      </c>
      <c r="K254" s="41"/>
      <c r="L254" s="15"/>
    </row>
    <row r="255" spans="2:12" s="13" customFormat="1" ht="30" hidden="1" customHeight="1" thickBot="1" x14ac:dyDescent="0.35">
      <c r="B255" s="14"/>
      <c r="C255" s="42" t="s">
        <v>21</v>
      </c>
      <c r="D255" s="43"/>
      <c r="E255" s="43"/>
      <c r="F255" s="43"/>
      <c r="G255" s="44"/>
      <c r="H255" s="43"/>
      <c r="I255" s="40"/>
      <c r="J255" s="111">
        <v>0</v>
      </c>
      <c r="K255" s="46">
        <f>SUM(K254)</f>
        <v>0</v>
      </c>
      <c r="L255" s="15"/>
    </row>
    <row r="256" spans="2:12" s="13" customFormat="1" ht="30" customHeight="1" x14ac:dyDescent="0.3">
      <c r="B256" s="14"/>
      <c r="C256" s="31"/>
      <c r="D256" s="32"/>
      <c r="E256" s="32"/>
      <c r="F256" s="32"/>
      <c r="G256" s="33" t="s">
        <v>66</v>
      </c>
      <c r="H256" s="32"/>
      <c r="I256" s="50"/>
      <c r="J256" s="109"/>
      <c r="K256" s="35"/>
      <c r="L256" s="15"/>
    </row>
    <row r="257" spans="2:12" s="13" customFormat="1" ht="30" customHeight="1" x14ac:dyDescent="0.3">
      <c r="B257" s="14"/>
      <c r="C257" s="36"/>
      <c r="D257" s="37" t="s">
        <v>106</v>
      </c>
      <c r="E257" s="38"/>
      <c r="F257" s="38"/>
      <c r="G257" s="39" t="s">
        <v>278</v>
      </c>
      <c r="H257" s="38" t="s">
        <v>212</v>
      </c>
      <c r="I257" s="40">
        <v>54.1</v>
      </c>
      <c r="J257" s="110">
        <f>+VLOOKUP(D257,'APU AGRO'!$1:$1048576,11,FALSE)</f>
        <v>25120</v>
      </c>
      <c r="K257" s="41">
        <f t="shared" ref="K257:K260" si="30">+ROUND(I257*J257,0)</f>
        <v>1358992</v>
      </c>
      <c r="L257" s="15"/>
    </row>
    <row r="258" spans="2:12" s="13" customFormat="1" ht="30" customHeight="1" x14ac:dyDescent="0.3">
      <c r="B258" s="14"/>
      <c r="C258" s="36"/>
      <c r="D258" s="65" t="s">
        <v>107</v>
      </c>
      <c r="E258" s="38"/>
      <c r="F258" s="38"/>
      <c r="G258" s="39" t="s">
        <v>279</v>
      </c>
      <c r="H258" s="38" t="s">
        <v>212</v>
      </c>
      <c r="I258" s="40">
        <v>41.5</v>
      </c>
      <c r="J258" s="110">
        <f>+VLOOKUP(D258,'APU AGRO'!$1:$1048576,11,FALSE)</f>
        <v>24310</v>
      </c>
      <c r="K258" s="41">
        <f t="shared" si="30"/>
        <v>1008865</v>
      </c>
      <c r="L258" s="15"/>
    </row>
    <row r="259" spans="2:12" s="13" customFormat="1" ht="30" customHeight="1" x14ac:dyDescent="0.3">
      <c r="B259" s="14"/>
      <c r="C259" s="36"/>
      <c r="D259" s="37" t="s">
        <v>68</v>
      </c>
      <c r="E259" s="38"/>
      <c r="F259" s="38"/>
      <c r="G259" s="39" t="s">
        <v>248</v>
      </c>
      <c r="H259" s="38" t="s">
        <v>216</v>
      </c>
      <c r="I259" s="40">
        <v>40</v>
      </c>
      <c r="J259" s="110">
        <f>+VLOOKUP(D259,'APU AGRO'!$1:$1048576,11,FALSE)</f>
        <v>8803</v>
      </c>
      <c r="K259" s="41">
        <f t="shared" si="30"/>
        <v>352120</v>
      </c>
      <c r="L259" s="15"/>
    </row>
    <row r="260" spans="2:12" s="13" customFormat="1" ht="30" customHeight="1" x14ac:dyDescent="0.3">
      <c r="B260" s="14"/>
      <c r="C260" s="36"/>
      <c r="D260" s="37" t="s">
        <v>69</v>
      </c>
      <c r="E260" s="38"/>
      <c r="F260" s="38"/>
      <c r="G260" s="39" t="s">
        <v>249</v>
      </c>
      <c r="H260" s="38" t="s">
        <v>218</v>
      </c>
      <c r="I260" s="40">
        <v>46</v>
      </c>
      <c r="J260" s="110">
        <f>+VLOOKUP(D260,'APU AGRO'!$1:$1048576,11,FALSE)</f>
        <v>11257</v>
      </c>
      <c r="K260" s="41">
        <f t="shared" si="30"/>
        <v>517822</v>
      </c>
      <c r="L260" s="15"/>
    </row>
    <row r="261" spans="2:12" s="13" customFormat="1" ht="30" customHeight="1" thickBot="1" x14ac:dyDescent="0.35">
      <c r="B261" s="14"/>
      <c r="C261" s="42" t="s">
        <v>21</v>
      </c>
      <c r="D261" s="43"/>
      <c r="E261" s="43"/>
      <c r="F261" s="43"/>
      <c r="G261" s="44"/>
      <c r="H261" s="43"/>
      <c r="I261" s="63"/>
      <c r="J261" s="111"/>
      <c r="K261" s="46">
        <f>ROUND(SUM(K257:K260),0)</f>
        <v>3237799</v>
      </c>
      <c r="L261" s="15"/>
    </row>
    <row r="262" spans="2:12" s="13" customFormat="1" ht="30" customHeight="1" x14ac:dyDescent="0.3">
      <c r="B262" s="14"/>
      <c r="C262" s="31"/>
      <c r="D262" s="32"/>
      <c r="E262" s="32"/>
      <c r="F262" s="32"/>
      <c r="G262" s="33" t="s">
        <v>70</v>
      </c>
      <c r="H262" s="32"/>
      <c r="I262" s="34"/>
      <c r="J262" s="109"/>
      <c r="K262" s="35"/>
      <c r="L262" s="15"/>
    </row>
    <row r="263" spans="2:12" s="13" customFormat="1" ht="30" customHeight="1" x14ac:dyDescent="0.3">
      <c r="B263" s="14"/>
      <c r="C263" s="36"/>
      <c r="D263" s="37" t="s">
        <v>73</v>
      </c>
      <c r="E263" s="38"/>
      <c r="F263" s="38"/>
      <c r="G263" s="39" t="s">
        <v>252</v>
      </c>
      <c r="H263" s="38" t="s">
        <v>212</v>
      </c>
      <c r="I263" s="40">
        <v>18</v>
      </c>
      <c r="J263" s="110">
        <f>+VLOOKUP(D263,'APU AGRO'!$1:$1048576,11,FALSE)</f>
        <v>15671</v>
      </c>
      <c r="K263" s="41">
        <f t="shared" ref="K263" si="31">+ROUND(I263*J263,0)</f>
        <v>282078</v>
      </c>
      <c r="L263" s="15"/>
    </row>
    <row r="264" spans="2:12" s="13" customFormat="1" ht="30" customHeight="1" thickBot="1" x14ac:dyDescent="0.35">
      <c r="B264" s="14"/>
      <c r="C264" s="42" t="s">
        <v>21</v>
      </c>
      <c r="D264" s="43"/>
      <c r="E264" s="43"/>
      <c r="F264" s="43"/>
      <c r="G264" s="44"/>
      <c r="H264" s="43"/>
      <c r="I264" s="63"/>
      <c r="J264" s="111"/>
      <c r="K264" s="55">
        <f>ROUND(SUM(K263:K263),0)</f>
        <v>282078</v>
      </c>
      <c r="L264" s="15"/>
    </row>
    <row r="265" spans="2:12" s="13" customFormat="1" ht="30" customHeight="1" x14ac:dyDescent="0.3">
      <c r="B265" s="14"/>
      <c r="C265" s="31"/>
      <c r="D265" s="32"/>
      <c r="E265" s="32"/>
      <c r="F265" s="32"/>
      <c r="G265" s="33" t="s">
        <v>75</v>
      </c>
      <c r="H265" s="32"/>
      <c r="I265" s="34"/>
      <c r="J265" s="109"/>
      <c r="K265" s="35"/>
      <c r="L265" s="15"/>
    </row>
    <row r="266" spans="2:12" s="13" customFormat="1" ht="39" customHeight="1" x14ac:dyDescent="0.3">
      <c r="B266" s="14"/>
      <c r="C266" s="36"/>
      <c r="D266" s="37" t="s">
        <v>76</v>
      </c>
      <c r="E266" s="38"/>
      <c r="F266" s="38"/>
      <c r="G266" s="39" t="s">
        <v>254</v>
      </c>
      <c r="H266" s="38" t="s">
        <v>212</v>
      </c>
      <c r="I266" s="40">
        <v>224</v>
      </c>
      <c r="J266" s="110">
        <f>+VLOOKUP(D266,'APU AGRO'!$1:$1048576,11,FALSE)</f>
        <v>25683</v>
      </c>
      <c r="K266" s="41">
        <f t="shared" ref="K266:K273" si="32">+ROUND(I266*J266,0)</f>
        <v>5752992</v>
      </c>
      <c r="L266" s="15"/>
    </row>
    <row r="267" spans="2:12" s="13" customFormat="1" ht="39" customHeight="1" x14ac:dyDescent="0.3">
      <c r="B267" s="14"/>
      <c r="C267" s="36"/>
      <c r="D267" s="37" t="s">
        <v>114</v>
      </c>
      <c r="E267" s="38"/>
      <c r="F267" s="38"/>
      <c r="G267" s="39" t="s">
        <v>287</v>
      </c>
      <c r="H267" s="38" t="s">
        <v>216</v>
      </c>
      <c r="I267" s="40">
        <v>59</v>
      </c>
      <c r="J267" s="110">
        <f>+VLOOKUP(D267,'APU AGRO'!$1:$1048576,11,FALSE)</f>
        <v>21658</v>
      </c>
      <c r="K267" s="41">
        <f t="shared" si="32"/>
        <v>1277822</v>
      </c>
      <c r="L267" s="15"/>
    </row>
    <row r="268" spans="2:12" s="13" customFormat="1" ht="30" customHeight="1" x14ac:dyDescent="0.3">
      <c r="B268" s="14"/>
      <c r="C268" s="36"/>
      <c r="D268" s="37" t="s">
        <v>77</v>
      </c>
      <c r="E268" s="38"/>
      <c r="F268" s="38"/>
      <c r="G268" s="39" t="s">
        <v>255</v>
      </c>
      <c r="H268" s="38" t="s">
        <v>212</v>
      </c>
      <c r="I268" s="40">
        <v>54.1</v>
      </c>
      <c r="J268" s="110">
        <f>+VLOOKUP(D268,'APU AGRO'!$1:$1048576,11,FALSE)</f>
        <v>68081</v>
      </c>
      <c r="K268" s="41">
        <f t="shared" si="32"/>
        <v>3683182</v>
      </c>
      <c r="L268" s="15"/>
    </row>
    <row r="269" spans="2:12" s="13" customFormat="1" ht="30" customHeight="1" x14ac:dyDescent="0.3">
      <c r="B269" s="14"/>
      <c r="C269" s="36"/>
      <c r="D269" s="37" t="s">
        <v>127</v>
      </c>
      <c r="E269" s="38"/>
      <c r="F269" s="38"/>
      <c r="G269" s="39" t="s">
        <v>298</v>
      </c>
      <c r="H269" s="38" t="s">
        <v>212</v>
      </c>
      <c r="I269" s="40">
        <v>12.6</v>
      </c>
      <c r="J269" s="110">
        <f>+VLOOKUP(D269,'APU AGRO'!$1:$1048576,11,FALSE)</f>
        <v>43617</v>
      </c>
      <c r="K269" s="41">
        <f t="shared" si="32"/>
        <v>549574</v>
      </c>
      <c r="L269" s="15"/>
    </row>
    <row r="270" spans="2:12" s="13" customFormat="1" ht="48" customHeight="1" x14ac:dyDescent="0.3">
      <c r="B270" s="14"/>
      <c r="C270" s="36"/>
      <c r="D270" s="37" t="s">
        <v>128</v>
      </c>
      <c r="E270" s="38"/>
      <c r="F270" s="38"/>
      <c r="G270" s="39" t="s">
        <v>299</v>
      </c>
      <c r="H270" s="38" t="s">
        <v>218</v>
      </c>
      <c r="I270" s="40">
        <v>1</v>
      </c>
      <c r="J270" s="110">
        <f>+VLOOKUP(D270,'APU AGRO'!$1:$1048576,11,FALSE)</f>
        <v>368424</v>
      </c>
      <c r="K270" s="41">
        <f t="shared" si="32"/>
        <v>368424</v>
      </c>
      <c r="L270" s="15"/>
    </row>
    <row r="271" spans="2:12" s="13" customFormat="1" ht="30" customHeight="1" x14ac:dyDescent="0.3">
      <c r="B271" s="14"/>
      <c r="C271" s="36"/>
      <c r="D271" s="65" t="s">
        <v>129</v>
      </c>
      <c r="E271" s="38"/>
      <c r="F271" s="38"/>
      <c r="G271" s="39" t="s">
        <v>300</v>
      </c>
      <c r="H271" s="38" t="s">
        <v>212</v>
      </c>
      <c r="I271" s="40">
        <v>10</v>
      </c>
      <c r="J271" s="110">
        <f>+VLOOKUP(D271,'APU AGRO'!$1:$1048576,11,FALSE)</f>
        <v>21529</v>
      </c>
      <c r="K271" s="41">
        <f t="shared" si="32"/>
        <v>215290</v>
      </c>
      <c r="L271" s="15"/>
    </row>
    <row r="272" spans="2:12" s="13" customFormat="1" ht="30" customHeight="1" x14ac:dyDescent="0.3">
      <c r="B272" s="14"/>
      <c r="C272" s="36"/>
      <c r="D272" s="37" t="s">
        <v>116</v>
      </c>
      <c r="E272" s="38"/>
      <c r="F272" s="38"/>
      <c r="G272" s="39" t="s">
        <v>289</v>
      </c>
      <c r="H272" s="38" t="s">
        <v>212</v>
      </c>
      <c r="I272" s="40">
        <v>2</v>
      </c>
      <c r="J272" s="110">
        <f>+VLOOKUP(D272,'APU AGRO'!$1:$1048576,11,FALSE)</f>
        <v>99941</v>
      </c>
      <c r="K272" s="41">
        <f t="shared" si="32"/>
        <v>199882</v>
      </c>
      <c r="L272" s="15"/>
    </row>
    <row r="273" spans="2:12" s="13" customFormat="1" ht="30" customHeight="1" x14ac:dyDescent="0.3">
      <c r="B273" s="14"/>
      <c r="C273" s="36"/>
      <c r="D273" s="37" t="s">
        <v>119</v>
      </c>
      <c r="E273" s="38"/>
      <c r="F273" s="38"/>
      <c r="G273" s="39" t="s">
        <v>292</v>
      </c>
      <c r="H273" s="38" t="s">
        <v>212</v>
      </c>
      <c r="I273" s="40">
        <v>42</v>
      </c>
      <c r="J273" s="110">
        <f>+VLOOKUP(D273,'APU AGRO'!$1:$1048576,11,FALSE)</f>
        <v>15965</v>
      </c>
      <c r="K273" s="41">
        <f t="shared" si="32"/>
        <v>670530</v>
      </c>
      <c r="L273" s="15"/>
    </row>
    <row r="274" spans="2:12" s="13" customFormat="1" ht="30" customHeight="1" thickBot="1" x14ac:dyDescent="0.35">
      <c r="B274" s="14"/>
      <c r="C274" s="42" t="s">
        <v>21</v>
      </c>
      <c r="D274" s="43"/>
      <c r="E274" s="43"/>
      <c r="F274" s="43"/>
      <c r="G274" s="44"/>
      <c r="H274" s="43"/>
      <c r="I274" s="40"/>
      <c r="J274" s="111"/>
      <c r="K274" s="46">
        <f>ROUND(SUM(K266:K273),0)</f>
        <v>12717696</v>
      </c>
      <c r="L274" s="15"/>
    </row>
    <row r="275" spans="2:12" ht="42.75" customHeight="1" thickBot="1" x14ac:dyDescent="0.35">
      <c r="B275" s="7"/>
      <c r="C275" s="236" t="s">
        <v>130</v>
      </c>
      <c r="D275" s="237"/>
      <c r="E275" s="237"/>
      <c r="F275" s="237"/>
      <c r="G275" s="237"/>
      <c r="H275" s="237"/>
      <c r="I275" s="237"/>
      <c r="J275" s="237"/>
      <c r="K275" s="238"/>
      <c r="L275" s="8"/>
    </row>
    <row r="276" spans="2:12" s="13" customFormat="1" ht="30" customHeight="1" thickBot="1" x14ac:dyDescent="0.35">
      <c r="B276" s="14"/>
      <c r="C276" s="120" t="s">
        <v>8</v>
      </c>
      <c r="D276" s="121" t="s">
        <v>9</v>
      </c>
      <c r="E276" s="239" t="s">
        <v>10</v>
      </c>
      <c r="F276" s="239"/>
      <c r="G276" s="120" t="s">
        <v>11</v>
      </c>
      <c r="H276" s="121" t="s">
        <v>12</v>
      </c>
      <c r="I276" s="121" t="s">
        <v>13</v>
      </c>
      <c r="J276" s="122" t="s">
        <v>14</v>
      </c>
      <c r="K276" s="123" t="s">
        <v>15</v>
      </c>
      <c r="L276" s="15"/>
    </row>
    <row r="277" spans="2:12" s="13" customFormat="1" ht="30" customHeight="1" thickBot="1" x14ac:dyDescent="0.35">
      <c r="B277" s="14"/>
      <c r="C277" s="58"/>
      <c r="D277" s="59"/>
      <c r="E277" s="60"/>
      <c r="F277" s="60"/>
      <c r="G277" s="61" t="s">
        <v>82</v>
      </c>
      <c r="H277" s="60"/>
      <c r="I277" s="61"/>
      <c r="J277" s="113"/>
      <c r="K277" s="62"/>
      <c r="L277" s="15"/>
    </row>
    <row r="278" spans="2:12" s="13" customFormat="1" ht="36.75" customHeight="1" x14ac:dyDescent="0.3">
      <c r="B278" s="14"/>
      <c r="C278" s="36"/>
      <c r="D278" s="37" t="s">
        <v>131</v>
      </c>
      <c r="E278" s="38"/>
      <c r="F278" s="38"/>
      <c r="G278" s="39" t="s">
        <v>301</v>
      </c>
      <c r="H278" s="38" t="s">
        <v>212</v>
      </c>
      <c r="I278" s="52">
        <v>130</v>
      </c>
      <c r="J278" s="110">
        <f>+VLOOKUP(D278,'APU AGRO'!$1:$1048576,11,FALSE)</f>
        <v>2171</v>
      </c>
      <c r="K278" s="41">
        <f t="shared" ref="K278" si="33">+ROUND(I278*J278,0)</f>
        <v>282230</v>
      </c>
      <c r="L278" s="15"/>
    </row>
    <row r="279" spans="2:12" s="13" customFormat="1" ht="30" customHeight="1" thickBot="1" x14ac:dyDescent="0.35">
      <c r="B279" s="14"/>
      <c r="C279" s="42" t="s">
        <v>21</v>
      </c>
      <c r="D279" s="43"/>
      <c r="E279" s="43"/>
      <c r="F279" s="43"/>
      <c r="G279" s="44"/>
      <c r="H279" s="43"/>
      <c r="I279" s="45"/>
      <c r="J279" s="111"/>
      <c r="K279" s="46">
        <f>ROUND(SUM(K278:K278),0)</f>
        <v>282230</v>
      </c>
      <c r="L279" s="15"/>
    </row>
    <row r="280" spans="2:12" s="13" customFormat="1" ht="30" customHeight="1" x14ac:dyDescent="0.3">
      <c r="B280" s="14"/>
      <c r="C280" s="31"/>
      <c r="D280" s="32"/>
      <c r="E280" s="32"/>
      <c r="F280" s="32"/>
      <c r="G280" s="33" t="s">
        <v>18</v>
      </c>
      <c r="H280" s="32"/>
      <c r="I280" s="34"/>
      <c r="J280" s="109"/>
      <c r="K280" s="35"/>
      <c r="L280" s="15"/>
    </row>
    <row r="281" spans="2:12" s="13" customFormat="1" ht="30" customHeight="1" x14ac:dyDescent="0.3">
      <c r="B281" s="14"/>
      <c r="C281" s="36"/>
      <c r="D281" s="37" t="s">
        <v>132</v>
      </c>
      <c r="E281" s="38"/>
      <c r="F281" s="38"/>
      <c r="G281" s="39" t="s">
        <v>302</v>
      </c>
      <c r="H281" s="38" t="s">
        <v>303</v>
      </c>
      <c r="I281" s="40">
        <v>27.3</v>
      </c>
      <c r="J281" s="110">
        <f>+VLOOKUP(D281,'APU AGRO'!$1:$1048576,11,FALSE)</f>
        <v>52480</v>
      </c>
      <c r="K281" s="41">
        <f t="shared" ref="K281:K282" si="34">+ROUND(I281*J281,0)</f>
        <v>1432704</v>
      </c>
      <c r="L281" s="15"/>
    </row>
    <row r="282" spans="2:12" s="13" customFormat="1" ht="30" customHeight="1" x14ac:dyDescent="0.3">
      <c r="B282" s="14"/>
      <c r="C282" s="36"/>
      <c r="D282" s="37" t="s">
        <v>20</v>
      </c>
      <c r="E282" s="38"/>
      <c r="F282" s="38"/>
      <c r="G282" s="39" t="s">
        <v>213</v>
      </c>
      <c r="H282" s="38" t="s">
        <v>214</v>
      </c>
      <c r="I282" s="40">
        <v>38.024999999999999</v>
      </c>
      <c r="J282" s="110">
        <f>+VLOOKUP(D282,'APU AGRO'!$1:$1048576,11,FALSE)</f>
        <v>58038</v>
      </c>
      <c r="K282" s="41">
        <f t="shared" si="34"/>
        <v>2206895</v>
      </c>
      <c r="L282" s="15"/>
    </row>
    <row r="283" spans="2:12" s="13" customFormat="1" ht="30" customHeight="1" thickBot="1" x14ac:dyDescent="0.35">
      <c r="B283" s="14"/>
      <c r="C283" s="42" t="s">
        <v>21</v>
      </c>
      <c r="D283" s="43"/>
      <c r="E283" s="43"/>
      <c r="F283" s="43"/>
      <c r="G283" s="44"/>
      <c r="H283" s="43"/>
      <c r="I283" s="45"/>
      <c r="J283" s="111"/>
      <c r="K283" s="46">
        <f>ROUND(SUM(K281:K282),0)</f>
        <v>3639599</v>
      </c>
      <c r="L283" s="15"/>
    </row>
    <row r="284" spans="2:12" s="13" customFormat="1" ht="30" customHeight="1" x14ac:dyDescent="0.3">
      <c r="B284" s="14"/>
      <c r="C284" s="31"/>
      <c r="D284" s="32"/>
      <c r="E284" s="32"/>
      <c r="F284" s="32"/>
      <c r="G284" s="33" t="s">
        <v>22</v>
      </c>
      <c r="H284" s="32"/>
      <c r="I284" s="34"/>
      <c r="J284" s="109"/>
      <c r="K284" s="35"/>
      <c r="L284" s="15"/>
    </row>
    <row r="285" spans="2:12" s="13" customFormat="1" ht="46.8" x14ac:dyDescent="0.3">
      <c r="B285" s="14"/>
      <c r="C285" s="36"/>
      <c r="D285" s="37" t="s">
        <v>133</v>
      </c>
      <c r="E285" s="38"/>
      <c r="F285" s="38"/>
      <c r="G285" s="39" t="s">
        <v>304</v>
      </c>
      <c r="H285" s="38" t="s">
        <v>218</v>
      </c>
      <c r="I285" s="40">
        <v>7</v>
      </c>
      <c r="J285" s="110">
        <f>+VLOOKUP(D285,'APU AGRO'!$1:$1048576,11,FALSE)</f>
        <v>1016434</v>
      </c>
      <c r="K285" s="41">
        <f t="shared" ref="K285:K286" si="35">+ROUND(I285*J285,0)</f>
        <v>7115038</v>
      </c>
      <c r="L285" s="15"/>
    </row>
    <row r="286" spans="2:12" s="13" customFormat="1" ht="39" customHeight="1" x14ac:dyDescent="0.3">
      <c r="B286" s="14"/>
      <c r="C286" s="36"/>
      <c r="D286" s="37" t="s">
        <v>134</v>
      </c>
      <c r="E286" s="38"/>
      <c r="F286" s="38"/>
      <c r="G286" s="39" t="s">
        <v>305</v>
      </c>
      <c r="H286" s="38" t="s">
        <v>216</v>
      </c>
      <c r="I286" s="40">
        <v>32.5</v>
      </c>
      <c r="J286" s="110">
        <f>+VLOOKUP(D286,'APU AGRO'!$1:$1048576,11,FALSE)</f>
        <v>58189</v>
      </c>
      <c r="K286" s="41">
        <f t="shared" si="35"/>
        <v>1891143</v>
      </c>
      <c r="L286" s="15"/>
    </row>
    <row r="287" spans="2:12" s="13" customFormat="1" ht="30" customHeight="1" thickBot="1" x14ac:dyDescent="0.35">
      <c r="B287" s="14"/>
      <c r="C287" s="42" t="s">
        <v>21</v>
      </c>
      <c r="D287" s="43"/>
      <c r="E287" s="43"/>
      <c r="F287" s="43"/>
      <c r="G287" s="44"/>
      <c r="H287" s="43"/>
      <c r="I287" s="45"/>
      <c r="J287" s="111"/>
      <c r="K287" s="46">
        <f>ROUND(SUM(K285:K286),0)</f>
        <v>9006181</v>
      </c>
      <c r="L287" s="15"/>
    </row>
    <row r="288" spans="2:12" s="13" customFormat="1" ht="30" customHeight="1" x14ac:dyDescent="0.3">
      <c r="B288" s="14"/>
      <c r="C288" s="31"/>
      <c r="D288" s="32"/>
      <c r="E288" s="32"/>
      <c r="F288" s="32"/>
      <c r="G288" s="33" t="s">
        <v>34</v>
      </c>
      <c r="H288" s="32"/>
      <c r="I288" s="50"/>
      <c r="J288" s="109"/>
      <c r="K288" s="35"/>
      <c r="L288" s="15"/>
    </row>
    <row r="289" spans="2:12" s="13" customFormat="1" ht="46.8" x14ac:dyDescent="0.3">
      <c r="B289" s="14"/>
      <c r="C289" s="36"/>
      <c r="D289" s="37" t="s">
        <v>35</v>
      </c>
      <c r="E289" s="38"/>
      <c r="F289" s="38"/>
      <c r="G289" s="39" t="s">
        <v>225</v>
      </c>
      <c r="H289" s="38" t="s">
        <v>212</v>
      </c>
      <c r="I289" s="40">
        <v>8.7799999999999994</v>
      </c>
      <c r="J289" s="110">
        <f>+VLOOKUP(D289,'APU AGRO'!$1:$1048576,11,FALSE)</f>
        <v>53852</v>
      </c>
      <c r="K289" s="41">
        <f t="shared" ref="K289" si="36">+ROUND(I289*J289,0)</f>
        <v>472821</v>
      </c>
      <c r="L289" s="15"/>
    </row>
    <row r="290" spans="2:12" s="13" customFormat="1" ht="30" customHeight="1" thickBot="1" x14ac:dyDescent="0.35">
      <c r="B290" s="14"/>
      <c r="C290" s="42" t="s">
        <v>21</v>
      </c>
      <c r="D290" s="43"/>
      <c r="E290" s="43"/>
      <c r="F290" s="43"/>
      <c r="G290" s="44"/>
      <c r="H290" s="43"/>
      <c r="I290" s="43"/>
      <c r="J290" s="111"/>
      <c r="K290" s="46">
        <f>ROUND(SUM(K289),0)</f>
        <v>472821</v>
      </c>
      <c r="L290" s="15"/>
    </row>
    <row r="291" spans="2:12" s="13" customFormat="1" ht="30" customHeight="1" x14ac:dyDescent="0.3">
      <c r="B291" s="14"/>
      <c r="C291" s="31"/>
      <c r="D291" s="32"/>
      <c r="E291" s="32"/>
      <c r="F291" s="32"/>
      <c r="G291" s="33" t="s">
        <v>36</v>
      </c>
      <c r="H291" s="32"/>
      <c r="I291" s="50"/>
      <c r="J291" s="109"/>
      <c r="K291" s="35"/>
      <c r="L291" s="15"/>
    </row>
    <row r="292" spans="2:12" s="13" customFormat="1" ht="46.8" x14ac:dyDescent="0.3">
      <c r="B292" s="14"/>
      <c r="C292" s="36"/>
      <c r="D292" s="37" t="s">
        <v>37</v>
      </c>
      <c r="E292" s="38"/>
      <c r="F292" s="38"/>
      <c r="G292" s="39" t="s">
        <v>226</v>
      </c>
      <c r="H292" s="38" t="s">
        <v>216</v>
      </c>
      <c r="I292" s="40">
        <v>36.4</v>
      </c>
      <c r="J292" s="110">
        <f>+VLOOKUP(D292,'APU AGRO'!$1:$1048576,11,FALSE)</f>
        <v>121625</v>
      </c>
      <c r="K292" s="41">
        <f t="shared" ref="K292" si="37">+ROUND(I292*J292,0)</f>
        <v>4427150</v>
      </c>
      <c r="L292" s="15"/>
    </row>
    <row r="293" spans="2:12" s="13" customFormat="1" ht="30" customHeight="1" thickBot="1" x14ac:dyDescent="0.35">
      <c r="B293" s="14"/>
      <c r="C293" s="42" t="s">
        <v>21</v>
      </c>
      <c r="D293" s="43"/>
      <c r="E293" s="43"/>
      <c r="F293" s="43"/>
      <c r="G293" s="44"/>
      <c r="H293" s="43"/>
      <c r="I293" s="45"/>
      <c r="J293" s="111"/>
      <c r="K293" s="46">
        <f>ROUND(SUM(K292:K292),0)</f>
        <v>4427150</v>
      </c>
      <c r="L293" s="15"/>
    </row>
    <row r="294" spans="2:12" s="13" customFormat="1" ht="30" customHeight="1" x14ac:dyDescent="0.3">
      <c r="B294" s="14"/>
      <c r="C294" s="31"/>
      <c r="D294" s="32"/>
      <c r="E294" s="32"/>
      <c r="F294" s="32"/>
      <c r="G294" s="33" t="s">
        <v>63</v>
      </c>
      <c r="H294" s="32"/>
      <c r="I294" s="34"/>
      <c r="J294" s="109"/>
      <c r="K294" s="35"/>
      <c r="L294" s="15"/>
    </row>
    <row r="295" spans="2:12" s="13" customFormat="1" ht="62.4" x14ac:dyDescent="0.3">
      <c r="B295" s="14"/>
      <c r="C295" s="36"/>
      <c r="D295" s="37" t="s">
        <v>123</v>
      </c>
      <c r="E295" s="38"/>
      <c r="F295" s="38"/>
      <c r="G295" s="39" t="s">
        <v>295</v>
      </c>
      <c r="H295" s="38" t="s">
        <v>216</v>
      </c>
      <c r="I295" s="64">
        <v>78</v>
      </c>
      <c r="J295" s="110">
        <f>+VLOOKUP(D295,'APU AGRO'!$1:$1048576,11,FALSE)</f>
        <v>440499</v>
      </c>
      <c r="K295" s="41">
        <f t="shared" ref="K295:K296" si="38">+ROUND(I295*J295,0)</f>
        <v>34358922</v>
      </c>
      <c r="L295" s="15"/>
    </row>
    <row r="296" spans="2:12" s="13" customFormat="1" ht="31.2" x14ac:dyDescent="0.3">
      <c r="B296" s="14"/>
      <c r="C296" s="36"/>
      <c r="D296" s="37" t="s">
        <v>135</v>
      </c>
      <c r="E296" s="38"/>
      <c r="F296" s="38"/>
      <c r="G296" s="39" t="s">
        <v>306</v>
      </c>
      <c r="H296" s="38" t="s">
        <v>216</v>
      </c>
      <c r="I296" s="64">
        <v>78</v>
      </c>
      <c r="J296" s="110">
        <f>+VLOOKUP(D296,'APU AGRO'!$1:$1048576,11,FALSE)</f>
        <v>160531</v>
      </c>
      <c r="K296" s="41">
        <f t="shared" si="38"/>
        <v>12521418</v>
      </c>
      <c r="L296" s="15"/>
    </row>
    <row r="297" spans="2:12" s="13" customFormat="1" ht="30" customHeight="1" thickBot="1" x14ac:dyDescent="0.35">
      <c r="B297" s="14"/>
      <c r="C297" s="42" t="s">
        <v>21</v>
      </c>
      <c r="D297" s="43"/>
      <c r="E297" s="43"/>
      <c r="F297" s="43"/>
      <c r="G297" s="44"/>
      <c r="H297" s="43"/>
      <c r="I297" s="45"/>
      <c r="J297" s="111"/>
      <c r="K297" s="46">
        <f>ROUND(SUM(K295:K296),0)</f>
        <v>46880340</v>
      </c>
      <c r="L297" s="15"/>
    </row>
    <row r="298" spans="2:12" s="13" customFormat="1" ht="30" customHeight="1" x14ac:dyDescent="0.3">
      <c r="B298" s="14"/>
      <c r="C298" s="31"/>
      <c r="D298" s="32"/>
      <c r="E298" s="32"/>
      <c r="F298" s="32"/>
      <c r="G298" s="33" t="s">
        <v>136</v>
      </c>
      <c r="H298" s="32"/>
      <c r="I298" s="34"/>
      <c r="J298" s="109"/>
      <c r="K298" s="35"/>
      <c r="L298" s="15"/>
    </row>
    <row r="299" spans="2:12" s="13" customFormat="1" ht="30" customHeight="1" x14ac:dyDescent="0.3">
      <c r="B299" s="14"/>
      <c r="C299" s="36"/>
      <c r="D299" s="65" t="s">
        <v>137</v>
      </c>
      <c r="E299" s="38"/>
      <c r="F299" s="38"/>
      <c r="G299" s="39" t="s">
        <v>307</v>
      </c>
      <c r="H299" s="38" t="s">
        <v>303</v>
      </c>
      <c r="I299" s="40">
        <v>3.9000000000000004</v>
      </c>
      <c r="J299" s="110">
        <f>+VLOOKUP(D299,'APU AGRO'!$1:$1048576,11,FALSE)</f>
        <v>163157</v>
      </c>
      <c r="K299" s="41">
        <f t="shared" ref="K299:K300" si="39">+ROUND(I299*J299,0)</f>
        <v>636312</v>
      </c>
      <c r="L299" s="15"/>
    </row>
    <row r="300" spans="2:12" s="13" customFormat="1" ht="30" customHeight="1" x14ac:dyDescent="0.3">
      <c r="B300" s="14"/>
      <c r="C300" s="36"/>
      <c r="D300" s="37" t="s">
        <v>138</v>
      </c>
      <c r="E300" s="38"/>
      <c r="F300" s="38"/>
      <c r="G300" s="39" t="s">
        <v>308</v>
      </c>
      <c r="H300" s="38" t="s">
        <v>216</v>
      </c>
      <c r="I300" s="40">
        <v>39</v>
      </c>
      <c r="J300" s="110">
        <f>+VLOOKUP(D300,'APU AGRO'!$1:$1048576,11,FALSE)</f>
        <v>14324</v>
      </c>
      <c r="K300" s="41">
        <f t="shared" si="39"/>
        <v>558636</v>
      </c>
      <c r="L300" s="15"/>
    </row>
    <row r="301" spans="2:12" s="13" customFormat="1" ht="30" customHeight="1" thickBot="1" x14ac:dyDescent="0.35">
      <c r="B301" s="14"/>
      <c r="C301" s="42" t="s">
        <v>21</v>
      </c>
      <c r="D301" s="43"/>
      <c r="E301" s="43"/>
      <c r="F301" s="43"/>
      <c r="G301" s="44"/>
      <c r="H301" s="43"/>
      <c r="I301" s="45"/>
      <c r="J301" s="111"/>
      <c r="K301" s="46">
        <f>ROUND(SUM(K299:K300),0)</f>
        <v>1194948</v>
      </c>
      <c r="L301" s="15"/>
    </row>
    <row r="302" spans="2:12" s="13" customFormat="1" ht="30" hidden="1" customHeight="1" thickBot="1" x14ac:dyDescent="0.35">
      <c r="B302" s="14"/>
      <c r="C302" s="31"/>
      <c r="D302" s="32"/>
      <c r="E302" s="32"/>
      <c r="F302" s="32"/>
      <c r="G302" s="33" t="s">
        <v>126</v>
      </c>
      <c r="H302" s="32"/>
      <c r="I302" s="34"/>
      <c r="J302" s="109"/>
      <c r="K302" s="35"/>
      <c r="L302" s="15"/>
    </row>
    <row r="303" spans="2:12" s="13" customFormat="1" ht="30" hidden="1" customHeight="1" thickBot="1" x14ac:dyDescent="0.35">
      <c r="B303" s="14"/>
      <c r="C303" s="36"/>
      <c r="D303" s="68"/>
      <c r="E303" s="38"/>
      <c r="F303" s="38"/>
      <c r="G303" s="39"/>
      <c r="H303" s="38"/>
      <c r="I303" s="40"/>
      <c r="J303" s="110"/>
      <c r="K303" s="41"/>
      <c r="L303" s="15"/>
    </row>
    <row r="304" spans="2:12" s="13" customFormat="1" ht="30" hidden="1" customHeight="1" thickBot="1" x14ac:dyDescent="0.35">
      <c r="B304" s="14"/>
      <c r="C304" s="42" t="s">
        <v>21</v>
      </c>
      <c r="D304" s="43"/>
      <c r="E304" s="43"/>
      <c r="F304" s="43"/>
      <c r="G304" s="44"/>
      <c r="H304" s="43"/>
      <c r="I304" s="40"/>
      <c r="J304" s="111"/>
      <c r="K304" s="46">
        <f>SUM(K303)</f>
        <v>0</v>
      </c>
      <c r="L304" s="15"/>
    </row>
    <row r="305" spans="2:12" s="13" customFormat="1" ht="30" customHeight="1" x14ac:dyDescent="0.3">
      <c r="B305" s="14"/>
      <c r="C305" s="31"/>
      <c r="D305" s="32"/>
      <c r="E305" s="32"/>
      <c r="F305" s="32"/>
      <c r="G305" s="33" t="s">
        <v>66</v>
      </c>
      <c r="H305" s="32"/>
      <c r="I305" s="50"/>
      <c r="J305" s="109"/>
      <c r="K305" s="35"/>
      <c r="L305" s="15"/>
    </row>
    <row r="306" spans="2:12" s="13" customFormat="1" ht="30" customHeight="1" x14ac:dyDescent="0.3">
      <c r="B306" s="14"/>
      <c r="C306" s="36"/>
      <c r="D306" s="37" t="s">
        <v>68</v>
      </c>
      <c r="E306" s="38"/>
      <c r="F306" s="38"/>
      <c r="G306" s="39" t="s">
        <v>248</v>
      </c>
      <c r="H306" s="38" t="s">
        <v>216</v>
      </c>
      <c r="I306" s="40">
        <v>3.9</v>
      </c>
      <c r="J306" s="110">
        <f>+VLOOKUP(D306,'APU AGRO'!$1:$1048576,11,FALSE)</f>
        <v>8803</v>
      </c>
      <c r="K306" s="41">
        <f t="shared" ref="K306" si="40">+ROUND(I306*J306,0)</f>
        <v>34332</v>
      </c>
      <c r="L306" s="15"/>
    </row>
    <row r="307" spans="2:12" s="13" customFormat="1" ht="30" customHeight="1" thickBot="1" x14ac:dyDescent="0.35">
      <c r="B307" s="14"/>
      <c r="C307" s="42" t="s">
        <v>21</v>
      </c>
      <c r="D307" s="43"/>
      <c r="E307" s="43"/>
      <c r="F307" s="43"/>
      <c r="G307" s="44"/>
      <c r="H307" s="43"/>
      <c r="I307" s="63"/>
      <c r="J307" s="111"/>
      <c r="K307" s="46">
        <f>ROUND(SUM(K306:K306),0)</f>
        <v>34332</v>
      </c>
      <c r="L307" s="15"/>
    </row>
    <row r="308" spans="2:12" s="13" customFormat="1" ht="30" customHeight="1" x14ac:dyDescent="0.3">
      <c r="B308" s="14"/>
      <c r="C308" s="31"/>
      <c r="D308" s="32"/>
      <c r="E308" s="32"/>
      <c r="F308" s="32"/>
      <c r="G308" s="33" t="s">
        <v>70</v>
      </c>
      <c r="H308" s="32"/>
      <c r="I308" s="34"/>
      <c r="J308" s="109"/>
      <c r="K308" s="35"/>
      <c r="L308" s="15"/>
    </row>
    <row r="309" spans="2:12" s="13" customFormat="1" ht="51.75" customHeight="1" x14ac:dyDescent="0.3">
      <c r="B309" s="14"/>
      <c r="C309" s="36"/>
      <c r="D309" s="37" t="s">
        <v>139</v>
      </c>
      <c r="E309" s="38"/>
      <c r="F309" s="38"/>
      <c r="G309" s="39" t="s">
        <v>309</v>
      </c>
      <c r="H309" s="38" t="s">
        <v>303</v>
      </c>
      <c r="I309" s="40">
        <v>0.65</v>
      </c>
      <c r="J309" s="110">
        <f>+VLOOKUP(D309,'APU AGRO'!$1:$1048576,11,FALSE)</f>
        <v>166341</v>
      </c>
      <c r="K309" s="41">
        <f t="shared" ref="K309:K311" si="41">+ROUND(I309*J309,0)</f>
        <v>108122</v>
      </c>
      <c r="L309" s="15"/>
    </row>
    <row r="310" spans="2:12" s="13" customFormat="1" ht="30" customHeight="1" x14ac:dyDescent="0.3">
      <c r="B310" s="14"/>
      <c r="C310" s="36"/>
      <c r="D310" s="37" t="s">
        <v>111</v>
      </c>
      <c r="E310" s="38"/>
      <c r="F310" s="38"/>
      <c r="G310" s="39" t="s">
        <v>283</v>
      </c>
      <c r="H310" s="38" t="s">
        <v>212</v>
      </c>
      <c r="I310" s="40">
        <v>19.5</v>
      </c>
      <c r="J310" s="110">
        <f>+VLOOKUP(D310,'APU AGRO'!$1:$1048576,11,FALSE)</f>
        <v>43066</v>
      </c>
      <c r="K310" s="41">
        <f t="shared" si="41"/>
        <v>839787</v>
      </c>
      <c r="L310" s="15"/>
    </row>
    <row r="311" spans="2:12" s="13" customFormat="1" ht="30" customHeight="1" x14ac:dyDescent="0.3">
      <c r="B311" s="14"/>
      <c r="C311" s="36"/>
      <c r="D311" s="37" t="s">
        <v>73</v>
      </c>
      <c r="E311" s="38"/>
      <c r="F311" s="38"/>
      <c r="G311" s="39" t="s">
        <v>252</v>
      </c>
      <c r="H311" s="38" t="s">
        <v>212</v>
      </c>
      <c r="I311" s="40">
        <v>6.75</v>
      </c>
      <c r="J311" s="110">
        <f>+VLOOKUP(D311,'APU AGRO'!$1:$1048576,11,FALSE)</f>
        <v>15671</v>
      </c>
      <c r="K311" s="41">
        <f t="shared" si="41"/>
        <v>105779</v>
      </c>
      <c r="L311" s="15"/>
    </row>
    <row r="312" spans="2:12" s="13" customFormat="1" ht="30" customHeight="1" thickBot="1" x14ac:dyDescent="0.35">
      <c r="B312" s="14"/>
      <c r="C312" s="42" t="s">
        <v>21</v>
      </c>
      <c r="D312" s="43"/>
      <c r="E312" s="43"/>
      <c r="F312" s="43"/>
      <c r="G312" s="44"/>
      <c r="H312" s="43"/>
      <c r="I312" s="63"/>
      <c r="J312" s="111"/>
      <c r="K312" s="55">
        <f>ROUND(SUM(K309:K311),0)</f>
        <v>1053688</v>
      </c>
      <c r="L312" s="15"/>
    </row>
    <row r="313" spans="2:12" s="13" customFormat="1" ht="30" customHeight="1" x14ac:dyDescent="0.3">
      <c r="B313" s="14"/>
      <c r="C313" s="31"/>
      <c r="D313" s="32"/>
      <c r="E313" s="32"/>
      <c r="F313" s="32"/>
      <c r="G313" s="33" t="s">
        <v>75</v>
      </c>
      <c r="H313" s="32"/>
      <c r="I313" s="34"/>
      <c r="J313" s="109"/>
      <c r="K313" s="35"/>
      <c r="L313" s="15"/>
    </row>
    <row r="314" spans="2:12" s="13" customFormat="1" ht="39" customHeight="1" x14ac:dyDescent="0.3">
      <c r="B314" s="14"/>
      <c r="C314" s="36"/>
      <c r="D314" s="37" t="s">
        <v>140</v>
      </c>
      <c r="E314" s="38"/>
      <c r="F314" s="38"/>
      <c r="G314" s="39" t="s">
        <v>310</v>
      </c>
      <c r="H314" s="38" t="s">
        <v>216</v>
      </c>
      <c r="I314" s="40">
        <v>273</v>
      </c>
      <c r="J314" s="110">
        <f>+VLOOKUP(D314,'APU AGRO'!$1:$1048576,11,FALSE)</f>
        <v>16334</v>
      </c>
      <c r="K314" s="41">
        <f t="shared" ref="K314:K317" si="42">+ROUND(I314*J314,0)</f>
        <v>4459182</v>
      </c>
      <c r="L314" s="15"/>
    </row>
    <row r="315" spans="2:12" s="13" customFormat="1" ht="30" customHeight="1" x14ac:dyDescent="0.3">
      <c r="B315" s="14"/>
      <c r="C315" s="36"/>
      <c r="D315" s="37" t="s">
        <v>76</v>
      </c>
      <c r="E315" s="38"/>
      <c r="F315" s="38"/>
      <c r="G315" s="39" t="s">
        <v>254</v>
      </c>
      <c r="H315" s="38" t="s">
        <v>212</v>
      </c>
      <c r="I315" s="40">
        <v>257.40000000000003</v>
      </c>
      <c r="J315" s="110">
        <f>+VLOOKUP(D315,'APU AGRO'!$1:$1048576,11,FALSE)</f>
        <v>25683</v>
      </c>
      <c r="K315" s="41">
        <f t="shared" si="42"/>
        <v>6610804</v>
      </c>
      <c r="L315" s="15"/>
    </row>
    <row r="316" spans="2:12" s="13" customFormat="1" ht="30" customHeight="1" x14ac:dyDescent="0.3">
      <c r="B316" s="14"/>
      <c r="C316" s="36"/>
      <c r="D316" s="37" t="s">
        <v>141</v>
      </c>
      <c r="E316" s="38"/>
      <c r="F316" s="38"/>
      <c r="G316" s="39" t="s">
        <v>311</v>
      </c>
      <c r="H316" s="38" t="s">
        <v>216</v>
      </c>
      <c r="I316" s="40">
        <v>78</v>
      </c>
      <c r="J316" s="110">
        <f>+VLOOKUP(D316,'APU AGRO'!$1:$1048576,11,FALSE)</f>
        <v>5327</v>
      </c>
      <c r="K316" s="41">
        <f t="shared" si="42"/>
        <v>415506</v>
      </c>
      <c r="L316" s="15"/>
    </row>
    <row r="317" spans="2:12" s="13" customFormat="1" ht="69" customHeight="1" x14ac:dyDescent="0.3">
      <c r="B317" s="14"/>
      <c r="C317" s="36"/>
      <c r="D317" s="66" t="s">
        <v>121</v>
      </c>
      <c r="E317" s="38"/>
      <c r="F317" s="38"/>
      <c r="G317" s="39" t="s">
        <v>294</v>
      </c>
      <c r="H317" s="38" t="s">
        <v>216</v>
      </c>
      <c r="I317" s="40">
        <v>19.240000000000002</v>
      </c>
      <c r="J317" s="110">
        <f>+VLOOKUP(D317,'APU AGRO'!$1:$1048576,11,FALSE)</f>
        <v>118729</v>
      </c>
      <c r="K317" s="41">
        <f t="shared" si="42"/>
        <v>2284346</v>
      </c>
      <c r="L317" s="15"/>
    </row>
    <row r="318" spans="2:12" s="13" customFormat="1" ht="30" customHeight="1" thickBot="1" x14ac:dyDescent="0.35">
      <c r="B318" s="14"/>
      <c r="C318" s="42" t="s">
        <v>21</v>
      </c>
      <c r="D318" s="43"/>
      <c r="E318" s="43"/>
      <c r="F318" s="43"/>
      <c r="G318" s="44"/>
      <c r="H318" s="43"/>
      <c r="I318" s="40"/>
      <c r="J318" s="111"/>
      <c r="K318" s="46">
        <f>ROUND(SUM(K314:K317),0)</f>
        <v>13769838</v>
      </c>
      <c r="L318" s="15"/>
    </row>
    <row r="319" spans="2:12" ht="42.75" customHeight="1" thickBot="1" x14ac:dyDescent="0.35">
      <c r="B319" s="7"/>
      <c r="C319" s="236" t="s">
        <v>142</v>
      </c>
      <c r="D319" s="237"/>
      <c r="E319" s="237"/>
      <c r="F319" s="237"/>
      <c r="G319" s="237"/>
      <c r="H319" s="237"/>
      <c r="I319" s="237"/>
      <c r="J319" s="237"/>
      <c r="K319" s="238"/>
      <c r="L319" s="8"/>
    </row>
    <row r="320" spans="2:12" s="13" customFormat="1" ht="30" customHeight="1" x14ac:dyDescent="0.3">
      <c r="B320" s="14"/>
      <c r="C320" s="243" t="s">
        <v>8</v>
      </c>
      <c r="D320" s="245" t="s">
        <v>9</v>
      </c>
      <c r="E320" s="239" t="s">
        <v>10</v>
      </c>
      <c r="F320" s="239"/>
      <c r="G320" s="243" t="s">
        <v>11</v>
      </c>
      <c r="H320" s="245" t="s">
        <v>12</v>
      </c>
      <c r="I320" s="245" t="s">
        <v>13</v>
      </c>
      <c r="J320" s="247" t="s">
        <v>14</v>
      </c>
      <c r="K320" s="249" t="s">
        <v>15</v>
      </c>
      <c r="L320" s="15"/>
    </row>
    <row r="321" spans="2:12" s="13" customFormat="1" ht="30" customHeight="1" thickBot="1" x14ac:dyDescent="0.35">
      <c r="B321" s="14"/>
      <c r="C321" s="244"/>
      <c r="D321" s="246"/>
      <c r="E321" s="30" t="s">
        <v>16</v>
      </c>
      <c r="F321" s="30" t="s">
        <v>17</v>
      </c>
      <c r="G321" s="244"/>
      <c r="H321" s="246"/>
      <c r="I321" s="246"/>
      <c r="J321" s="248"/>
      <c r="K321" s="250"/>
      <c r="L321" s="15"/>
    </row>
    <row r="322" spans="2:12" s="13" customFormat="1" ht="30" customHeight="1" x14ac:dyDescent="0.3">
      <c r="B322" s="14"/>
      <c r="C322" s="31"/>
      <c r="D322" s="32"/>
      <c r="E322" s="32"/>
      <c r="F322" s="32"/>
      <c r="G322" s="33" t="s">
        <v>18</v>
      </c>
      <c r="H322" s="32"/>
      <c r="I322" s="34"/>
      <c r="J322" s="109"/>
      <c r="K322" s="35"/>
      <c r="L322" s="15"/>
    </row>
    <row r="323" spans="2:12" s="13" customFormat="1" ht="30" customHeight="1" x14ac:dyDescent="0.3">
      <c r="B323" s="14"/>
      <c r="C323" s="36"/>
      <c r="D323" s="37" t="s">
        <v>84</v>
      </c>
      <c r="E323" s="38"/>
      <c r="F323" s="38"/>
      <c r="G323" s="39" t="s">
        <v>260</v>
      </c>
      <c r="H323" s="38" t="s">
        <v>216</v>
      </c>
      <c r="I323" s="40">
        <v>45</v>
      </c>
      <c r="J323" s="110">
        <f>+VLOOKUP(D323,'APU AGRO'!$1:$1048576,11,FALSE)</f>
        <v>5303</v>
      </c>
      <c r="K323" s="41">
        <f t="shared" ref="K323:K324" si="43">+ROUND(I323*J323,0)</f>
        <v>238635</v>
      </c>
      <c r="L323" s="15"/>
    </row>
    <row r="324" spans="2:12" s="13" customFormat="1" ht="30" customHeight="1" x14ac:dyDescent="0.3">
      <c r="B324" s="14"/>
      <c r="C324" s="36"/>
      <c r="D324" s="37" t="s">
        <v>20</v>
      </c>
      <c r="E324" s="38"/>
      <c r="F324" s="38"/>
      <c r="G324" s="39" t="s">
        <v>213</v>
      </c>
      <c r="H324" s="38" t="s">
        <v>214</v>
      </c>
      <c r="I324" s="40">
        <v>18</v>
      </c>
      <c r="J324" s="110">
        <f>+VLOOKUP(D324,'APU AGRO'!$1:$1048576,11,FALSE)</f>
        <v>58038</v>
      </c>
      <c r="K324" s="41">
        <f t="shared" si="43"/>
        <v>1044684</v>
      </c>
      <c r="L324" s="15"/>
    </row>
    <row r="325" spans="2:12" s="13" customFormat="1" ht="30" customHeight="1" thickBot="1" x14ac:dyDescent="0.35">
      <c r="B325" s="14"/>
      <c r="C325" s="42" t="s">
        <v>21</v>
      </c>
      <c r="D325" s="43"/>
      <c r="E325" s="43"/>
      <c r="F325" s="43"/>
      <c r="G325" s="44"/>
      <c r="H325" s="43"/>
      <c r="I325" s="45"/>
      <c r="J325" s="111"/>
      <c r="K325" s="46">
        <f>ROUND(SUM(K323:K324),0)</f>
        <v>1283319</v>
      </c>
      <c r="L325" s="15"/>
    </row>
    <row r="326" spans="2:12" s="13" customFormat="1" ht="30" customHeight="1" x14ac:dyDescent="0.3">
      <c r="B326" s="14"/>
      <c r="C326" s="31"/>
      <c r="D326" s="32"/>
      <c r="E326" s="32"/>
      <c r="F326" s="32"/>
      <c r="G326" s="33" t="s">
        <v>22</v>
      </c>
      <c r="H326" s="32"/>
      <c r="I326" s="34"/>
      <c r="J326" s="109"/>
      <c r="K326" s="35"/>
      <c r="L326" s="15"/>
    </row>
    <row r="327" spans="2:12" s="13" customFormat="1" ht="62.25" customHeight="1" x14ac:dyDescent="0.3">
      <c r="B327" s="14"/>
      <c r="C327" s="36"/>
      <c r="D327" s="37" t="s">
        <v>23</v>
      </c>
      <c r="E327" s="38"/>
      <c r="F327" s="38"/>
      <c r="G327" s="39" t="s">
        <v>215</v>
      </c>
      <c r="H327" s="38" t="s">
        <v>216</v>
      </c>
      <c r="I327" s="40">
        <v>30</v>
      </c>
      <c r="J327" s="110">
        <f>+VLOOKUP(D327,'APU AGRO'!$1:$1048576,11,FALSE)</f>
        <v>55352</v>
      </c>
      <c r="K327" s="41">
        <f t="shared" ref="K327:K330" si="44">+ROUND(I327*J327,0)</f>
        <v>1660560</v>
      </c>
      <c r="L327" s="15"/>
    </row>
    <row r="328" spans="2:12" s="13" customFormat="1" ht="62.25" customHeight="1" x14ac:dyDescent="0.3">
      <c r="B328" s="14"/>
      <c r="C328" s="36"/>
      <c r="D328" s="37" t="s">
        <v>85</v>
      </c>
      <c r="E328" s="38"/>
      <c r="F328" s="38"/>
      <c r="G328" s="39" t="s">
        <v>261</v>
      </c>
      <c r="H328" s="38" t="s">
        <v>218</v>
      </c>
      <c r="I328" s="40">
        <v>4</v>
      </c>
      <c r="J328" s="110">
        <f>+VLOOKUP(D328,'APU AGRO'!$1:$1048576,11,FALSE)</f>
        <v>149177</v>
      </c>
      <c r="K328" s="41">
        <f t="shared" si="44"/>
        <v>596708</v>
      </c>
      <c r="L328" s="15"/>
    </row>
    <row r="329" spans="2:12" s="13" customFormat="1" ht="62.25" customHeight="1" x14ac:dyDescent="0.3">
      <c r="B329" s="14"/>
      <c r="C329" s="36"/>
      <c r="D329" s="37" t="s">
        <v>143</v>
      </c>
      <c r="E329" s="38"/>
      <c r="F329" s="38"/>
      <c r="G329" s="39" t="s">
        <v>312</v>
      </c>
      <c r="H329" s="38" t="s">
        <v>216</v>
      </c>
      <c r="I329" s="40">
        <v>45</v>
      </c>
      <c r="J329" s="110">
        <f>+VLOOKUP(D329,'APU AGRO'!$1:$1048576,11,FALSE)</f>
        <v>259665</v>
      </c>
      <c r="K329" s="41">
        <f t="shared" si="44"/>
        <v>11684925</v>
      </c>
      <c r="L329" s="15"/>
    </row>
    <row r="330" spans="2:12" s="13" customFormat="1" ht="65.25" customHeight="1" x14ac:dyDescent="0.3">
      <c r="B330" s="14"/>
      <c r="C330" s="36"/>
      <c r="D330" s="37" t="s">
        <v>144</v>
      </c>
      <c r="E330" s="38"/>
      <c r="F330" s="38"/>
      <c r="G330" s="39" t="s">
        <v>313</v>
      </c>
      <c r="H330" s="38" t="s">
        <v>216</v>
      </c>
      <c r="I330" s="40">
        <v>4.8</v>
      </c>
      <c r="J330" s="110">
        <f>+VLOOKUP(D330,'APU AGRO'!$1:$1048576,11,FALSE)</f>
        <v>161611</v>
      </c>
      <c r="K330" s="41">
        <f t="shared" si="44"/>
        <v>775733</v>
      </c>
      <c r="L330" s="15"/>
    </row>
    <row r="331" spans="2:12" s="13" customFormat="1" ht="30" customHeight="1" thickBot="1" x14ac:dyDescent="0.35">
      <c r="B331" s="14"/>
      <c r="C331" s="42" t="s">
        <v>21</v>
      </c>
      <c r="D331" s="43"/>
      <c r="E331" s="43"/>
      <c r="F331" s="43"/>
      <c r="G331" s="44"/>
      <c r="H331" s="43"/>
      <c r="I331" s="45"/>
      <c r="J331" s="111"/>
      <c r="K331" s="46">
        <f>ROUND(SUM(K327:K330),0)</f>
        <v>14717926</v>
      </c>
      <c r="L331" s="15"/>
    </row>
    <row r="332" spans="2:12" s="13" customFormat="1" ht="30" hidden="1" customHeight="1" thickBot="1" x14ac:dyDescent="0.35">
      <c r="B332" s="14"/>
      <c r="C332" s="31"/>
      <c r="D332" s="32"/>
      <c r="E332" s="32"/>
      <c r="F332" s="32"/>
      <c r="G332" s="33" t="s">
        <v>25</v>
      </c>
      <c r="H332" s="32"/>
      <c r="I332" s="34"/>
      <c r="J332" s="109"/>
      <c r="K332" s="35"/>
      <c r="L332" s="15"/>
    </row>
    <row r="333" spans="2:12" s="13" customFormat="1" ht="30" hidden="1" customHeight="1" thickBot="1" x14ac:dyDescent="0.35">
      <c r="B333" s="14"/>
      <c r="C333" s="36"/>
      <c r="D333" s="49"/>
      <c r="E333" s="38"/>
      <c r="F333" s="38"/>
      <c r="G333" s="39"/>
      <c r="H333" s="38"/>
      <c r="I333" s="40"/>
      <c r="J333" s="110"/>
      <c r="K333" s="41"/>
      <c r="L333" s="15"/>
    </row>
    <row r="334" spans="2:12" s="13" customFormat="1" ht="30" hidden="1" customHeight="1" thickBot="1" x14ac:dyDescent="0.35">
      <c r="B334" s="14"/>
      <c r="C334" s="36"/>
      <c r="D334" s="49"/>
      <c r="E334" s="38"/>
      <c r="F334" s="38"/>
      <c r="G334" s="39"/>
      <c r="H334" s="38"/>
      <c r="I334" s="40"/>
      <c r="J334" s="110"/>
      <c r="K334" s="41"/>
      <c r="L334" s="15"/>
    </row>
    <row r="335" spans="2:12" s="13" customFormat="1" ht="30" customHeight="1" x14ac:dyDescent="0.3">
      <c r="B335" s="14"/>
      <c r="C335" s="31"/>
      <c r="D335" s="32"/>
      <c r="E335" s="32"/>
      <c r="F335" s="32"/>
      <c r="G335" s="33" t="s">
        <v>26</v>
      </c>
      <c r="H335" s="32"/>
      <c r="I335" s="50"/>
      <c r="J335" s="109"/>
      <c r="K335" s="35"/>
      <c r="L335" s="15"/>
    </row>
    <row r="336" spans="2:12" s="13" customFormat="1" ht="48" customHeight="1" x14ac:dyDescent="0.3">
      <c r="B336" s="14"/>
      <c r="C336" s="36"/>
      <c r="D336" s="37" t="s">
        <v>27</v>
      </c>
      <c r="E336" s="38"/>
      <c r="F336" s="38"/>
      <c r="G336" s="39" t="s">
        <v>219</v>
      </c>
      <c r="H336" s="38" t="s">
        <v>216</v>
      </c>
      <c r="I336" s="40">
        <v>3</v>
      </c>
      <c r="J336" s="110">
        <f>+VLOOKUP(D336,'APU AGRO'!$1:$1048576,11,FALSE)</f>
        <v>226605</v>
      </c>
      <c r="K336" s="41">
        <f t="shared" ref="K336" si="45">+ROUND(I336*J336,0)</f>
        <v>679815</v>
      </c>
      <c r="L336" s="15"/>
    </row>
    <row r="337" spans="2:12" s="13" customFormat="1" ht="30" customHeight="1" thickBot="1" x14ac:dyDescent="0.35">
      <c r="B337" s="14"/>
      <c r="C337" s="42" t="s">
        <v>21</v>
      </c>
      <c r="D337" s="43"/>
      <c r="E337" s="43"/>
      <c r="F337" s="43"/>
      <c r="G337" s="44"/>
      <c r="H337" s="43"/>
      <c r="I337" s="63"/>
      <c r="J337" s="111"/>
      <c r="K337" s="46">
        <f>ROUND(SUM(K336:K336),0)</f>
        <v>679815</v>
      </c>
      <c r="L337" s="15"/>
    </row>
    <row r="338" spans="2:12" s="13" customFormat="1" ht="30" customHeight="1" x14ac:dyDescent="0.3">
      <c r="B338" s="14"/>
      <c r="C338" s="31"/>
      <c r="D338" s="32"/>
      <c r="E338" s="32"/>
      <c r="F338" s="32"/>
      <c r="G338" s="33" t="s">
        <v>86</v>
      </c>
      <c r="H338" s="32"/>
      <c r="I338" s="34"/>
      <c r="J338" s="109"/>
      <c r="K338" s="35"/>
      <c r="L338" s="15"/>
    </row>
    <row r="339" spans="2:12" s="13" customFormat="1" ht="30" customHeight="1" x14ac:dyDescent="0.3">
      <c r="B339" s="14"/>
      <c r="C339" s="36"/>
      <c r="D339" s="37" t="s">
        <v>87</v>
      </c>
      <c r="E339" s="38"/>
      <c r="F339" s="38"/>
      <c r="G339" s="39" t="s">
        <v>262</v>
      </c>
      <c r="H339" s="38" t="s">
        <v>218</v>
      </c>
      <c r="I339" s="40">
        <v>4</v>
      </c>
      <c r="J339" s="110">
        <f>+VLOOKUP(D339,'APU AGRO'!$1:$1048576,11,FALSE)</f>
        <v>86777</v>
      </c>
      <c r="K339" s="41">
        <f t="shared" ref="K339:K341" si="46">+ROUND(I339*J339,0)</f>
        <v>347108</v>
      </c>
      <c r="L339" s="15"/>
    </row>
    <row r="340" spans="2:12" s="13" customFormat="1" ht="72" customHeight="1" x14ac:dyDescent="0.3">
      <c r="B340" s="14"/>
      <c r="C340" s="36"/>
      <c r="D340" s="37" t="s">
        <v>145</v>
      </c>
      <c r="E340" s="38"/>
      <c r="F340" s="38"/>
      <c r="G340" s="39" t="s">
        <v>314</v>
      </c>
      <c r="H340" s="38" t="s">
        <v>218</v>
      </c>
      <c r="I340" s="40">
        <v>1</v>
      </c>
      <c r="J340" s="110">
        <f>+VLOOKUP(D340,'APU AGRO'!$1:$1048576,11,FALSE)</f>
        <v>1902050</v>
      </c>
      <c r="K340" s="41">
        <f t="shared" si="46"/>
        <v>1902050</v>
      </c>
      <c r="L340" s="15"/>
    </row>
    <row r="341" spans="2:12" s="13" customFormat="1" ht="72" customHeight="1" x14ac:dyDescent="0.3">
      <c r="B341" s="14"/>
      <c r="C341" s="36"/>
      <c r="D341" s="37" t="s">
        <v>88</v>
      </c>
      <c r="E341" s="38"/>
      <c r="F341" s="38"/>
      <c r="G341" s="39" t="s">
        <v>263</v>
      </c>
      <c r="H341" s="38" t="s">
        <v>218</v>
      </c>
      <c r="I341" s="40">
        <v>4</v>
      </c>
      <c r="J341" s="110">
        <f>+VLOOKUP(D341,'APU AGRO'!$1:$1048576,11,FALSE)</f>
        <v>706039</v>
      </c>
      <c r="K341" s="41">
        <f t="shared" si="46"/>
        <v>2824156</v>
      </c>
      <c r="L341" s="15"/>
    </row>
    <row r="342" spans="2:12" s="13" customFormat="1" ht="30" customHeight="1" thickBot="1" x14ac:dyDescent="0.35">
      <c r="B342" s="14"/>
      <c r="C342" s="42" t="s">
        <v>21</v>
      </c>
      <c r="D342" s="43"/>
      <c r="E342" s="43"/>
      <c r="F342" s="43"/>
      <c r="G342" s="44"/>
      <c r="H342" s="43"/>
      <c r="I342" s="45"/>
      <c r="J342" s="111"/>
      <c r="K342" s="46">
        <f>ROUND(SUM(K339:K341),0)</f>
        <v>5073314</v>
      </c>
      <c r="L342" s="15"/>
    </row>
    <row r="343" spans="2:12" s="13" customFormat="1" ht="30" customHeight="1" x14ac:dyDescent="0.3">
      <c r="B343" s="14"/>
      <c r="C343" s="31"/>
      <c r="D343" s="32"/>
      <c r="E343" s="32"/>
      <c r="F343" s="32"/>
      <c r="G343" s="33" t="s">
        <v>28</v>
      </c>
      <c r="H343" s="32"/>
      <c r="I343" s="34"/>
      <c r="J343" s="109"/>
      <c r="K343" s="35"/>
      <c r="L343" s="15"/>
    </row>
    <row r="344" spans="2:12" s="13" customFormat="1" ht="49.5" customHeight="1" x14ac:dyDescent="0.3">
      <c r="B344" s="14"/>
      <c r="C344" s="36"/>
      <c r="D344" s="37" t="s">
        <v>89</v>
      </c>
      <c r="E344" s="38"/>
      <c r="F344" s="38"/>
      <c r="G344" s="39" t="s">
        <v>264</v>
      </c>
      <c r="H344" s="38" t="s">
        <v>218</v>
      </c>
      <c r="I344" s="40">
        <v>20</v>
      </c>
      <c r="J344" s="110">
        <f>+VLOOKUP(D344,'APU AGRO'!$1:$1048576,11,FALSE)</f>
        <v>13908</v>
      </c>
      <c r="K344" s="41">
        <f t="shared" ref="K344:K354" si="47">+ROUND(I344*J344,0)</f>
        <v>278160</v>
      </c>
      <c r="L344" s="15"/>
    </row>
    <row r="345" spans="2:12" s="13" customFormat="1" ht="31.2" x14ac:dyDescent="0.3">
      <c r="B345" s="14"/>
      <c r="C345" s="36"/>
      <c r="D345" s="37" t="s">
        <v>29</v>
      </c>
      <c r="E345" s="38"/>
      <c r="F345" s="38"/>
      <c r="G345" s="39" t="s">
        <v>220</v>
      </c>
      <c r="H345" s="38" t="s">
        <v>218</v>
      </c>
      <c r="I345" s="40">
        <v>8</v>
      </c>
      <c r="J345" s="110">
        <f>+VLOOKUP(D345,'APU AGRO'!$1:$1048576,11,FALSE)</f>
        <v>241544</v>
      </c>
      <c r="K345" s="41">
        <f t="shared" si="47"/>
        <v>1932352</v>
      </c>
      <c r="L345" s="15"/>
    </row>
    <row r="346" spans="2:12" s="13" customFormat="1" ht="36" customHeight="1" x14ac:dyDescent="0.3">
      <c r="B346" s="14"/>
      <c r="C346" s="36"/>
      <c r="D346" s="37" t="s">
        <v>30</v>
      </c>
      <c r="E346" s="38"/>
      <c r="F346" s="38"/>
      <c r="G346" s="39" t="s">
        <v>221</v>
      </c>
      <c r="H346" s="38" t="s">
        <v>218</v>
      </c>
      <c r="I346" s="40">
        <v>10</v>
      </c>
      <c r="J346" s="110">
        <f>+VLOOKUP(D346,'APU AGRO'!$1:$1048576,11,FALSE)</f>
        <v>238700</v>
      </c>
      <c r="K346" s="41">
        <f t="shared" si="47"/>
        <v>2387000</v>
      </c>
      <c r="L346" s="15"/>
    </row>
    <row r="347" spans="2:12" s="13" customFormat="1" ht="31.2" x14ac:dyDescent="0.3">
      <c r="B347" s="14"/>
      <c r="C347" s="36"/>
      <c r="D347" s="37" t="s">
        <v>31</v>
      </c>
      <c r="E347" s="38"/>
      <c r="F347" s="38"/>
      <c r="G347" s="39" t="s">
        <v>222</v>
      </c>
      <c r="H347" s="38" t="s">
        <v>218</v>
      </c>
      <c r="I347" s="40">
        <v>10</v>
      </c>
      <c r="J347" s="110">
        <f>+VLOOKUP(D347,'APU AGRO'!$1:$1048576,11,FALSE)</f>
        <v>176922</v>
      </c>
      <c r="K347" s="41">
        <f t="shared" si="47"/>
        <v>1769220</v>
      </c>
      <c r="L347" s="15"/>
    </row>
    <row r="348" spans="2:12" s="13" customFormat="1" ht="36" customHeight="1" x14ac:dyDescent="0.3">
      <c r="B348" s="14"/>
      <c r="C348" s="36"/>
      <c r="D348" s="37" t="s">
        <v>32</v>
      </c>
      <c r="E348" s="38"/>
      <c r="F348" s="38"/>
      <c r="G348" s="39" t="s">
        <v>223</v>
      </c>
      <c r="H348" s="38" t="s">
        <v>218</v>
      </c>
      <c r="I348" s="40">
        <v>10</v>
      </c>
      <c r="J348" s="110">
        <f>+VLOOKUP(D348,'APU AGRO'!$1:$1048576,11,FALSE)</f>
        <v>232287</v>
      </c>
      <c r="K348" s="41">
        <f t="shared" si="47"/>
        <v>2322870</v>
      </c>
      <c r="L348" s="15"/>
    </row>
    <row r="349" spans="2:12" s="13" customFormat="1" ht="46.8" x14ac:dyDescent="0.3">
      <c r="B349" s="14"/>
      <c r="C349" s="36"/>
      <c r="D349" s="37" t="s">
        <v>33</v>
      </c>
      <c r="E349" s="38"/>
      <c r="F349" s="38"/>
      <c r="G349" s="39" t="s">
        <v>224</v>
      </c>
      <c r="H349" s="38" t="s">
        <v>218</v>
      </c>
      <c r="I349" s="40">
        <v>5</v>
      </c>
      <c r="J349" s="110">
        <f>+VLOOKUP(D349,'APU AGRO'!$1:$1048576,11,FALSE)</f>
        <v>96762</v>
      </c>
      <c r="K349" s="41">
        <f t="shared" si="47"/>
        <v>483810</v>
      </c>
      <c r="L349" s="15"/>
    </row>
    <row r="350" spans="2:12" s="13" customFormat="1" ht="48" customHeight="1" x14ac:dyDescent="0.3">
      <c r="B350" s="14"/>
      <c r="C350" s="36"/>
      <c r="D350" s="37" t="s">
        <v>90</v>
      </c>
      <c r="E350" s="38"/>
      <c r="F350" s="38"/>
      <c r="G350" s="39" t="s">
        <v>265</v>
      </c>
      <c r="H350" s="38" t="s">
        <v>218</v>
      </c>
      <c r="I350" s="40">
        <v>10</v>
      </c>
      <c r="J350" s="110">
        <f>+VLOOKUP(D350,'APU AGRO'!$1:$1048576,11,FALSE)</f>
        <v>215303</v>
      </c>
      <c r="K350" s="41">
        <f t="shared" si="47"/>
        <v>2153030</v>
      </c>
      <c r="L350" s="15"/>
    </row>
    <row r="351" spans="2:12" s="13" customFormat="1" ht="51" customHeight="1" x14ac:dyDescent="0.3">
      <c r="B351" s="14"/>
      <c r="C351" s="36"/>
      <c r="D351" s="37" t="s">
        <v>91</v>
      </c>
      <c r="E351" s="38"/>
      <c r="F351" s="38"/>
      <c r="G351" s="39" t="s">
        <v>266</v>
      </c>
      <c r="H351" s="38" t="s">
        <v>218</v>
      </c>
      <c r="I351" s="40">
        <v>10</v>
      </c>
      <c r="J351" s="110">
        <f>+VLOOKUP(D351,'APU AGRO'!$1:$1048576,11,FALSE)</f>
        <v>221127</v>
      </c>
      <c r="K351" s="41">
        <f t="shared" si="47"/>
        <v>2211270</v>
      </c>
      <c r="L351" s="15"/>
    </row>
    <row r="352" spans="2:12" s="13" customFormat="1" ht="49.5" customHeight="1" x14ac:dyDescent="0.3">
      <c r="B352" s="14"/>
      <c r="C352" s="36"/>
      <c r="D352" s="37" t="s">
        <v>92</v>
      </c>
      <c r="E352" s="38"/>
      <c r="F352" s="38"/>
      <c r="G352" s="39" t="s">
        <v>267</v>
      </c>
      <c r="H352" s="38" t="s">
        <v>218</v>
      </c>
      <c r="I352" s="40">
        <v>10</v>
      </c>
      <c r="J352" s="110">
        <f>+VLOOKUP(D352,'APU AGRO'!$1:$1048576,11,FALSE)</f>
        <v>8637</v>
      </c>
      <c r="K352" s="41">
        <f t="shared" si="47"/>
        <v>86370</v>
      </c>
      <c r="L352" s="15"/>
    </row>
    <row r="353" spans="2:12" s="13" customFormat="1" ht="30" customHeight="1" x14ac:dyDescent="0.3">
      <c r="B353" s="14"/>
      <c r="C353" s="36"/>
      <c r="D353" s="37" t="s">
        <v>93</v>
      </c>
      <c r="E353" s="38"/>
      <c r="F353" s="38"/>
      <c r="G353" s="39" t="s">
        <v>268</v>
      </c>
      <c r="H353" s="38" t="s">
        <v>218</v>
      </c>
      <c r="I353" s="40">
        <v>10</v>
      </c>
      <c r="J353" s="110">
        <f>+VLOOKUP(D353,'APU AGRO'!$1:$1048576,11,FALSE)</f>
        <v>8637</v>
      </c>
      <c r="K353" s="41">
        <f t="shared" si="47"/>
        <v>86370</v>
      </c>
      <c r="L353" s="15"/>
    </row>
    <row r="354" spans="2:12" s="13" customFormat="1" ht="30" customHeight="1" x14ac:dyDescent="0.3">
      <c r="B354" s="14"/>
      <c r="C354" s="36"/>
      <c r="D354" s="37" t="s">
        <v>94</v>
      </c>
      <c r="E354" s="38"/>
      <c r="F354" s="38"/>
      <c r="G354" s="39" t="s">
        <v>269</v>
      </c>
      <c r="H354" s="38" t="s">
        <v>218</v>
      </c>
      <c r="I354" s="40">
        <v>10</v>
      </c>
      <c r="J354" s="110">
        <f>+VLOOKUP(D354,'APU AGRO'!$1:$1048576,11,FALSE)</f>
        <v>9619</v>
      </c>
      <c r="K354" s="41">
        <f t="shared" si="47"/>
        <v>96190</v>
      </c>
      <c r="L354" s="15"/>
    </row>
    <row r="355" spans="2:12" s="13" customFormat="1" ht="30" customHeight="1" thickBot="1" x14ac:dyDescent="0.35">
      <c r="B355" s="14"/>
      <c r="C355" s="42" t="s">
        <v>21</v>
      </c>
      <c r="D355" s="43"/>
      <c r="E355" s="43"/>
      <c r="F355" s="43"/>
      <c r="G355" s="44"/>
      <c r="H355" s="43"/>
      <c r="I355" s="43"/>
      <c r="J355" s="111"/>
      <c r="K355" s="46">
        <f>ROUND(SUM(K344:K354),0)</f>
        <v>13806642</v>
      </c>
      <c r="L355" s="15"/>
    </row>
    <row r="356" spans="2:12" s="13" customFormat="1" ht="30" customHeight="1" x14ac:dyDescent="0.3">
      <c r="B356" s="14"/>
      <c r="C356" s="31"/>
      <c r="D356" s="32"/>
      <c r="E356" s="32"/>
      <c r="F356" s="32"/>
      <c r="G356" s="33" t="s">
        <v>34</v>
      </c>
      <c r="H356" s="32"/>
      <c r="I356" s="50"/>
      <c r="J356" s="109"/>
      <c r="K356" s="35"/>
      <c r="L356" s="15"/>
    </row>
    <row r="357" spans="2:12" s="13" customFormat="1" ht="54.75" customHeight="1" x14ac:dyDescent="0.3">
      <c r="B357" s="14"/>
      <c r="C357" s="36"/>
      <c r="D357" s="37" t="s">
        <v>35</v>
      </c>
      <c r="E357" s="38"/>
      <c r="F357" s="38"/>
      <c r="G357" s="39" t="s">
        <v>225</v>
      </c>
      <c r="H357" s="38" t="s">
        <v>212</v>
      </c>
      <c r="I357" s="40">
        <v>9</v>
      </c>
      <c r="J357" s="110">
        <f>+VLOOKUP(D357,'APU AGRO'!$1:$1048576,11,FALSE)</f>
        <v>53852</v>
      </c>
      <c r="K357" s="41">
        <f t="shared" ref="K357" si="48">+ROUND(I357*J357,0)</f>
        <v>484668</v>
      </c>
      <c r="L357" s="15"/>
    </row>
    <row r="358" spans="2:12" s="13" customFormat="1" ht="30" customHeight="1" thickBot="1" x14ac:dyDescent="0.35">
      <c r="B358" s="14"/>
      <c r="C358" s="42" t="s">
        <v>21</v>
      </c>
      <c r="D358" s="43"/>
      <c r="E358" s="43"/>
      <c r="F358" s="43"/>
      <c r="G358" s="44"/>
      <c r="H358" s="43"/>
      <c r="I358" s="43"/>
      <c r="J358" s="111"/>
      <c r="K358" s="46">
        <f>ROUND(SUM(K357),0)</f>
        <v>484668</v>
      </c>
      <c r="L358" s="15"/>
    </row>
    <row r="359" spans="2:12" s="13" customFormat="1" ht="30" customHeight="1" x14ac:dyDescent="0.3">
      <c r="B359" s="14"/>
      <c r="C359" s="31"/>
      <c r="D359" s="32"/>
      <c r="E359" s="32"/>
      <c r="F359" s="32"/>
      <c r="G359" s="33" t="s">
        <v>36</v>
      </c>
      <c r="H359" s="32"/>
      <c r="I359" s="50"/>
      <c r="J359" s="109"/>
      <c r="K359" s="35"/>
      <c r="L359" s="15"/>
    </row>
    <row r="360" spans="2:12" s="13" customFormat="1" ht="60" customHeight="1" x14ac:dyDescent="0.3">
      <c r="B360" s="14"/>
      <c r="C360" s="36"/>
      <c r="D360" s="37" t="s">
        <v>146</v>
      </c>
      <c r="E360" s="38"/>
      <c r="F360" s="38"/>
      <c r="G360" s="39" t="s">
        <v>315</v>
      </c>
      <c r="H360" s="38" t="s">
        <v>212</v>
      </c>
      <c r="I360" s="40">
        <v>16</v>
      </c>
      <c r="J360" s="110">
        <f>+VLOOKUP(D360,'APU AGRO'!$1:$1048576,11,FALSE)</f>
        <v>66008</v>
      </c>
      <c r="K360" s="41">
        <f t="shared" ref="K360:K362" si="49">+ROUND(I360*J360,0)</f>
        <v>1056128</v>
      </c>
      <c r="L360" s="15"/>
    </row>
    <row r="361" spans="2:12" s="13" customFormat="1" ht="30" customHeight="1" x14ac:dyDescent="0.3">
      <c r="B361" s="14"/>
      <c r="C361" s="36"/>
      <c r="D361" s="37" t="s">
        <v>147</v>
      </c>
      <c r="E361" s="38"/>
      <c r="F361" s="38"/>
      <c r="G361" s="39" t="s">
        <v>316</v>
      </c>
      <c r="H361" s="38" t="s">
        <v>216</v>
      </c>
      <c r="I361" s="40">
        <v>45</v>
      </c>
      <c r="J361" s="110">
        <f>+VLOOKUP(D361,'APU AGRO'!$1:$1048576,11,FALSE)</f>
        <v>31469</v>
      </c>
      <c r="K361" s="41">
        <f t="shared" si="49"/>
        <v>1416105</v>
      </c>
      <c r="L361" s="15"/>
    </row>
    <row r="362" spans="2:12" s="13" customFormat="1" ht="60.75" customHeight="1" x14ac:dyDescent="0.3">
      <c r="B362" s="14"/>
      <c r="C362" s="36"/>
      <c r="D362" s="37" t="s">
        <v>37</v>
      </c>
      <c r="E362" s="38"/>
      <c r="F362" s="38"/>
      <c r="G362" s="39" t="s">
        <v>226</v>
      </c>
      <c r="H362" s="38" t="s">
        <v>216</v>
      </c>
      <c r="I362" s="40">
        <v>16</v>
      </c>
      <c r="J362" s="110">
        <f>+VLOOKUP(D362,'APU AGRO'!$1:$1048576,11,FALSE)</f>
        <v>121625</v>
      </c>
      <c r="K362" s="41">
        <f t="shared" si="49"/>
        <v>1946000</v>
      </c>
      <c r="L362" s="15"/>
    </row>
    <row r="363" spans="2:12" s="13" customFormat="1" ht="30" customHeight="1" thickBot="1" x14ac:dyDescent="0.35">
      <c r="B363" s="14"/>
      <c r="C363" s="42" t="s">
        <v>21</v>
      </c>
      <c r="D363" s="43"/>
      <c r="E363" s="43"/>
      <c r="F363" s="43"/>
      <c r="G363" s="44"/>
      <c r="H363" s="43"/>
      <c r="I363" s="45"/>
      <c r="J363" s="111"/>
      <c r="K363" s="46">
        <f>ROUND(SUM(K360:K362),0)</f>
        <v>4418233</v>
      </c>
      <c r="L363" s="15"/>
    </row>
    <row r="364" spans="2:12" s="13" customFormat="1" ht="30" customHeight="1" x14ac:dyDescent="0.3">
      <c r="B364" s="14"/>
      <c r="C364" s="31"/>
      <c r="D364" s="32"/>
      <c r="E364" s="32"/>
      <c r="F364" s="32"/>
      <c r="G364" s="33" t="s">
        <v>38</v>
      </c>
      <c r="H364" s="32"/>
      <c r="I364" s="34"/>
      <c r="J364" s="109"/>
      <c r="K364" s="35"/>
      <c r="L364" s="15"/>
    </row>
    <row r="365" spans="2:12" s="13" customFormat="1" ht="81" customHeight="1" x14ac:dyDescent="0.3">
      <c r="B365" s="14"/>
      <c r="C365" s="36"/>
      <c r="D365" s="37" t="s">
        <v>39</v>
      </c>
      <c r="E365" s="38"/>
      <c r="F365" s="38"/>
      <c r="G365" s="39" t="s">
        <v>227</v>
      </c>
      <c r="H365" s="38" t="s">
        <v>212</v>
      </c>
      <c r="I365" s="40">
        <v>208.31</v>
      </c>
      <c r="J365" s="110">
        <f>+VLOOKUP(D365,'APU AGRO'!$1:$1048576,11,FALSE)</f>
        <v>114571</v>
      </c>
      <c r="K365" s="41">
        <f t="shared" ref="K365" si="50">+ROUND(I365*J365,0)</f>
        <v>23866285</v>
      </c>
      <c r="L365" s="15"/>
    </row>
    <row r="366" spans="2:12" s="13" customFormat="1" ht="30" customHeight="1" thickBot="1" x14ac:dyDescent="0.35">
      <c r="B366" s="14"/>
      <c r="C366" s="42" t="s">
        <v>21</v>
      </c>
      <c r="D366" s="43"/>
      <c r="E366" s="43"/>
      <c r="F366" s="43"/>
      <c r="G366" s="44"/>
      <c r="H366" s="43"/>
      <c r="I366" s="45"/>
      <c r="J366" s="111"/>
      <c r="K366" s="46">
        <f>ROUND(SUM(K365),0)</f>
        <v>23866285</v>
      </c>
      <c r="L366" s="15"/>
    </row>
    <row r="367" spans="2:12" s="13" customFormat="1" ht="30" customHeight="1" x14ac:dyDescent="0.3">
      <c r="B367" s="14"/>
      <c r="C367" s="31"/>
      <c r="D367" s="32"/>
      <c r="E367" s="32"/>
      <c r="F367" s="32"/>
      <c r="G367" s="33" t="s">
        <v>40</v>
      </c>
      <c r="H367" s="32"/>
      <c r="I367" s="34"/>
      <c r="J367" s="109"/>
      <c r="K367" s="35"/>
      <c r="L367" s="15"/>
    </row>
    <row r="368" spans="2:12" s="13" customFormat="1" ht="57.75" customHeight="1" x14ac:dyDescent="0.3">
      <c r="B368" s="14"/>
      <c r="C368" s="36"/>
      <c r="D368" s="37" t="s">
        <v>96</v>
      </c>
      <c r="E368" s="38"/>
      <c r="F368" s="38"/>
      <c r="G368" s="39" t="s">
        <v>271</v>
      </c>
      <c r="H368" s="38" t="s">
        <v>216</v>
      </c>
      <c r="I368" s="40">
        <v>75</v>
      </c>
      <c r="J368" s="110">
        <f>+VLOOKUP(D368,'APU AGRO'!$1:$1048576,11,FALSE)</f>
        <v>22437</v>
      </c>
      <c r="K368" s="41">
        <f t="shared" ref="K368" si="51">+ROUND(I368*J368,0)</f>
        <v>1682775</v>
      </c>
      <c r="L368" s="15"/>
    </row>
    <row r="369" spans="2:12" s="13" customFormat="1" ht="30" customHeight="1" thickBot="1" x14ac:dyDescent="0.35">
      <c r="B369" s="14"/>
      <c r="C369" s="42" t="s">
        <v>21</v>
      </c>
      <c r="D369" s="43"/>
      <c r="E369" s="43"/>
      <c r="F369" s="43"/>
      <c r="G369" s="44"/>
      <c r="H369" s="43"/>
      <c r="I369" s="45"/>
      <c r="J369" s="111"/>
      <c r="K369" s="46">
        <f>ROUND(SUM(K368:K368),0)</f>
        <v>1682775</v>
      </c>
      <c r="L369" s="15"/>
    </row>
    <row r="370" spans="2:12" s="13" customFormat="1" ht="30" customHeight="1" x14ac:dyDescent="0.3">
      <c r="B370" s="14"/>
      <c r="C370" s="31"/>
      <c r="D370" s="32"/>
      <c r="E370" s="32"/>
      <c r="F370" s="32"/>
      <c r="G370" s="33" t="s">
        <v>97</v>
      </c>
      <c r="H370" s="32"/>
      <c r="I370" s="34"/>
      <c r="J370" s="109"/>
      <c r="K370" s="35"/>
      <c r="L370" s="15"/>
    </row>
    <row r="371" spans="2:12" s="13" customFormat="1" ht="78" x14ac:dyDescent="0.3">
      <c r="B371" s="14"/>
      <c r="C371" s="36"/>
      <c r="D371" s="37" t="s">
        <v>49</v>
      </c>
      <c r="E371" s="38"/>
      <c r="F371" s="38"/>
      <c r="G371" s="39" t="s">
        <v>233</v>
      </c>
      <c r="H371" s="38" t="s">
        <v>218</v>
      </c>
      <c r="I371" s="40">
        <v>4</v>
      </c>
      <c r="J371" s="110">
        <f>+VLOOKUP(D371,'APU AGRO'!$1:$1048576,11,FALSE)</f>
        <v>1053370</v>
      </c>
      <c r="K371" s="41">
        <f t="shared" ref="K371" si="52">+ROUND(I371*J371,0)</f>
        <v>4213480</v>
      </c>
      <c r="L371" s="15"/>
    </row>
    <row r="372" spans="2:12" s="13" customFormat="1" ht="30" customHeight="1" thickBot="1" x14ac:dyDescent="0.35">
      <c r="B372" s="14"/>
      <c r="C372" s="42" t="s">
        <v>21</v>
      </c>
      <c r="D372" s="43"/>
      <c r="E372" s="43"/>
      <c r="F372" s="43"/>
      <c r="G372" s="44"/>
      <c r="H372" s="43"/>
      <c r="I372" s="45"/>
      <c r="J372" s="111"/>
      <c r="K372" s="46">
        <f>ROUND(SUM(K371:K371),0)</f>
        <v>4213480</v>
      </c>
      <c r="L372" s="15"/>
    </row>
    <row r="373" spans="2:12" s="13" customFormat="1" ht="30" customHeight="1" x14ac:dyDescent="0.3">
      <c r="B373" s="14"/>
      <c r="C373" s="31"/>
      <c r="D373" s="32"/>
      <c r="E373" s="32"/>
      <c r="F373" s="32"/>
      <c r="G373" s="33" t="s">
        <v>54</v>
      </c>
      <c r="H373" s="32"/>
      <c r="I373" s="34"/>
      <c r="J373" s="109"/>
      <c r="K373" s="35"/>
      <c r="L373" s="15"/>
    </row>
    <row r="374" spans="2:12" s="13" customFormat="1" ht="63" customHeight="1" x14ac:dyDescent="0.3">
      <c r="B374" s="14"/>
      <c r="C374" s="36"/>
      <c r="D374" s="37" t="s">
        <v>101</v>
      </c>
      <c r="E374" s="38"/>
      <c r="F374" s="38"/>
      <c r="G374" s="39" t="s">
        <v>274</v>
      </c>
      <c r="H374" s="38" t="s">
        <v>212</v>
      </c>
      <c r="I374" s="40">
        <v>336</v>
      </c>
      <c r="J374" s="110">
        <f>+VLOOKUP(D374,'APU AGRO'!$1:$1048576,11,FALSE)</f>
        <v>37907</v>
      </c>
      <c r="K374" s="41">
        <f t="shared" ref="K374:K382" si="53">+ROUND(I374*J374,0)</f>
        <v>12736752</v>
      </c>
      <c r="L374" s="15"/>
    </row>
    <row r="375" spans="2:12" s="13" customFormat="1" ht="63" customHeight="1" x14ac:dyDescent="0.3">
      <c r="B375" s="14"/>
      <c r="C375" s="36"/>
      <c r="D375" s="37" t="s">
        <v>55</v>
      </c>
      <c r="E375" s="38"/>
      <c r="F375" s="38"/>
      <c r="G375" s="39" t="s">
        <v>237</v>
      </c>
      <c r="H375" s="38" t="s">
        <v>212</v>
      </c>
      <c r="I375" s="40">
        <v>16</v>
      </c>
      <c r="J375" s="110">
        <f>+VLOOKUP(D375,'APU AGRO'!$1:$1048576,11,FALSE)</f>
        <v>39958</v>
      </c>
      <c r="K375" s="41">
        <f t="shared" si="53"/>
        <v>639328</v>
      </c>
      <c r="L375" s="15"/>
    </row>
    <row r="376" spans="2:12" s="13" customFormat="1" ht="63" customHeight="1" x14ac:dyDescent="0.3">
      <c r="B376" s="14"/>
      <c r="C376" s="36"/>
      <c r="D376" s="37" t="s">
        <v>56</v>
      </c>
      <c r="E376" s="38"/>
      <c r="F376" s="38"/>
      <c r="G376" s="39" t="s">
        <v>238</v>
      </c>
      <c r="H376" s="38" t="s">
        <v>212</v>
      </c>
      <c r="I376" s="40">
        <v>203.4</v>
      </c>
      <c r="J376" s="110">
        <f>+VLOOKUP(D376,'APU AGRO'!$1:$1048576,11,FALSE)</f>
        <v>44129</v>
      </c>
      <c r="K376" s="41">
        <f t="shared" si="53"/>
        <v>8975839</v>
      </c>
      <c r="L376" s="15"/>
    </row>
    <row r="377" spans="2:12" s="13" customFormat="1" ht="63" customHeight="1" x14ac:dyDescent="0.3">
      <c r="B377" s="14"/>
      <c r="C377" s="36"/>
      <c r="D377" s="37" t="s">
        <v>57</v>
      </c>
      <c r="E377" s="38"/>
      <c r="F377" s="38"/>
      <c r="G377" s="39" t="s">
        <v>239</v>
      </c>
      <c r="H377" s="38" t="s">
        <v>212</v>
      </c>
      <c r="I377" s="40">
        <v>34.229999999999997</v>
      </c>
      <c r="J377" s="110">
        <f>+VLOOKUP(D377,'APU AGRO'!$1:$1048576,11,FALSE)</f>
        <v>40587</v>
      </c>
      <c r="K377" s="41">
        <f t="shared" si="53"/>
        <v>1389293</v>
      </c>
      <c r="L377" s="15"/>
    </row>
    <row r="378" spans="2:12" s="13" customFormat="1" ht="63" customHeight="1" x14ac:dyDescent="0.3">
      <c r="B378" s="14"/>
      <c r="C378" s="36"/>
      <c r="D378" s="37" t="s">
        <v>58</v>
      </c>
      <c r="E378" s="38"/>
      <c r="F378" s="38"/>
      <c r="G378" s="39" t="s">
        <v>240</v>
      </c>
      <c r="H378" s="38" t="s">
        <v>216</v>
      </c>
      <c r="I378" s="40">
        <v>52</v>
      </c>
      <c r="J378" s="110">
        <f>+VLOOKUP(D378,'APU AGRO'!$1:$1048576,11,FALSE)</f>
        <v>46609</v>
      </c>
      <c r="K378" s="41">
        <f t="shared" si="53"/>
        <v>2423668</v>
      </c>
      <c r="L378" s="15"/>
    </row>
    <row r="379" spans="2:12" s="13" customFormat="1" ht="63" customHeight="1" x14ac:dyDescent="0.3">
      <c r="B379" s="14"/>
      <c r="C379" s="36"/>
      <c r="D379" s="37" t="s">
        <v>60</v>
      </c>
      <c r="E379" s="38"/>
      <c r="F379" s="38"/>
      <c r="G379" s="39" t="s">
        <v>242</v>
      </c>
      <c r="H379" s="38" t="s">
        <v>212</v>
      </c>
      <c r="I379" s="40">
        <v>23.5</v>
      </c>
      <c r="J379" s="110">
        <f>+VLOOKUP(D379,'APU AGRO'!$1:$1048576,11,FALSE)</f>
        <v>43765</v>
      </c>
      <c r="K379" s="41">
        <f t="shared" si="53"/>
        <v>1028478</v>
      </c>
      <c r="L379" s="15"/>
    </row>
    <row r="380" spans="2:12" s="13" customFormat="1" ht="63" customHeight="1" x14ac:dyDescent="0.3">
      <c r="B380" s="14"/>
      <c r="C380" s="36"/>
      <c r="D380" s="37" t="s">
        <v>62</v>
      </c>
      <c r="E380" s="38"/>
      <c r="F380" s="38"/>
      <c r="G380" s="39" t="s">
        <v>244</v>
      </c>
      <c r="H380" s="38" t="s">
        <v>216</v>
      </c>
      <c r="I380" s="40">
        <v>72</v>
      </c>
      <c r="J380" s="110">
        <f>+VLOOKUP(D380,'APU AGRO'!$1:$1048576,11,FALSE)</f>
        <v>21776</v>
      </c>
      <c r="K380" s="41">
        <f t="shared" si="53"/>
        <v>1567872</v>
      </c>
      <c r="L380" s="15"/>
    </row>
    <row r="381" spans="2:12" s="13" customFormat="1" ht="69.75" customHeight="1" x14ac:dyDescent="0.3">
      <c r="B381" s="14"/>
      <c r="C381" s="36"/>
      <c r="D381" s="37" t="s">
        <v>102</v>
      </c>
      <c r="E381" s="38"/>
      <c r="F381" s="38"/>
      <c r="G381" s="39" t="s">
        <v>275</v>
      </c>
      <c r="H381" s="38" t="s">
        <v>212</v>
      </c>
      <c r="I381" s="40">
        <v>104.98</v>
      </c>
      <c r="J381" s="110">
        <f>+VLOOKUP(D381,'APU AGRO'!$1:$1048576,11,FALSE)</f>
        <v>42063</v>
      </c>
      <c r="K381" s="41">
        <f t="shared" si="53"/>
        <v>4415774</v>
      </c>
      <c r="L381" s="15"/>
    </row>
    <row r="382" spans="2:12" s="13" customFormat="1" ht="78.75" customHeight="1" x14ac:dyDescent="0.3">
      <c r="B382" s="14"/>
      <c r="C382" s="36"/>
      <c r="D382" s="37" t="s">
        <v>148</v>
      </c>
      <c r="E382" s="38"/>
      <c r="F382" s="38"/>
      <c r="G382" s="39" t="s">
        <v>317</v>
      </c>
      <c r="H382" s="38" t="s">
        <v>216</v>
      </c>
      <c r="I382" s="40">
        <v>72</v>
      </c>
      <c r="J382" s="110">
        <f>+VLOOKUP(D382,'APU AGRO'!$1:$1048576,11,FALSE)</f>
        <v>23241</v>
      </c>
      <c r="K382" s="41">
        <f t="shared" si="53"/>
        <v>1673352</v>
      </c>
      <c r="L382" s="15"/>
    </row>
    <row r="383" spans="2:12" s="13" customFormat="1" ht="30" customHeight="1" thickBot="1" x14ac:dyDescent="0.35">
      <c r="B383" s="14"/>
      <c r="C383" s="42" t="s">
        <v>21</v>
      </c>
      <c r="D383" s="43"/>
      <c r="E383" s="43"/>
      <c r="F383" s="43"/>
      <c r="G383" s="44"/>
      <c r="H383" s="43"/>
      <c r="I383" s="45"/>
      <c r="J383" s="111"/>
      <c r="K383" s="46">
        <f>ROUND(SUM(K374:K382),0)</f>
        <v>34850356</v>
      </c>
      <c r="L383" s="15"/>
    </row>
    <row r="384" spans="2:12" s="13" customFormat="1" ht="30" customHeight="1" x14ac:dyDescent="0.3">
      <c r="B384" s="14"/>
      <c r="C384" s="31"/>
      <c r="D384" s="32"/>
      <c r="E384" s="32"/>
      <c r="F384" s="32"/>
      <c r="G384" s="33" t="s">
        <v>63</v>
      </c>
      <c r="H384" s="32"/>
      <c r="I384" s="34"/>
      <c r="J384" s="109"/>
      <c r="K384" s="35"/>
      <c r="L384" s="15"/>
    </row>
    <row r="385" spans="2:12" s="13" customFormat="1" ht="31.2" x14ac:dyDescent="0.3">
      <c r="B385" s="14"/>
      <c r="C385" s="36"/>
      <c r="D385" s="37" t="s">
        <v>135</v>
      </c>
      <c r="E385" s="38"/>
      <c r="F385" s="38"/>
      <c r="G385" s="39" t="s">
        <v>306</v>
      </c>
      <c r="H385" s="38" t="s">
        <v>216</v>
      </c>
      <c r="I385" s="40">
        <v>45</v>
      </c>
      <c r="J385" s="110">
        <f>+VLOOKUP(D385,'APU AGRO'!$1:$1048576,11,FALSE)</f>
        <v>160531</v>
      </c>
      <c r="K385" s="41">
        <f t="shared" ref="K385:K386" si="54">+ROUND(I385*J385,0)</f>
        <v>7223895</v>
      </c>
      <c r="L385" s="15"/>
    </row>
    <row r="386" spans="2:12" s="13" customFormat="1" ht="46.8" x14ac:dyDescent="0.3">
      <c r="B386" s="14"/>
      <c r="C386" s="36"/>
      <c r="D386" s="37" t="s">
        <v>65</v>
      </c>
      <c r="E386" s="38"/>
      <c r="F386" s="38"/>
      <c r="G386" s="39" t="s">
        <v>246</v>
      </c>
      <c r="H386" s="38" t="s">
        <v>216</v>
      </c>
      <c r="I386" s="40">
        <v>96.55</v>
      </c>
      <c r="J386" s="110">
        <f>+VLOOKUP(D386,'APU AGRO'!$1:$1048576,11,FALSE)</f>
        <v>487383</v>
      </c>
      <c r="K386" s="41">
        <f t="shared" si="54"/>
        <v>47056829</v>
      </c>
      <c r="L386" s="15"/>
    </row>
    <row r="387" spans="2:12" s="13" customFormat="1" ht="30" customHeight="1" thickBot="1" x14ac:dyDescent="0.35">
      <c r="B387" s="14"/>
      <c r="C387" s="42" t="s">
        <v>21</v>
      </c>
      <c r="D387" s="43"/>
      <c r="E387" s="43"/>
      <c r="F387" s="43"/>
      <c r="G387" s="44"/>
      <c r="H387" s="43"/>
      <c r="I387" s="45"/>
      <c r="J387" s="111"/>
      <c r="K387" s="46">
        <f>ROUND(SUM(K385:K386),0)</f>
        <v>54280724</v>
      </c>
      <c r="L387" s="15"/>
    </row>
    <row r="388" spans="2:12" s="13" customFormat="1" ht="30" hidden="1" customHeight="1" thickBot="1" x14ac:dyDescent="0.35">
      <c r="B388" s="14"/>
      <c r="C388" s="31"/>
      <c r="D388" s="32"/>
      <c r="E388" s="32"/>
      <c r="F388" s="32"/>
      <c r="G388" s="33" t="s">
        <v>126</v>
      </c>
      <c r="H388" s="32"/>
      <c r="I388" s="34"/>
      <c r="J388" s="109">
        <v>0</v>
      </c>
      <c r="K388" s="35"/>
      <c r="L388" s="15"/>
    </row>
    <row r="389" spans="2:12" s="13" customFormat="1" ht="30" hidden="1" customHeight="1" thickBot="1" x14ac:dyDescent="0.35">
      <c r="B389" s="14"/>
      <c r="C389" s="36"/>
      <c r="D389" s="68"/>
      <c r="E389" s="38"/>
      <c r="F389" s="38"/>
      <c r="G389" s="39"/>
      <c r="H389" s="38"/>
      <c r="I389" s="40"/>
      <c r="J389" s="110">
        <v>0</v>
      </c>
      <c r="K389" s="41"/>
      <c r="L389" s="15"/>
    </row>
    <row r="390" spans="2:12" s="13" customFormat="1" ht="30" hidden="1" customHeight="1" thickBot="1" x14ac:dyDescent="0.35">
      <c r="B390" s="14"/>
      <c r="C390" s="42" t="s">
        <v>21</v>
      </c>
      <c r="D390" s="43"/>
      <c r="E390" s="43"/>
      <c r="F390" s="43"/>
      <c r="G390" s="44"/>
      <c r="H390" s="43"/>
      <c r="I390" s="40"/>
      <c r="J390" s="111">
        <v>0</v>
      </c>
      <c r="K390" s="46">
        <f>SUM(K389)</f>
        <v>0</v>
      </c>
      <c r="L390" s="15"/>
    </row>
    <row r="391" spans="2:12" s="13" customFormat="1" ht="30" customHeight="1" x14ac:dyDescent="0.3">
      <c r="B391" s="14"/>
      <c r="C391" s="31"/>
      <c r="D391" s="32"/>
      <c r="E391" s="32"/>
      <c r="F391" s="32"/>
      <c r="G391" s="33" t="s">
        <v>66</v>
      </c>
      <c r="H391" s="32"/>
      <c r="I391" s="50"/>
      <c r="J391" s="109"/>
      <c r="K391" s="35"/>
      <c r="L391" s="15"/>
    </row>
    <row r="392" spans="2:12" s="13" customFormat="1" ht="30" customHeight="1" x14ac:dyDescent="0.3">
      <c r="B392" s="14"/>
      <c r="C392" s="36"/>
      <c r="D392" s="37" t="s">
        <v>107</v>
      </c>
      <c r="E392" s="38"/>
      <c r="F392" s="38"/>
      <c r="G392" s="39" t="s">
        <v>279</v>
      </c>
      <c r="H392" s="38" t="s">
        <v>212</v>
      </c>
      <c r="I392" s="40">
        <v>154.31</v>
      </c>
      <c r="J392" s="110">
        <f>+VLOOKUP(D392,'APU AGRO'!$1:$1048576,11,FALSE)</f>
        <v>24310</v>
      </c>
      <c r="K392" s="41">
        <f t="shared" ref="K392:K396" si="55">+ROUND(I392*J392,0)</f>
        <v>3751276</v>
      </c>
      <c r="L392" s="15"/>
    </row>
    <row r="393" spans="2:12" s="13" customFormat="1" ht="30" customHeight="1" x14ac:dyDescent="0.3">
      <c r="B393" s="14"/>
      <c r="C393" s="36"/>
      <c r="D393" s="37" t="s">
        <v>108</v>
      </c>
      <c r="E393" s="38"/>
      <c r="F393" s="38"/>
      <c r="G393" s="39" t="s">
        <v>280</v>
      </c>
      <c r="H393" s="38" t="s">
        <v>218</v>
      </c>
      <c r="I393" s="40">
        <v>5.7</v>
      </c>
      <c r="J393" s="110">
        <f>+VLOOKUP(D393,'APU AGRO'!$1:$1048576,11,FALSE)</f>
        <v>69171</v>
      </c>
      <c r="K393" s="41">
        <f t="shared" si="55"/>
        <v>394275</v>
      </c>
      <c r="L393" s="15"/>
    </row>
    <row r="394" spans="2:12" s="13" customFormat="1" ht="30" customHeight="1" x14ac:dyDescent="0.3">
      <c r="B394" s="14"/>
      <c r="C394" s="36"/>
      <c r="D394" s="37" t="s">
        <v>68</v>
      </c>
      <c r="E394" s="38"/>
      <c r="F394" s="38"/>
      <c r="G394" s="39" t="s">
        <v>248</v>
      </c>
      <c r="H394" s="38" t="s">
        <v>216</v>
      </c>
      <c r="I394" s="40">
        <v>65.3</v>
      </c>
      <c r="J394" s="110">
        <f>+VLOOKUP(D394,'APU AGRO'!$1:$1048576,11,FALSE)</f>
        <v>8803</v>
      </c>
      <c r="K394" s="41">
        <f t="shared" si="55"/>
        <v>574836</v>
      </c>
      <c r="L394" s="15"/>
    </row>
    <row r="395" spans="2:12" s="13" customFormat="1" ht="30" customHeight="1" x14ac:dyDescent="0.3">
      <c r="B395" s="14"/>
      <c r="C395" s="36"/>
      <c r="D395" s="37" t="s">
        <v>149</v>
      </c>
      <c r="E395" s="38"/>
      <c r="F395" s="38"/>
      <c r="G395" s="39" t="s">
        <v>318</v>
      </c>
      <c r="H395" s="38" t="s">
        <v>218</v>
      </c>
      <c r="I395" s="40">
        <v>1</v>
      </c>
      <c r="J395" s="110">
        <f>+VLOOKUP(D395,'APU AGRO'!$1:$1048576,11,FALSE)</f>
        <v>100841</v>
      </c>
      <c r="K395" s="41">
        <f t="shared" si="55"/>
        <v>100841</v>
      </c>
      <c r="L395" s="15"/>
    </row>
    <row r="396" spans="2:12" s="13" customFormat="1" ht="30" customHeight="1" x14ac:dyDescent="0.3">
      <c r="B396" s="14"/>
      <c r="C396" s="36"/>
      <c r="D396" s="37" t="s">
        <v>69</v>
      </c>
      <c r="E396" s="38"/>
      <c r="F396" s="38"/>
      <c r="G396" s="39" t="s">
        <v>249</v>
      </c>
      <c r="H396" s="38" t="s">
        <v>218</v>
      </c>
      <c r="I396" s="40">
        <v>29</v>
      </c>
      <c r="J396" s="110">
        <f>+VLOOKUP(D396,'APU AGRO'!$1:$1048576,11,FALSE)</f>
        <v>11257</v>
      </c>
      <c r="K396" s="41">
        <f t="shared" si="55"/>
        <v>326453</v>
      </c>
      <c r="L396" s="15"/>
    </row>
    <row r="397" spans="2:12" s="13" customFormat="1" ht="30" customHeight="1" thickBot="1" x14ac:dyDescent="0.35">
      <c r="B397" s="14"/>
      <c r="C397" s="42" t="s">
        <v>21</v>
      </c>
      <c r="D397" s="43"/>
      <c r="E397" s="43"/>
      <c r="F397" s="43"/>
      <c r="G397" s="44"/>
      <c r="H397" s="43"/>
      <c r="I397" s="63"/>
      <c r="J397" s="111"/>
      <c r="K397" s="46">
        <f>ROUND(SUM(K392:K396),0)</f>
        <v>5147681</v>
      </c>
      <c r="L397" s="15"/>
    </row>
    <row r="398" spans="2:12" s="13" customFormat="1" ht="30" customHeight="1" x14ac:dyDescent="0.3">
      <c r="B398" s="14"/>
      <c r="C398" s="31"/>
      <c r="D398" s="32"/>
      <c r="E398" s="32"/>
      <c r="F398" s="32"/>
      <c r="G398" s="33" t="s">
        <v>70</v>
      </c>
      <c r="H398" s="32"/>
      <c r="I398" s="34"/>
      <c r="J398" s="109"/>
      <c r="K398" s="35"/>
      <c r="L398" s="15"/>
    </row>
    <row r="399" spans="2:12" s="13" customFormat="1" ht="47.25" customHeight="1" x14ac:dyDescent="0.3">
      <c r="B399" s="14"/>
      <c r="C399" s="36"/>
      <c r="D399" s="37" t="s">
        <v>139</v>
      </c>
      <c r="E399" s="38"/>
      <c r="F399" s="38"/>
      <c r="G399" s="39" t="s">
        <v>309</v>
      </c>
      <c r="H399" s="38" t="s">
        <v>303</v>
      </c>
      <c r="I399" s="40">
        <v>0.03</v>
      </c>
      <c r="J399" s="110">
        <f>+VLOOKUP(D399,'APU AGRO'!$1:$1048576,11,FALSE)</f>
        <v>166341</v>
      </c>
      <c r="K399" s="41">
        <f t="shared" ref="K399:K401" si="56">+ROUND(I399*J399,0)</f>
        <v>4990</v>
      </c>
      <c r="L399" s="15"/>
    </row>
    <row r="400" spans="2:12" s="13" customFormat="1" ht="30" customHeight="1" x14ac:dyDescent="0.3">
      <c r="B400" s="14"/>
      <c r="C400" s="36"/>
      <c r="D400" s="69" t="s">
        <v>73</v>
      </c>
      <c r="E400" s="38"/>
      <c r="F400" s="38"/>
      <c r="G400" s="39" t="s">
        <v>252</v>
      </c>
      <c r="H400" s="38" t="s">
        <v>212</v>
      </c>
      <c r="I400" s="40">
        <v>3.84</v>
      </c>
      <c r="J400" s="110">
        <f>+VLOOKUP(D400,'APU AGRO'!$1:$1048576,11,FALSE)</f>
        <v>15671</v>
      </c>
      <c r="K400" s="41">
        <f t="shared" si="56"/>
        <v>60177</v>
      </c>
      <c r="L400" s="15"/>
    </row>
    <row r="401" spans="2:12" s="13" customFormat="1" ht="30" customHeight="1" x14ac:dyDescent="0.3">
      <c r="B401" s="14"/>
      <c r="C401" s="36"/>
      <c r="D401" s="37" t="s">
        <v>74</v>
      </c>
      <c r="E401" s="38"/>
      <c r="F401" s="38"/>
      <c r="G401" s="39" t="s">
        <v>253</v>
      </c>
      <c r="H401" s="38" t="s">
        <v>216</v>
      </c>
      <c r="I401" s="40">
        <v>3</v>
      </c>
      <c r="J401" s="110">
        <f>+VLOOKUP(D401,'APU AGRO'!$1:$1048576,11,FALSE)</f>
        <v>48646</v>
      </c>
      <c r="K401" s="41">
        <f t="shared" si="56"/>
        <v>145938</v>
      </c>
      <c r="L401" s="15"/>
    </row>
    <row r="402" spans="2:12" s="13" customFormat="1" ht="30" customHeight="1" thickBot="1" x14ac:dyDescent="0.35">
      <c r="B402" s="14"/>
      <c r="C402" s="42" t="s">
        <v>21</v>
      </c>
      <c r="D402" s="43"/>
      <c r="E402" s="43"/>
      <c r="F402" s="43"/>
      <c r="G402" s="44"/>
      <c r="H402" s="43"/>
      <c r="I402" s="63"/>
      <c r="J402" s="111"/>
      <c r="K402" s="55">
        <f>ROUND(SUM(K399:K401),0)</f>
        <v>211105</v>
      </c>
      <c r="L402" s="15"/>
    </row>
    <row r="403" spans="2:12" s="13" customFormat="1" ht="30" customHeight="1" x14ac:dyDescent="0.3">
      <c r="B403" s="14"/>
      <c r="C403" s="31"/>
      <c r="D403" s="32"/>
      <c r="E403" s="32"/>
      <c r="F403" s="32"/>
      <c r="G403" s="33" t="s">
        <v>75</v>
      </c>
      <c r="H403" s="32"/>
      <c r="I403" s="34"/>
      <c r="J403" s="109"/>
      <c r="K403" s="35"/>
      <c r="L403" s="15"/>
    </row>
    <row r="404" spans="2:12" s="13" customFormat="1" ht="39" customHeight="1" x14ac:dyDescent="0.3">
      <c r="B404" s="14"/>
      <c r="C404" s="36"/>
      <c r="D404" s="37" t="s">
        <v>150</v>
      </c>
      <c r="E404" s="38"/>
      <c r="F404" s="38"/>
      <c r="G404" s="39" t="s">
        <v>319</v>
      </c>
      <c r="H404" s="38" t="s">
        <v>216</v>
      </c>
      <c r="I404" s="40">
        <v>30</v>
      </c>
      <c r="J404" s="110">
        <f>+VLOOKUP(D404,'APU AGRO'!$1:$1048576,11,FALSE)</f>
        <v>12813</v>
      </c>
      <c r="K404" s="41">
        <f t="shared" ref="K404:K412" si="57">+ROUND(I404*J404,0)</f>
        <v>384390</v>
      </c>
      <c r="L404" s="15"/>
    </row>
    <row r="405" spans="2:12" s="13" customFormat="1" ht="30" customHeight="1" x14ac:dyDescent="0.3">
      <c r="B405" s="14"/>
      <c r="C405" s="36"/>
      <c r="D405" s="37" t="s">
        <v>76</v>
      </c>
      <c r="E405" s="38"/>
      <c r="F405" s="38"/>
      <c r="G405" s="39" t="s">
        <v>254</v>
      </c>
      <c r="H405" s="38" t="s">
        <v>212</v>
      </c>
      <c r="I405" s="40">
        <v>387.1</v>
      </c>
      <c r="J405" s="110">
        <f>+VLOOKUP(D405,'APU AGRO'!$1:$1048576,11,FALSE)</f>
        <v>25683</v>
      </c>
      <c r="K405" s="41">
        <f t="shared" si="57"/>
        <v>9941889</v>
      </c>
      <c r="L405" s="15"/>
    </row>
    <row r="406" spans="2:12" s="13" customFormat="1" ht="30" customHeight="1" x14ac:dyDescent="0.3">
      <c r="B406" s="14"/>
      <c r="C406" s="36"/>
      <c r="D406" s="69" t="s">
        <v>114</v>
      </c>
      <c r="E406" s="38"/>
      <c r="F406" s="38"/>
      <c r="G406" s="39" t="s">
        <v>287</v>
      </c>
      <c r="H406" s="38" t="s">
        <v>216</v>
      </c>
      <c r="I406" s="40">
        <v>52</v>
      </c>
      <c r="J406" s="110">
        <f>+VLOOKUP(D406,'APU AGRO'!$1:$1048576,11,FALSE)</f>
        <v>21658</v>
      </c>
      <c r="K406" s="41">
        <f t="shared" si="57"/>
        <v>1126216</v>
      </c>
      <c r="L406" s="15"/>
    </row>
    <row r="407" spans="2:12" s="13" customFormat="1" ht="30" customHeight="1" x14ac:dyDescent="0.3">
      <c r="B407" s="14"/>
      <c r="C407" s="36"/>
      <c r="D407" s="37" t="s">
        <v>77</v>
      </c>
      <c r="E407" s="38"/>
      <c r="F407" s="38"/>
      <c r="G407" s="39" t="s">
        <v>255</v>
      </c>
      <c r="H407" s="38" t="s">
        <v>212</v>
      </c>
      <c r="I407" s="40">
        <v>51.3</v>
      </c>
      <c r="J407" s="110">
        <f>+VLOOKUP(D407,'APU AGRO'!$1:$1048576,11,FALSE)</f>
        <v>68081</v>
      </c>
      <c r="K407" s="41">
        <f t="shared" si="57"/>
        <v>3492555</v>
      </c>
      <c r="L407" s="15"/>
    </row>
    <row r="408" spans="2:12" s="13" customFormat="1" ht="54.75" customHeight="1" x14ac:dyDescent="0.3">
      <c r="B408" s="14"/>
      <c r="C408" s="36"/>
      <c r="D408" s="37" t="s">
        <v>127</v>
      </c>
      <c r="E408" s="38"/>
      <c r="F408" s="38"/>
      <c r="G408" s="39" t="s">
        <v>298</v>
      </c>
      <c r="H408" s="38" t="s">
        <v>212</v>
      </c>
      <c r="I408" s="40">
        <v>27.12</v>
      </c>
      <c r="J408" s="110">
        <f>+VLOOKUP(D408,'APU AGRO'!$1:$1048576,11,FALSE)</f>
        <v>43617</v>
      </c>
      <c r="K408" s="41">
        <f t="shared" si="57"/>
        <v>1182893</v>
      </c>
      <c r="L408" s="15"/>
    </row>
    <row r="409" spans="2:12" s="13" customFormat="1" ht="54.75" customHeight="1" x14ac:dyDescent="0.3">
      <c r="B409" s="14"/>
      <c r="C409" s="36"/>
      <c r="D409" s="37" t="s">
        <v>116</v>
      </c>
      <c r="E409" s="38"/>
      <c r="F409" s="38"/>
      <c r="G409" s="39" t="s">
        <v>289</v>
      </c>
      <c r="H409" s="38" t="s">
        <v>212</v>
      </c>
      <c r="I409" s="40">
        <v>2</v>
      </c>
      <c r="J409" s="110">
        <f>+VLOOKUP(D409,'APU AGRO'!$1:$1048576,11,FALSE)</f>
        <v>99941</v>
      </c>
      <c r="K409" s="41">
        <f t="shared" si="57"/>
        <v>199882</v>
      </c>
      <c r="L409" s="15"/>
    </row>
    <row r="410" spans="2:12" s="13" customFormat="1" ht="54.75" customHeight="1" x14ac:dyDescent="0.3">
      <c r="B410" s="14"/>
      <c r="C410" s="36"/>
      <c r="D410" s="37" t="s">
        <v>118</v>
      </c>
      <c r="E410" s="38"/>
      <c r="F410" s="38"/>
      <c r="G410" s="39" t="s">
        <v>291</v>
      </c>
      <c r="H410" s="38" t="s">
        <v>218</v>
      </c>
      <c r="I410" s="40">
        <v>4</v>
      </c>
      <c r="J410" s="110">
        <f>+VLOOKUP(D410,'APU AGRO'!$1:$1048576,11,FALSE)</f>
        <v>292387</v>
      </c>
      <c r="K410" s="41">
        <f t="shared" si="57"/>
        <v>1169548</v>
      </c>
      <c r="L410" s="15"/>
    </row>
    <row r="411" spans="2:12" s="13" customFormat="1" ht="55.5" customHeight="1" x14ac:dyDescent="0.3">
      <c r="B411" s="14"/>
      <c r="C411" s="36"/>
      <c r="D411" s="37" t="s">
        <v>119</v>
      </c>
      <c r="E411" s="38"/>
      <c r="F411" s="38"/>
      <c r="G411" s="39" t="s">
        <v>292</v>
      </c>
      <c r="H411" s="38" t="s">
        <v>212</v>
      </c>
      <c r="I411" s="40">
        <v>154.31</v>
      </c>
      <c r="J411" s="110">
        <f>+VLOOKUP(D411,'APU AGRO'!$1:$1048576,11,FALSE)</f>
        <v>15965</v>
      </c>
      <c r="K411" s="41">
        <f t="shared" si="57"/>
        <v>2463559</v>
      </c>
      <c r="L411" s="15"/>
    </row>
    <row r="412" spans="2:12" s="13" customFormat="1" ht="49.5" customHeight="1" x14ac:dyDescent="0.3">
      <c r="B412" s="14"/>
      <c r="C412" s="36"/>
      <c r="D412" s="37" t="s">
        <v>78</v>
      </c>
      <c r="E412" s="38"/>
      <c r="F412" s="38"/>
      <c r="G412" s="39" t="s">
        <v>256</v>
      </c>
      <c r="H412" s="38" t="s">
        <v>216</v>
      </c>
      <c r="I412" s="40">
        <v>3</v>
      </c>
      <c r="J412" s="110">
        <f>+VLOOKUP(D412,'APU AGRO'!$1:$1048576,11,FALSE)</f>
        <v>895146</v>
      </c>
      <c r="K412" s="41">
        <f t="shared" si="57"/>
        <v>2685438</v>
      </c>
      <c r="L412" s="15"/>
    </row>
    <row r="413" spans="2:12" s="13" customFormat="1" ht="30" customHeight="1" thickBot="1" x14ac:dyDescent="0.35">
      <c r="B413" s="14"/>
      <c r="C413" s="42" t="s">
        <v>21</v>
      </c>
      <c r="D413" s="43"/>
      <c r="E413" s="43"/>
      <c r="F413" s="43"/>
      <c r="G413" s="44"/>
      <c r="H413" s="43"/>
      <c r="I413" s="40"/>
      <c r="J413" s="111"/>
      <c r="K413" s="46">
        <f>ROUND(SUM(K404:K412),0)</f>
        <v>22646370</v>
      </c>
      <c r="L413" s="15"/>
    </row>
    <row r="414" spans="2:12" ht="42.75" customHeight="1" thickBot="1" x14ac:dyDescent="0.35">
      <c r="B414" s="7"/>
      <c r="C414" s="236" t="s">
        <v>151</v>
      </c>
      <c r="D414" s="237"/>
      <c r="E414" s="237"/>
      <c r="F414" s="237"/>
      <c r="G414" s="237"/>
      <c r="H414" s="237"/>
      <c r="I414" s="237"/>
      <c r="J414" s="237"/>
      <c r="K414" s="238"/>
      <c r="L414" s="8"/>
    </row>
    <row r="415" spans="2:12" s="13" customFormat="1" ht="30" customHeight="1" x14ac:dyDescent="0.3">
      <c r="B415" s="14"/>
      <c r="C415" s="243" t="s">
        <v>8</v>
      </c>
      <c r="D415" s="245" t="s">
        <v>9</v>
      </c>
      <c r="E415" s="239" t="s">
        <v>10</v>
      </c>
      <c r="F415" s="239"/>
      <c r="G415" s="243" t="s">
        <v>11</v>
      </c>
      <c r="H415" s="245" t="s">
        <v>12</v>
      </c>
      <c r="I415" s="245" t="s">
        <v>13</v>
      </c>
      <c r="J415" s="247" t="s">
        <v>14</v>
      </c>
      <c r="K415" s="249" t="s">
        <v>15</v>
      </c>
      <c r="L415" s="15"/>
    </row>
    <row r="416" spans="2:12" s="13" customFormat="1" ht="30" customHeight="1" thickBot="1" x14ac:dyDescent="0.35">
      <c r="B416" s="14"/>
      <c r="C416" s="244"/>
      <c r="D416" s="246"/>
      <c r="E416" s="30" t="s">
        <v>16</v>
      </c>
      <c r="F416" s="30" t="s">
        <v>17</v>
      </c>
      <c r="G416" s="244"/>
      <c r="H416" s="246"/>
      <c r="I416" s="246"/>
      <c r="J416" s="248"/>
      <c r="K416" s="250"/>
      <c r="L416" s="15"/>
    </row>
    <row r="417" spans="2:12" s="13" customFormat="1" ht="30" customHeight="1" x14ac:dyDescent="0.3">
      <c r="B417" s="14"/>
      <c r="C417" s="31"/>
      <c r="D417" s="32"/>
      <c r="E417" s="32"/>
      <c r="F417" s="32"/>
      <c r="G417" s="33" t="s">
        <v>18</v>
      </c>
      <c r="H417" s="32"/>
      <c r="I417" s="34"/>
      <c r="J417" s="109"/>
      <c r="K417" s="35"/>
      <c r="L417" s="15"/>
    </row>
    <row r="418" spans="2:12" s="13" customFormat="1" ht="30" customHeight="1" x14ac:dyDescent="0.3">
      <c r="B418" s="14"/>
      <c r="C418" s="36"/>
      <c r="D418" s="70" t="s">
        <v>152</v>
      </c>
      <c r="E418" s="38"/>
      <c r="F418" s="38"/>
      <c r="G418" s="39" t="s">
        <v>320</v>
      </c>
      <c r="H418" s="38" t="s">
        <v>303</v>
      </c>
      <c r="I418" s="40">
        <v>5</v>
      </c>
      <c r="J418" s="110">
        <f>+VLOOKUP(D418,'APU AGRO'!$1:$1048576,11,FALSE)</f>
        <v>78442</v>
      </c>
      <c r="K418" s="41">
        <f t="shared" ref="K418" si="58">+ROUND(I418*J418,0)</f>
        <v>392210</v>
      </c>
      <c r="L418" s="15"/>
    </row>
    <row r="419" spans="2:12" s="13" customFormat="1" ht="30" customHeight="1" thickBot="1" x14ac:dyDescent="0.35">
      <c r="B419" s="14"/>
      <c r="C419" s="42" t="s">
        <v>21</v>
      </c>
      <c r="D419" s="43"/>
      <c r="E419" s="43"/>
      <c r="F419" s="43"/>
      <c r="G419" s="44"/>
      <c r="H419" s="43"/>
      <c r="I419" s="45"/>
      <c r="J419" s="111"/>
      <c r="K419" s="46">
        <f>ROUND(SUM(K418:K418),0)</f>
        <v>392210</v>
      </c>
      <c r="L419" s="15"/>
    </row>
    <row r="420" spans="2:12" s="13" customFormat="1" ht="30" customHeight="1" x14ac:dyDescent="0.3">
      <c r="B420" s="14"/>
      <c r="C420" s="31"/>
      <c r="D420" s="32"/>
      <c r="E420" s="32"/>
      <c r="F420" s="32"/>
      <c r="G420" s="33" t="s">
        <v>22</v>
      </c>
      <c r="H420" s="32"/>
      <c r="I420" s="34"/>
      <c r="J420" s="109"/>
      <c r="K420" s="35"/>
      <c r="L420" s="15"/>
    </row>
    <row r="421" spans="2:12" s="13" customFormat="1" ht="62.25" customHeight="1" x14ac:dyDescent="0.3">
      <c r="B421" s="14"/>
      <c r="C421" s="36"/>
      <c r="D421" s="70" t="s">
        <v>23</v>
      </c>
      <c r="E421" s="38"/>
      <c r="F421" s="38"/>
      <c r="G421" s="39" t="s">
        <v>215</v>
      </c>
      <c r="H421" s="38" t="s">
        <v>216</v>
      </c>
      <c r="I421" s="40">
        <v>20</v>
      </c>
      <c r="J421" s="110">
        <f>+VLOOKUP(D421,'APU AGRO'!$1:$1048576,11,FALSE)</f>
        <v>55352</v>
      </c>
      <c r="K421" s="41">
        <f t="shared" ref="K421:K422" si="59">+ROUND(I421*J421,0)</f>
        <v>1107040</v>
      </c>
      <c r="L421" s="15"/>
    </row>
    <row r="422" spans="2:12" s="13" customFormat="1" ht="65.25" customHeight="1" x14ac:dyDescent="0.3">
      <c r="B422" s="14"/>
      <c r="C422" s="36"/>
      <c r="D422" s="70" t="s">
        <v>153</v>
      </c>
      <c r="E422" s="38"/>
      <c r="F422" s="38"/>
      <c r="G422" s="39" t="s">
        <v>321</v>
      </c>
      <c r="H422" s="38" t="s">
        <v>216</v>
      </c>
      <c r="I422" s="40">
        <v>9</v>
      </c>
      <c r="J422" s="110">
        <f>+VLOOKUP(D422,'APU AGRO'!$1:$1048576,11,FALSE)</f>
        <v>108346</v>
      </c>
      <c r="K422" s="41">
        <f t="shared" si="59"/>
        <v>975114</v>
      </c>
      <c r="L422" s="15"/>
    </row>
    <row r="423" spans="2:12" s="13" customFormat="1" ht="30" customHeight="1" thickBot="1" x14ac:dyDescent="0.35">
      <c r="B423" s="14"/>
      <c r="C423" s="42" t="s">
        <v>21</v>
      </c>
      <c r="D423" s="43"/>
      <c r="E423" s="43"/>
      <c r="F423" s="43"/>
      <c r="G423" s="44"/>
      <c r="H423" s="43"/>
      <c r="I423" s="45"/>
      <c r="J423" s="111"/>
      <c r="K423" s="46">
        <f>ROUND(SUM(K421:K422),0)</f>
        <v>2082154</v>
      </c>
      <c r="L423" s="15"/>
    </row>
    <row r="424" spans="2:12" s="13" customFormat="1" ht="30" customHeight="1" x14ac:dyDescent="0.3">
      <c r="B424" s="14"/>
      <c r="C424" s="31"/>
      <c r="D424" s="32"/>
      <c r="E424" s="32"/>
      <c r="F424" s="32"/>
      <c r="G424" s="33" t="s">
        <v>26</v>
      </c>
      <c r="H424" s="32"/>
      <c r="I424" s="50"/>
      <c r="J424" s="109"/>
      <c r="K424" s="35"/>
      <c r="L424" s="15"/>
    </row>
    <row r="425" spans="2:12" s="13" customFormat="1" ht="48" customHeight="1" x14ac:dyDescent="0.3">
      <c r="B425" s="14"/>
      <c r="C425" s="36"/>
      <c r="D425" s="71" t="s">
        <v>154</v>
      </c>
      <c r="E425" s="38"/>
      <c r="F425" s="38"/>
      <c r="G425" s="39" t="s">
        <v>322</v>
      </c>
      <c r="H425" s="38" t="s">
        <v>216</v>
      </c>
      <c r="I425" s="40">
        <v>3</v>
      </c>
      <c r="J425" s="110">
        <f>+VLOOKUP(D425,'APU AGRO'!$1:$1048576,11,FALSE)</f>
        <v>309723</v>
      </c>
      <c r="K425" s="41">
        <f t="shared" ref="K425" si="60">+ROUND(I425*J425,0)</f>
        <v>929169</v>
      </c>
      <c r="L425" s="15"/>
    </row>
    <row r="426" spans="2:12" s="13" customFormat="1" ht="30" customHeight="1" thickBot="1" x14ac:dyDescent="0.35">
      <c r="B426" s="14"/>
      <c r="C426" s="42" t="s">
        <v>21</v>
      </c>
      <c r="D426" s="43"/>
      <c r="E426" s="43"/>
      <c r="F426" s="43"/>
      <c r="G426" s="44"/>
      <c r="H426" s="43"/>
      <c r="I426" s="63"/>
      <c r="J426" s="111"/>
      <c r="K426" s="46">
        <f>ROUND(SUM(K425:K425),0)</f>
        <v>929169</v>
      </c>
      <c r="L426" s="15"/>
    </row>
    <row r="427" spans="2:12" s="13" customFormat="1" ht="30" customHeight="1" x14ac:dyDescent="0.3">
      <c r="B427" s="14"/>
      <c r="C427" s="31"/>
      <c r="D427" s="32"/>
      <c r="E427" s="32"/>
      <c r="F427" s="32"/>
      <c r="G427" s="33" t="s">
        <v>155</v>
      </c>
      <c r="H427" s="32"/>
      <c r="I427" s="34"/>
      <c r="J427" s="109"/>
      <c r="K427" s="35"/>
      <c r="L427" s="15"/>
    </row>
    <row r="428" spans="2:12" s="13" customFormat="1" ht="62.25" customHeight="1" x14ac:dyDescent="0.3">
      <c r="B428" s="14"/>
      <c r="C428" s="36"/>
      <c r="D428" s="71" t="s">
        <v>156</v>
      </c>
      <c r="E428" s="38"/>
      <c r="F428" s="38"/>
      <c r="G428" s="39" t="s">
        <v>323</v>
      </c>
      <c r="H428" s="38" t="s">
        <v>212</v>
      </c>
      <c r="I428" s="40">
        <v>500</v>
      </c>
      <c r="J428" s="110">
        <f>+VLOOKUP(D428,'APU AGRO'!$1:$1048576,11,FALSE)</f>
        <v>67093</v>
      </c>
      <c r="K428" s="41">
        <f t="shared" ref="K428:K429" si="61">+ROUND(I428*J428,0)</f>
        <v>33546500</v>
      </c>
      <c r="L428" s="15"/>
    </row>
    <row r="429" spans="2:12" s="13" customFormat="1" ht="30" customHeight="1" x14ac:dyDescent="0.3">
      <c r="B429" s="14"/>
      <c r="C429" s="36"/>
      <c r="D429" s="70" t="s">
        <v>157</v>
      </c>
      <c r="E429" s="38"/>
      <c r="F429" s="38"/>
      <c r="G429" s="39" t="s">
        <v>324</v>
      </c>
      <c r="H429" s="38" t="s">
        <v>212</v>
      </c>
      <c r="I429" s="40">
        <v>8</v>
      </c>
      <c r="J429" s="110">
        <f>+VLOOKUP(D429,'APU AGRO'!$1:$1048576,11,FALSE)</f>
        <v>620626</v>
      </c>
      <c r="K429" s="41">
        <f t="shared" si="61"/>
        <v>4965008</v>
      </c>
      <c r="L429" s="15"/>
    </row>
    <row r="430" spans="2:12" s="13" customFormat="1" ht="30" customHeight="1" thickBot="1" x14ac:dyDescent="0.35">
      <c r="B430" s="14"/>
      <c r="C430" s="42" t="s">
        <v>21</v>
      </c>
      <c r="D430" s="43"/>
      <c r="E430" s="43"/>
      <c r="F430" s="43"/>
      <c r="G430" s="44"/>
      <c r="H430" s="43"/>
      <c r="I430" s="45"/>
      <c r="J430" s="111"/>
      <c r="K430" s="46">
        <f>ROUND(SUM(K428:K429),0)</f>
        <v>38511508</v>
      </c>
      <c r="L430" s="15"/>
    </row>
    <row r="431" spans="2:12" s="13" customFormat="1" ht="30" customHeight="1" x14ac:dyDescent="0.3">
      <c r="B431" s="14"/>
      <c r="C431" s="31"/>
      <c r="D431" s="32"/>
      <c r="E431" s="32"/>
      <c r="F431" s="32"/>
      <c r="G431" s="33" t="s">
        <v>86</v>
      </c>
      <c r="H431" s="32"/>
      <c r="I431" s="34"/>
      <c r="J431" s="109"/>
      <c r="K431" s="35"/>
      <c r="L431" s="15"/>
    </row>
    <row r="432" spans="2:12" s="13" customFormat="1" ht="48.75" customHeight="1" x14ac:dyDescent="0.3">
      <c r="B432" s="14"/>
      <c r="C432" s="36"/>
      <c r="D432" s="70" t="s">
        <v>145</v>
      </c>
      <c r="E432" s="38"/>
      <c r="F432" s="38"/>
      <c r="G432" s="39" t="s">
        <v>314</v>
      </c>
      <c r="H432" s="38" t="s">
        <v>218</v>
      </c>
      <c r="I432" s="40">
        <v>2</v>
      </c>
      <c r="J432" s="110">
        <f>+VLOOKUP(D432,'APU AGRO'!$1:$1048576,11,FALSE)</f>
        <v>1902050</v>
      </c>
      <c r="K432" s="41">
        <f t="shared" ref="K432:K433" si="62">+ROUND(I432*J432,0)</f>
        <v>3804100</v>
      </c>
      <c r="L432" s="15"/>
    </row>
    <row r="433" spans="2:12" s="13" customFormat="1" ht="72" customHeight="1" x14ac:dyDescent="0.3">
      <c r="B433" s="14"/>
      <c r="C433" s="36"/>
      <c r="D433" s="70" t="s">
        <v>88</v>
      </c>
      <c r="E433" s="38"/>
      <c r="F433" s="38"/>
      <c r="G433" s="39" t="s">
        <v>263</v>
      </c>
      <c r="H433" s="38" t="s">
        <v>218</v>
      </c>
      <c r="I433" s="40">
        <v>2</v>
      </c>
      <c r="J433" s="110">
        <f>+VLOOKUP(D433,'APU AGRO'!$1:$1048576,11,FALSE)</f>
        <v>706039</v>
      </c>
      <c r="K433" s="41">
        <f t="shared" si="62"/>
        <v>1412078</v>
      </c>
      <c r="L433" s="15"/>
    </row>
    <row r="434" spans="2:12" s="13" customFormat="1" ht="30" customHeight="1" thickBot="1" x14ac:dyDescent="0.35">
      <c r="B434" s="14"/>
      <c r="C434" s="42" t="s">
        <v>21</v>
      </c>
      <c r="D434" s="43"/>
      <c r="E434" s="43"/>
      <c r="F434" s="43"/>
      <c r="G434" s="44"/>
      <c r="H434" s="43"/>
      <c r="I434" s="45"/>
      <c r="J434" s="111"/>
      <c r="K434" s="46">
        <f>ROUND(SUM(K432:K433),0)</f>
        <v>5216178</v>
      </c>
      <c r="L434" s="15"/>
    </row>
    <row r="435" spans="2:12" s="13" customFormat="1" ht="30" customHeight="1" x14ac:dyDescent="0.3">
      <c r="B435" s="14"/>
      <c r="C435" s="31"/>
      <c r="D435" s="32"/>
      <c r="E435" s="32"/>
      <c r="F435" s="32"/>
      <c r="G435" s="33" t="s">
        <v>34</v>
      </c>
      <c r="H435" s="32"/>
      <c r="I435" s="50"/>
      <c r="J435" s="109"/>
      <c r="K435" s="35"/>
      <c r="L435" s="15"/>
    </row>
    <row r="436" spans="2:12" s="13" customFormat="1" ht="54.75" customHeight="1" x14ac:dyDescent="0.3">
      <c r="B436" s="14"/>
      <c r="C436" s="36"/>
      <c r="D436" s="70" t="s">
        <v>35</v>
      </c>
      <c r="E436" s="38"/>
      <c r="F436" s="38"/>
      <c r="G436" s="39" t="s">
        <v>225</v>
      </c>
      <c r="H436" s="38" t="s">
        <v>212</v>
      </c>
      <c r="I436" s="40">
        <v>200</v>
      </c>
      <c r="J436" s="110">
        <f>+VLOOKUP(D436,'APU AGRO'!$1:$1048576,11,FALSE)</f>
        <v>53852</v>
      </c>
      <c r="K436" s="41">
        <f t="shared" ref="K436" si="63">+ROUND(I436*J436,0)</f>
        <v>10770400</v>
      </c>
      <c r="L436" s="15"/>
    </row>
    <row r="437" spans="2:12" s="13" customFormat="1" ht="30" customHeight="1" thickBot="1" x14ac:dyDescent="0.35">
      <c r="B437" s="14"/>
      <c r="C437" s="42" t="s">
        <v>21</v>
      </c>
      <c r="D437" s="43"/>
      <c r="E437" s="43"/>
      <c r="F437" s="43"/>
      <c r="G437" s="44"/>
      <c r="H437" s="43"/>
      <c r="I437" s="43"/>
      <c r="J437" s="111"/>
      <c r="K437" s="46">
        <f>ROUND(SUM(K436),0)</f>
        <v>10770400</v>
      </c>
      <c r="L437" s="15"/>
    </row>
    <row r="438" spans="2:12" s="13" customFormat="1" ht="30" customHeight="1" x14ac:dyDescent="0.3">
      <c r="B438" s="14"/>
      <c r="C438" s="31"/>
      <c r="D438" s="32"/>
      <c r="E438" s="32"/>
      <c r="F438" s="32"/>
      <c r="G438" s="33" t="s">
        <v>36</v>
      </c>
      <c r="H438" s="32"/>
      <c r="I438" s="50"/>
      <c r="J438" s="109"/>
      <c r="K438" s="35"/>
      <c r="L438" s="15"/>
    </row>
    <row r="439" spans="2:12" s="13" customFormat="1" ht="60.75" customHeight="1" x14ac:dyDescent="0.3">
      <c r="B439" s="14"/>
      <c r="C439" s="36"/>
      <c r="D439" s="72" t="s">
        <v>158</v>
      </c>
      <c r="E439" s="38"/>
      <c r="F439" s="38"/>
      <c r="G439" s="39" t="s">
        <v>325</v>
      </c>
      <c r="H439" s="38" t="s">
        <v>212</v>
      </c>
      <c r="I439" s="40">
        <v>200</v>
      </c>
      <c r="J439" s="110">
        <f>+VLOOKUP(D439,'APU AGRO'!$1:$1048576,11,FALSE)</f>
        <v>306469</v>
      </c>
      <c r="K439" s="41">
        <f t="shared" ref="K439:K442" si="64">+ROUND(I439*J439,0)</f>
        <v>61293800</v>
      </c>
      <c r="L439" s="15"/>
    </row>
    <row r="440" spans="2:12" s="13" customFormat="1" ht="60.75" customHeight="1" x14ac:dyDescent="0.3">
      <c r="B440" s="14"/>
      <c r="C440" s="36"/>
      <c r="D440" s="70" t="s">
        <v>159</v>
      </c>
      <c r="E440" s="38"/>
      <c r="F440" s="38"/>
      <c r="G440" s="39" t="s">
        <v>326</v>
      </c>
      <c r="H440" s="38" t="s">
        <v>216</v>
      </c>
      <c r="I440" s="40">
        <v>100</v>
      </c>
      <c r="J440" s="110">
        <f>+VLOOKUP(D440,'APU AGRO'!$1:$1048576,11,FALSE)</f>
        <v>39286</v>
      </c>
      <c r="K440" s="41">
        <f t="shared" si="64"/>
        <v>3928600</v>
      </c>
      <c r="L440" s="15"/>
    </row>
    <row r="441" spans="2:12" s="13" customFormat="1" ht="60.75" customHeight="1" x14ac:dyDescent="0.3">
      <c r="B441" s="14"/>
      <c r="C441" s="36"/>
      <c r="D441" s="70" t="s">
        <v>160</v>
      </c>
      <c r="E441" s="38"/>
      <c r="F441" s="38"/>
      <c r="G441" s="39" t="s">
        <v>327</v>
      </c>
      <c r="H441" s="38" t="s">
        <v>216</v>
      </c>
      <c r="I441" s="40">
        <v>250</v>
      </c>
      <c r="J441" s="110">
        <f>+VLOOKUP(D441,'APU AGRO'!$1:$1048576,11,FALSE)</f>
        <v>139687</v>
      </c>
      <c r="K441" s="41">
        <f t="shared" si="64"/>
        <v>34921750</v>
      </c>
      <c r="L441" s="15"/>
    </row>
    <row r="442" spans="2:12" s="13" customFormat="1" ht="30" customHeight="1" x14ac:dyDescent="0.3">
      <c r="B442" s="14"/>
      <c r="C442" s="36"/>
      <c r="D442" s="70" t="s">
        <v>161</v>
      </c>
      <c r="E442" s="38"/>
      <c r="F442" s="38"/>
      <c r="G442" s="39" t="s">
        <v>328</v>
      </c>
      <c r="H442" s="38" t="s">
        <v>212</v>
      </c>
      <c r="I442" s="40">
        <v>300</v>
      </c>
      <c r="J442" s="110">
        <f>+VLOOKUP(D442,'APU AGRO'!$1:$1048576,11,FALSE)</f>
        <v>25831</v>
      </c>
      <c r="K442" s="41">
        <f t="shared" si="64"/>
        <v>7749300</v>
      </c>
      <c r="L442" s="15"/>
    </row>
    <row r="443" spans="2:12" s="13" customFormat="1" ht="30" customHeight="1" thickBot="1" x14ac:dyDescent="0.35">
      <c r="B443" s="14"/>
      <c r="C443" s="42" t="s">
        <v>21</v>
      </c>
      <c r="D443" s="43"/>
      <c r="E443" s="43"/>
      <c r="F443" s="43"/>
      <c r="G443" s="44"/>
      <c r="H443" s="43"/>
      <c r="I443" s="45"/>
      <c r="J443" s="111"/>
      <c r="K443" s="46">
        <f>ROUND(SUM(K439:K442),0)</f>
        <v>107893450</v>
      </c>
      <c r="L443" s="15"/>
    </row>
    <row r="444" spans="2:12" s="13" customFormat="1" ht="30" customHeight="1" x14ac:dyDescent="0.3">
      <c r="B444" s="14"/>
      <c r="C444" s="31"/>
      <c r="D444" s="32"/>
      <c r="E444" s="32"/>
      <c r="F444" s="32"/>
      <c r="G444" s="33" t="s">
        <v>38</v>
      </c>
      <c r="H444" s="32"/>
      <c r="I444" s="34"/>
      <c r="J444" s="109"/>
      <c r="K444" s="35"/>
      <c r="L444" s="15"/>
    </row>
    <row r="445" spans="2:12" s="13" customFormat="1" ht="85.5" customHeight="1" x14ac:dyDescent="0.3">
      <c r="B445" s="14"/>
      <c r="C445" s="36"/>
      <c r="D445" s="71" t="s">
        <v>39</v>
      </c>
      <c r="E445" s="38"/>
      <c r="F445" s="38"/>
      <c r="G445" s="39" t="s">
        <v>227</v>
      </c>
      <c r="H445" s="38" t="s">
        <v>212</v>
      </c>
      <c r="I445" s="40">
        <v>35</v>
      </c>
      <c r="J445" s="110">
        <f>+VLOOKUP(D445,'APU AGRO'!$1:$1048576,11,FALSE)</f>
        <v>114571</v>
      </c>
      <c r="K445" s="41">
        <f t="shared" ref="K445" si="65">+ROUND(I445*J445,0)</f>
        <v>4009985</v>
      </c>
      <c r="L445" s="15"/>
    </row>
    <row r="446" spans="2:12" s="13" customFormat="1" ht="30" customHeight="1" thickBot="1" x14ac:dyDescent="0.35">
      <c r="B446" s="14"/>
      <c r="C446" s="42" t="s">
        <v>21</v>
      </c>
      <c r="D446" s="43"/>
      <c r="E446" s="43"/>
      <c r="F446" s="43"/>
      <c r="G446" s="44"/>
      <c r="H446" s="43"/>
      <c r="I446" s="45"/>
      <c r="J446" s="111"/>
      <c r="K446" s="46">
        <f>ROUND(SUM(K445),0)</f>
        <v>4009985</v>
      </c>
      <c r="L446" s="15"/>
    </row>
    <row r="447" spans="2:12" s="13" customFormat="1" ht="30" customHeight="1" x14ac:dyDescent="0.3">
      <c r="B447" s="14"/>
      <c r="C447" s="31"/>
      <c r="D447" s="32"/>
      <c r="E447" s="32"/>
      <c r="F447" s="32"/>
      <c r="G447" s="33" t="s">
        <v>40</v>
      </c>
      <c r="H447" s="32"/>
      <c r="I447" s="34"/>
      <c r="J447" s="109"/>
      <c r="K447" s="35"/>
      <c r="L447" s="15"/>
    </row>
    <row r="448" spans="2:12" s="13" customFormat="1" ht="57.75" customHeight="1" x14ac:dyDescent="0.3">
      <c r="B448" s="14"/>
      <c r="C448" s="36"/>
      <c r="D448" s="70" t="s">
        <v>162</v>
      </c>
      <c r="E448" s="38"/>
      <c r="F448" s="38"/>
      <c r="G448" s="39" t="s">
        <v>329</v>
      </c>
      <c r="H448" s="38" t="s">
        <v>212</v>
      </c>
      <c r="I448" s="40">
        <v>100</v>
      </c>
      <c r="J448" s="110">
        <f>+VLOOKUP(D448,'APU AGRO'!$1:$1048576,11,FALSE)</f>
        <v>224786</v>
      </c>
      <c r="K448" s="41">
        <f t="shared" ref="K448" si="66">+ROUND(I448*J448,0)</f>
        <v>22478600</v>
      </c>
      <c r="L448" s="15"/>
    </row>
    <row r="449" spans="2:12" s="13" customFormat="1" ht="30" customHeight="1" thickBot="1" x14ac:dyDescent="0.35">
      <c r="B449" s="14"/>
      <c r="C449" s="42" t="s">
        <v>21</v>
      </c>
      <c r="D449" s="43"/>
      <c r="E449" s="43"/>
      <c r="F449" s="43"/>
      <c r="G449" s="44"/>
      <c r="H449" s="43"/>
      <c r="I449" s="45"/>
      <c r="J449" s="111"/>
      <c r="K449" s="46">
        <f>ROUND(SUM(K448:K448),0)</f>
        <v>22478600</v>
      </c>
      <c r="L449" s="15"/>
    </row>
    <row r="450" spans="2:12" s="13" customFormat="1" ht="30" customHeight="1" x14ac:dyDescent="0.3">
      <c r="B450" s="14"/>
      <c r="C450" s="31"/>
      <c r="D450" s="32"/>
      <c r="E450" s="32"/>
      <c r="F450" s="32"/>
      <c r="G450" s="33" t="s">
        <v>50</v>
      </c>
      <c r="H450" s="32"/>
      <c r="I450" s="34"/>
      <c r="J450" s="109"/>
      <c r="K450" s="35"/>
      <c r="L450" s="15"/>
    </row>
    <row r="451" spans="2:12" s="13" customFormat="1" ht="109.5" customHeight="1" x14ac:dyDescent="0.3">
      <c r="B451" s="14"/>
      <c r="C451" s="36"/>
      <c r="D451" s="73" t="s">
        <v>163</v>
      </c>
      <c r="E451" s="38"/>
      <c r="F451" s="38"/>
      <c r="G451" s="39" t="s">
        <v>330</v>
      </c>
      <c r="H451" s="38" t="s">
        <v>218</v>
      </c>
      <c r="I451" s="40">
        <v>7</v>
      </c>
      <c r="J451" s="110">
        <f>+VLOOKUP(D451,'APU AGRO'!$1:$1048576,11,FALSE)</f>
        <v>344259</v>
      </c>
      <c r="K451" s="41">
        <f t="shared" ref="K451:K452" si="67">+ROUND(I451*J451,0)</f>
        <v>2409813</v>
      </c>
      <c r="L451" s="15"/>
    </row>
    <row r="452" spans="2:12" s="13" customFormat="1" ht="92.25" customHeight="1" x14ac:dyDescent="0.3">
      <c r="B452" s="14"/>
      <c r="C452" s="36"/>
      <c r="D452" s="73" t="s">
        <v>164</v>
      </c>
      <c r="E452" s="38"/>
      <c r="F452" s="38"/>
      <c r="G452" s="39" t="s">
        <v>331</v>
      </c>
      <c r="H452" s="38" t="s">
        <v>212</v>
      </c>
      <c r="I452" s="40">
        <v>10</v>
      </c>
      <c r="J452" s="110">
        <f>+VLOOKUP(D452,'APU AGRO'!$1:$1048576,11,FALSE)</f>
        <v>921605</v>
      </c>
      <c r="K452" s="41">
        <f t="shared" si="67"/>
        <v>9216050</v>
      </c>
      <c r="L452" s="15"/>
    </row>
    <row r="453" spans="2:12" s="13" customFormat="1" ht="30" customHeight="1" thickBot="1" x14ac:dyDescent="0.35">
      <c r="B453" s="14"/>
      <c r="C453" s="42" t="s">
        <v>21</v>
      </c>
      <c r="D453" s="43"/>
      <c r="E453" s="43"/>
      <c r="F453" s="43"/>
      <c r="G453" s="44"/>
      <c r="H453" s="43"/>
      <c r="I453" s="45"/>
      <c r="J453" s="111"/>
      <c r="K453" s="46">
        <f>ROUND(SUM(K451:K452),0)</f>
        <v>11625863</v>
      </c>
      <c r="L453" s="15"/>
    </row>
    <row r="454" spans="2:12" s="13" customFormat="1" ht="30" customHeight="1" x14ac:dyDescent="0.3">
      <c r="B454" s="14"/>
      <c r="C454" s="31"/>
      <c r="D454" s="32"/>
      <c r="E454" s="32"/>
      <c r="F454" s="32"/>
      <c r="G454" s="33" t="s">
        <v>54</v>
      </c>
      <c r="H454" s="32"/>
      <c r="I454" s="34"/>
      <c r="J454" s="109"/>
      <c r="K454" s="35"/>
      <c r="L454" s="15"/>
    </row>
    <row r="455" spans="2:12" s="13" customFormat="1" ht="63" customHeight="1" x14ac:dyDescent="0.3">
      <c r="B455" s="14"/>
      <c r="C455" s="36"/>
      <c r="D455" s="70" t="s">
        <v>101</v>
      </c>
      <c r="E455" s="38"/>
      <c r="F455" s="38"/>
      <c r="G455" s="39" t="s">
        <v>274</v>
      </c>
      <c r="H455" s="38" t="s">
        <v>212</v>
      </c>
      <c r="I455" s="40">
        <v>400</v>
      </c>
      <c r="J455" s="110">
        <f>+VLOOKUP(D455,'APU AGRO'!$1:$1048576,11,FALSE)</f>
        <v>37907</v>
      </c>
      <c r="K455" s="41">
        <f t="shared" ref="K455:K457" si="68">+ROUND(I455*J455,0)</f>
        <v>15162800</v>
      </c>
      <c r="L455" s="15"/>
    </row>
    <row r="456" spans="2:12" s="13" customFormat="1" ht="69.75" customHeight="1" x14ac:dyDescent="0.3">
      <c r="B456" s="14"/>
      <c r="C456" s="36"/>
      <c r="D456" s="70" t="s">
        <v>56</v>
      </c>
      <c r="E456" s="38"/>
      <c r="F456" s="38"/>
      <c r="G456" s="39" t="s">
        <v>238</v>
      </c>
      <c r="H456" s="38" t="s">
        <v>212</v>
      </c>
      <c r="I456" s="40">
        <v>300</v>
      </c>
      <c r="J456" s="110">
        <f>+VLOOKUP(D456,'APU AGRO'!$1:$1048576,11,FALSE)</f>
        <v>44129</v>
      </c>
      <c r="K456" s="41">
        <f t="shared" si="68"/>
        <v>13238700</v>
      </c>
      <c r="L456" s="15"/>
    </row>
    <row r="457" spans="2:12" s="13" customFormat="1" ht="78.75" customHeight="1" x14ac:dyDescent="0.3">
      <c r="B457" s="14"/>
      <c r="C457" s="36"/>
      <c r="D457" s="70" t="s">
        <v>60</v>
      </c>
      <c r="E457" s="38"/>
      <c r="F457" s="38"/>
      <c r="G457" s="39" t="s">
        <v>242</v>
      </c>
      <c r="H457" s="38" t="s">
        <v>212</v>
      </c>
      <c r="I457" s="40">
        <v>60</v>
      </c>
      <c r="J457" s="110">
        <f>+VLOOKUP(D457,'APU AGRO'!$1:$1048576,11,FALSE)</f>
        <v>43765</v>
      </c>
      <c r="K457" s="41">
        <f t="shared" si="68"/>
        <v>2625900</v>
      </c>
      <c r="L457" s="15"/>
    </row>
    <row r="458" spans="2:12" s="13" customFormat="1" ht="30" customHeight="1" thickBot="1" x14ac:dyDescent="0.35">
      <c r="B458" s="14"/>
      <c r="C458" s="42" t="s">
        <v>21</v>
      </c>
      <c r="D458" s="43"/>
      <c r="E458" s="43"/>
      <c r="F458" s="43"/>
      <c r="G458" s="44"/>
      <c r="H458" s="43"/>
      <c r="I458" s="45"/>
      <c r="J458" s="111"/>
      <c r="K458" s="46">
        <f>ROUND(SUM(K455:K457),0)</f>
        <v>31027400</v>
      </c>
      <c r="L458" s="15"/>
    </row>
    <row r="459" spans="2:12" s="13" customFormat="1" ht="30" customHeight="1" x14ac:dyDescent="0.3">
      <c r="B459" s="14"/>
      <c r="C459" s="31"/>
      <c r="D459" s="32"/>
      <c r="E459" s="32"/>
      <c r="F459" s="32"/>
      <c r="G459" s="33" t="s">
        <v>63</v>
      </c>
      <c r="H459" s="32"/>
      <c r="I459" s="34"/>
      <c r="J459" s="109"/>
      <c r="K459" s="35"/>
      <c r="L459" s="15"/>
    </row>
    <row r="460" spans="2:12" s="13" customFormat="1" ht="50.25" customHeight="1" x14ac:dyDescent="0.3">
      <c r="B460" s="14"/>
      <c r="C460" s="36"/>
      <c r="D460" s="74" t="s">
        <v>165</v>
      </c>
      <c r="E460" s="38"/>
      <c r="F460" s="38"/>
      <c r="G460" s="39" t="s">
        <v>332</v>
      </c>
      <c r="H460" s="38" t="s">
        <v>216</v>
      </c>
      <c r="I460" s="75">
        <v>45</v>
      </c>
      <c r="J460" s="110">
        <f>+VLOOKUP(D460,'APU AGRO'!$1:$1048576,11,FALSE)</f>
        <v>413013</v>
      </c>
      <c r="K460" s="41">
        <f t="shared" ref="K460:K461" si="69">+ROUND(I460*J460,0)</f>
        <v>18585585</v>
      </c>
      <c r="L460" s="15"/>
    </row>
    <row r="461" spans="2:12" s="13" customFormat="1" ht="46.8" x14ac:dyDescent="0.3">
      <c r="B461" s="14"/>
      <c r="C461" s="36"/>
      <c r="D461" s="74" t="s">
        <v>166</v>
      </c>
      <c r="E461" s="38"/>
      <c r="F461" s="38"/>
      <c r="G461" s="39" t="s">
        <v>333</v>
      </c>
      <c r="H461" s="38" t="s">
        <v>216</v>
      </c>
      <c r="I461" s="75">
        <v>30</v>
      </c>
      <c r="J461" s="110">
        <f>+VLOOKUP(D461,'APU AGRO'!$1:$1048576,11,FALSE)</f>
        <v>286811</v>
      </c>
      <c r="K461" s="41">
        <f t="shared" si="69"/>
        <v>8604330</v>
      </c>
      <c r="L461" s="15"/>
    </row>
    <row r="462" spans="2:12" s="13" customFormat="1" ht="30" customHeight="1" thickBot="1" x14ac:dyDescent="0.35">
      <c r="B462" s="14"/>
      <c r="C462" s="42" t="s">
        <v>21</v>
      </c>
      <c r="D462" s="43"/>
      <c r="E462" s="43"/>
      <c r="F462" s="43"/>
      <c r="G462" s="44"/>
      <c r="H462" s="43"/>
      <c r="I462" s="45"/>
      <c r="J462" s="111"/>
      <c r="K462" s="46">
        <f>ROUND(SUM(K460:K461),0)</f>
        <v>27189915</v>
      </c>
      <c r="L462" s="15"/>
    </row>
    <row r="463" spans="2:12" s="13" customFormat="1" ht="30" hidden="1" customHeight="1" thickBot="1" x14ac:dyDescent="0.35">
      <c r="B463" s="14"/>
      <c r="C463" s="31"/>
      <c r="D463" s="32"/>
      <c r="E463" s="32"/>
      <c r="F463" s="32"/>
      <c r="G463" s="33" t="s">
        <v>126</v>
      </c>
      <c r="H463" s="32"/>
      <c r="I463" s="34"/>
      <c r="J463" s="109">
        <v>0</v>
      </c>
      <c r="K463" s="35"/>
      <c r="L463" s="15"/>
    </row>
    <row r="464" spans="2:12" s="13" customFormat="1" ht="30" hidden="1" customHeight="1" thickBot="1" x14ac:dyDescent="0.35">
      <c r="B464" s="14"/>
      <c r="C464" s="36"/>
      <c r="D464" s="68"/>
      <c r="E464" s="38"/>
      <c r="F464" s="38"/>
      <c r="G464" s="39"/>
      <c r="H464" s="38"/>
      <c r="I464" s="40"/>
      <c r="J464" s="110">
        <v>0</v>
      </c>
      <c r="K464" s="41"/>
      <c r="L464" s="15"/>
    </row>
    <row r="465" spans="2:12" s="13" customFormat="1" ht="30" hidden="1" customHeight="1" thickBot="1" x14ac:dyDescent="0.35">
      <c r="B465" s="14"/>
      <c r="C465" s="42" t="s">
        <v>21</v>
      </c>
      <c r="D465" s="43"/>
      <c r="E465" s="43"/>
      <c r="F465" s="43"/>
      <c r="G465" s="44"/>
      <c r="H465" s="43"/>
      <c r="I465" s="40"/>
      <c r="J465" s="111">
        <v>0</v>
      </c>
      <c r="K465" s="46">
        <f>SUM(K464)</f>
        <v>0</v>
      </c>
      <c r="L465" s="15"/>
    </row>
    <row r="466" spans="2:12" s="13" customFormat="1" ht="30" customHeight="1" x14ac:dyDescent="0.3">
      <c r="B466" s="14"/>
      <c r="C466" s="31"/>
      <c r="D466" s="32"/>
      <c r="E466" s="32"/>
      <c r="F466" s="32"/>
      <c r="G466" s="33" t="s">
        <v>66</v>
      </c>
      <c r="H466" s="32"/>
      <c r="I466" s="50"/>
      <c r="J466" s="109"/>
      <c r="K466" s="35"/>
      <c r="L466" s="15"/>
    </row>
    <row r="467" spans="2:12" s="13" customFormat="1" ht="30" customHeight="1" x14ac:dyDescent="0.3">
      <c r="B467" s="14"/>
      <c r="C467" s="36"/>
      <c r="D467" s="76" t="s">
        <v>149</v>
      </c>
      <c r="E467" s="38"/>
      <c r="F467" s="38"/>
      <c r="G467" s="39" t="s">
        <v>318</v>
      </c>
      <c r="H467" s="38" t="s">
        <v>218</v>
      </c>
      <c r="I467" s="40">
        <v>2</v>
      </c>
      <c r="J467" s="110">
        <f>+VLOOKUP(D467,'APU AGRO'!$1:$1048576,11,FALSE)</f>
        <v>100841</v>
      </c>
      <c r="K467" s="41">
        <f t="shared" ref="K467:K470" si="70">+ROUND(I467*J467,0)</f>
        <v>201682</v>
      </c>
      <c r="L467" s="15"/>
    </row>
    <row r="468" spans="2:12" s="13" customFormat="1" ht="30" customHeight="1" x14ac:dyDescent="0.3">
      <c r="B468" s="14"/>
      <c r="C468" s="36"/>
      <c r="D468" s="77" t="s">
        <v>107</v>
      </c>
      <c r="E468" s="38"/>
      <c r="F468" s="38"/>
      <c r="G468" s="39" t="s">
        <v>279</v>
      </c>
      <c r="H468" s="38" t="s">
        <v>212</v>
      </c>
      <c r="I468" s="40">
        <v>425</v>
      </c>
      <c r="J468" s="110">
        <f>+VLOOKUP(D468,'APU AGRO'!$1:$1048576,11,FALSE)</f>
        <v>24310</v>
      </c>
      <c r="K468" s="41">
        <f t="shared" si="70"/>
        <v>10331750</v>
      </c>
      <c r="L468" s="15"/>
    </row>
    <row r="469" spans="2:12" s="13" customFormat="1" ht="30" customHeight="1" x14ac:dyDescent="0.3">
      <c r="B469" s="14"/>
      <c r="C469" s="36"/>
      <c r="D469" s="76" t="s">
        <v>167</v>
      </c>
      <c r="E469" s="38"/>
      <c r="F469" s="38"/>
      <c r="G469" s="39" t="s">
        <v>334</v>
      </c>
      <c r="H469" s="38" t="s">
        <v>212</v>
      </c>
      <c r="I469" s="40">
        <v>45</v>
      </c>
      <c r="J469" s="110">
        <f>+VLOOKUP(D469,'APU AGRO'!$1:$1048576,11,FALSE)</f>
        <v>27213</v>
      </c>
      <c r="K469" s="41">
        <f t="shared" si="70"/>
        <v>1224585</v>
      </c>
      <c r="L469" s="15"/>
    </row>
    <row r="470" spans="2:12" s="13" customFormat="1" ht="30" customHeight="1" x14ac:dyDescent="0.3">
      <c r="B470" s="14"/>
      <c r="C470" s="36"/>
      <c r="D470" s="76" t="s">
        <v>168</v>
      </c>
      <c r="E470" s="38"/>
      <c r="F470" s="38"/>
      <c r="G470" s="39" t="s">
        <v>335</v>
      </c>
      <c r="H470" s="38" t="s">
        <v>212</v>
      </c>
      <c r="I470" s="40">
        <v>30</v>
      </c>
      <c r="J470" s="110">
        <f>+VLOOKUP(D470,'APU AGRO'!$1:$1048576,11,FALSE)</f>
        <v>13016</v>
      </c>
      <c r="K470" s="41">
        <f t="shared" si="70"/>
        <v>390480</v>
      </c>
      <c r="L470" s="15"/>
    </row>
    <row r="471" spans="2:12" s="13" customFormat="1" ht="30" customHeight="1" thickBot="1" x14ac:dyDescent="0.35">
      <c r="B471" s="14"/>
      <c r="C471" s="42" t="s">
        <v>21</v>
      </c>
      <c r="D471" s="43"/>
      <c r="E471" s="43"/>
      <c r="F471" s="43"/>
      <c r="G471" s="44"/>
      <c r="H471" s="43"/>
      <c r="I471" s="63"/>
      <c r="J471" s="111"/>
      <c r="K471" s="46">
        <f>ROUND(SUM(K467:K470),0)</f>
        <v>12148497</v>
      </c>
      <c r="L471" s="15"/>
    </row>
    <row r="472" spans="2:12" s="13" customFormat="1" ht="30" customHeight="1" x14ac:dyDescent="0.3">
      <c r="B472" s="14"/>
      <c r="C472" s="31"/>
      <c r="D472" s="32"/>
      <c r="E472" s="32"/>
      <c r="F472" s="32"/>
      <c r="G472" s="33" t="s">
        <v>70</v>
      </c>
      <c r="H472" s="32"/>
      <c r="I472" s="34"/>
      <c r="J472" s="109"/>
      <c r="K472" s="35"/>
      <c r="L472" s="15"/>
    </row>
    <row r="473" spans="2:12" s="13" customFormat="1" ht="30" customHeight="1" x14ac:dyDescent="0.3">
      <c r="B473" s="14"/>
      <c r="C473" s="36"/>
      <c r="D473" s="70" t="s">
        <v>73</v>
      </c>
      <c r="E473" s="38"/>
      <c r="F473" s="38"/>
      <c r="G473" s="39" t="s">
        <v>252</v>
      </c>
      <c r="H473" s="38" t="s">
        <v>212</v>
      </c>
      <c r="I473" s="40">
        <v>18</v>
      </c>
      <c r="J473" s="110">
        <f>+VLOOKUP(D473,'APU AGRO'!$1:$1048576,11,FALSE)</f>
        <v>15671</v>
      </c>
      <c r="K473" s="41">
        <f t="shared" ref="K473:K474" si="71">+ROUND(I473*J473,0)</f>
        <v>282078</v>
      </c>
      <c r="L473" s="15"/>
    </row>
    <row r="474" spans="2:12" s="13" customFormat="1" ht="30" customHeight="1" x14ac:dyDescent="0.3">
      <c r="B474" s="14"/>
      <c r="C474" s="36"/>
      <c r="D474" s="73" t="s">
        <v>71</v>
      </c>
      <c r="E474" s="38"/>
      <c r="F474" s="38"/>
      <c r="G474" s="39" t="s">
        <v>250</v>
      </c>
      <c r="H474" s="38" t="s">
        <v>212</v>
      </c>
      <c r="I474" s="40">
        <v>80</v>
      </c>
      <c r="J474" s="110">
        <f>+VLOOKUP(D474,'APU AGRO'!$1:$1048576,11,FALSE)</f>
        <v>18250</v>
      </c>
      <c r="K474" s="41">
        <f t="shared" si="71"/>
        <v>1460000</v>
      </c>
      <c r="L474" s="15"/>
    </row>
    <row r="475" spans="2:12" s="13" customFormat="1" ht="30" customHeight="1" thickBot="1" x14ac:dyDescent="0.35">
      <c r="B475" s="14"/>
      <c r="C475" s="42" t="s">
        <v>21</v>
      </c>
      <c r="D475" s="43"/>
      <c r="E475" s="43"/>
      <c r="F475" s="43"/>
      <c r="G475" s="44"/>
      <c r="H475" s="43"/>
      <c r="I475" s="63"/>
      <c r="J475" s="111"/>
      <c r="K475" s="55">
        <f>ROUND(SUM(K473:K474),0)</f>
        <v>1742078</v>
      </c>
      <c r="L475" s="15"/>
    </row>
    <row r="476" spans="2:12" s="13" customFormat="1" ht="30" customHeight="1" x14ac:dyDescent="0.3">
      <c r="B476" s="14"/>
      <c r="C476" s="31"/>
      <c r="D476" s="32"/>
      <c r="E476" s="32"/>
      <c r="F476" s="32"/>
      <c r="G476" s="33" t="s">
        <v>75</v>
      </c>
      <c r="H476" s="32"/>
      <c r="I476" s="34"/>
      <c r="J476" s="109"/>
      <c r="K476" s="35"/>
      <c r="L476" s="15"/>
    </row>
    <row r="477" spans="2:12" s="13" customFormat="1" ht="39" customHeight="1" x14ac:dyDescent="0.3">
      <c r="B477" s="14"/>
      <c r="C477" s="36"/>
      <c r="D477" s="78" t="s">
        <v>141</v>
      </c>
      <c r="E477" s="38"/>
      <c r="F477" s="38"/>
      <c r="G477" s="39" t="s">
        <v>311</v>
      </c>
      <c r="H477" s="38" t="s">
        <v>216</v>
      </c>
      <c r="I477" s="40">
        <v>12</v>
      </c>
      <c r="J477" s="110">
        <f>+VLOOKUP(D477,'APU AGRO'!$1:$1048576,11,FALSE)</f>
        <v>5327</v>
      </c>
      <c r="K477" s="41">
        <f t="shared" ref="K477:K481" si="72">+ROUND(I477*J477,0)</f>
        <v>63924</v>
      </c>
      <c r="L477" s="15"/>
    </row>
    <row r="478" spans="2:12" s="13" customFormat="1" ht="30" customHeight="1" x14ac:dyDescent="0.3">
      <c r="B478" s="14"/>
      <c r="C478" s="36"/>
      <c r="D478" s="79" t="s">
        <v>77</v>
      </c>
      <c r="E478" s="38"/>
      <c r="F478" s="38"/>
      <c r="G478" s="39" t="s">
        <v>255</v>
      </c>
      <c r="H478" s="38" t="s">
        <v>212</v>
      </c>
      <c r="I478" s="40">
        <v>155</v>
      </c>
      <c r="J478" s="110">
        <f>+VLOOKUP(D478,'APU AGRO'!$1:$1048576,11,FALSE)</f>
        <v>68081</v>
      </c>
      <c r="K478" s="41">
        <f t="shared" si="72"/>
        <v>10552555</v>
      </c>
      <c r="L478" s="15"/>
    </row>
    <row r="479" spans="2:12" s="13" customFormat="1" ht="30" customHeight="1" x14ac:dyDescent="0.3">
      <c r="B479" s="14"/>
      <c r="C479" s="36"/>
      <c r="D479" s="70" t="s">
        <v>169</v>
      </c>
      <c r="E479" s="38"/>
      <c r="F479" s="38"/>
      <c r="G479" s="39" t="s">
        <v>336</v>
      </c>
      <c r="H479" s="38" t="s">
        <v>212</v>
      </c>
      <c r="I479" s="40">
        <v>30</v>
      </c>
      <c r="J479" s="110">
        <f>+VLOOKUP(D479,'APU AGRO'!$1:$1048576,11,FALSE)</f>
        <v>65893</v>
      </c>
      <c r="K479" s="41">
        <f t="shared" si="72"/>
        <v>1976790</v>
      </c>
      <c r="L479" s="15"/>
    </row>
    <row r="480" spans="2:12" s="13" customFormat="1" ht="52.5" customHeight="1" x14ac:dyDescent="0.3">
      <c r="B480" s="14"/>
      <c r="C480" s="36"/>
      <c r="D480" s="70" t="s">
        <v>78</v>
      </c>
      <c r="E480" s="38"/>
      <c r="F480" s="38"/>
      <c r="G480" s="39" t="s">
        <v>256</v>
      </c>
      <c r="H480" s="38" t="s">
        <v>216</v>
      </c>
      <c r="I480" s="40">
        <v>6</v>
      </c>
      <c r="J480" s="110">
        <f>+VLOOKUP(D480,'APU AGRO'!$1:$1048576,11,FALSE)</f>
        <v>895146</v>
      </c>
      <c r="K480" s="41">
        <f t="shared" si="72"/>
        <v>5370876</v>
      </c>
      <c r="L480" s="15"/>
    </row>
    <row r="481" spans="2:12" s="13" customFormat="1" ht="54.75" customHeight="1" x14ac:dyDescent="0.3">
      <c r="B481" s="14"/>
      <c r="C481" s="36"/>
      <c r="D481" s="70" t="s">
        <v>170</v>
      </c>
      <c r="E481" s="38"/>
      <c r="F481" s="38"/>
      <c r="G481" s="39" t="s">
        <v>337</v>
      </c>
      <c r="H481" s="38" t="s">
        <v>216</v>
      </c>
      <c r="I481" s="40">
        <v>13</v>
      </c>
      <c r="J481" s="110">
        <f>+VLOOKUP(D481,'APU AGRO'!$1:$1048576,11,FALSE)</f>
        <v>502328</v>
      </c>
      <c r="K481" s="41">
        <f t="shared" si="72"/>
        <v>6530264</v>
      </c>
      <c r="L481" s="15"/>
    </row>
    <row r="482" spans="2:12" s="13" customFormat="1" ht="30" customHeight="1" thickBot="1" x14ac:dyDescent="0.35">
      <c r="B482" s="14"/>
      <c r="C482" s="42" t="s">
        <v>21</v>
      </c>
      <c r="D482" s="43"/>
      <c r="E482" s="43"/>
      <c r="F482" s="43"/>
      <c r="G482" s="44"/>
      <c r="H482" s="43"/>
      <c r="I482" s="40"/>
      <c r="J482" s="111"/>
      <c r="K482" s="46">
        <f>ROUND(SUM(K477:K481),0)</f>
        <v>24494409</v>
      </c>
      <c r="L482" s="15"/>
    </row>
    <row r="483" spans="2:12" ht="42.75" customHeight="1" thickBot="1" x14ac:dyDescent="0.35">
      <c r="B483" s="7"/>
      <c r="C483" s="236" t="s">
        <v>171</v>
      </c>
      <c r="D483" s="237"/>
      <c r="E483" s="237"/>
      <c r="F483" s="237"/>
      <c r="G483" s="237"/>
      <c r="H483" s="237"/>
      <c r="I483" s="237"/>
      <c r="J483" s="237"/>
      <c r="K483" s="238"/>
      <c r="L483" s="8"/>
    </row>
    <row r="484" spans="2:12" s="13" customFormat="1" ht="30" customHeight="1" x14ac:dyDescent="0.3">
      <c r="B484" s="14"/>
      <c r="C484" s="120" t="s">
        <v>8</v>
      </c>
      <c r="D484" s="121" t="s">
        <v>9</v>
      </c>
      <c r="E484" s="239" t="s">
        <v>10</v>
      </c>
      <c r="F484" s="239"/>
      <c r="G484" s="120" t="s">
        <v>11</v>
      </c>
      <c r="H484" s="121" t="s">
        <v>12</v>
      </c>
      <c r="I484" s="121" t="s">
        <v>13</v>
      </c>
      <c r="J484" s="122" t="s">
        <v>14</v>
      </c>
      <c r="K484" s="123" t="s">
        <v>15</v>
      </c>
      <c r="L484" s="15"/>
    </row>
    <row r="485" spans="2:12" s="13" customFormat="1" ht="30" customHeight="1" x14ac:dyDescent="0.3">
      <c r="B485" s="14"/>
      <c r="C485" s="31"/>
      <c r="D485" s="32"/>
      <c r="E485" s="32"/>
      <c r="F485" s="32"/>
      <c r="G485" s="33" t="s">
        <v>22</v>
      </c>
      <c r="H485" s="32"/>
      <c r="I485" s="34"/>
      <c r="J485" s="109"/>
      <c r="K485" s="35"/>
      <c r="L485" s="15"/>
    </row>
    <row r="486" spans="2:12" s="13" customFormat="1" ht="62.25" customHeight="1" x14ac:dyDescent="0.3">
      <c r="B486" s="14"/>
      <c r="C486" s="36"/>
      <c r="D486" s="70" t="s">
        <v>172</v>
      </c>
      <c r="E486" s="38"/>
      <c r="F486" s="38"/>
      <c r="G486" s="39" t="s">
        <v>338</v>
      </c>
      <c r="H486" s="38" t="s">
        <v>218</v>
      </c>
      <c r="I486" s="40">
        <v>3</v>
      </c>
      <c r="J486" s="110">
        <f>+VLOOKUP(D486,'APU AGRO'!$1:$1048576,11,FALSE)</f>
        <v>1255806</v>
      </c>
      <c r="K486" s="41">
        <f t="shared" ref="K486:K487" si="73">+ROUND(I486*J486,0)</f>
        <v>3767418</v>
      </c>
      <c r="L486" s="15"/>
    </row>
    <row r="487" spans="2:12" s="13" customFormat="1" ht="65.25" customHeight="1" x14ac:dyDescent="0.3">
      <c r="B487" s="14"/>
      <c r="C487" s="36"/>
      <c r="D487" s="51" t="s">
        <v>173</v>
      </c>
      <c r="E487" s="38"/>
      <c r="F487" s="38"/>
      <c r="G487" s="39" t="s">
        <v>339</v>
      </c>
      <c r="H487" s="38" t="s">
        <v>216</v>
      </c>
      <c r="I487" s="40">
        <v>17</v>
      </c>
      <c r="J487" s="110">
        <f>+VLOOKUP(D487,'APU AGRO'!$1:$1048576,11,FALSE)</f>
        <v>47726</v>
      </c>
      <c r="K487" s="41">
        <f t="shared" si="73"/>
        <v>811342</v>
      </c>
      <c r="L487" s="15"/>
    </row>
    <row r="488" spans="2:12" s="13" customFormat="1" ht="30" customHeight="1" thickBot="1" x14ac:dyDescent="0.35">
      <c r="B488" s="14"/>
      <c r="C488" s="42" t="s">
        <v>21</v>
      </c>
      <c r="D488" s="43"/>
      <c r="E488" s="43"/>
      <c r="F488" s="43"/>
      <c r="G488" s="44"/>
      <c r="H488" s="43"/>
      <c r="I488" s="45"/>
      <c r="J488" s="111"/>
      <c r="K488" s="46">
        <f>ROUND(SUM(K486:K487),0)</f>
        <v>4578760</v>
      </c>
      <c r="L488" s="15"/>
    </row>
    <row r="489" spans="2:12" s="13" customFormat="1" ht="30" hidden="1" customHeight="1" thickBot="1" x14ac:dyDescent="0.35">
      <c r="B489" s="14"/>
      <c r="C489" s="31"/>
      <c r="D489" s="32"/>
      <c r="E489" s="32"/>
      <c r="F489" s="32"/>
      <c r="G489" s="33" t="s">
        <v>25</v>
      </c>
      <c r="H489" s="32"/>
      <c r="I489" s="34"/>
      <c r="J489" s="109"/>
      <c r="K489" s="35"/>
      <c r="L489" s="15"/>
    </row>
    <row r="490" spans="2:12" s="13" customFormat="1" ht="30" hidden="1" customHeight="1" thickBot="1" x14ac:dyDescent="0.35">
      <c r="B490" s="14"/>
      <c r="C490" s="36"/>
      <c r="D490" s="49"/>
      <c r="E490" s="38"/>
      <c r="F490" s="38"/>
      <c r="G490" s="39"/>
      <c r="H490" s="38"/>
      <c r="I490" s="40"/>
      <c r="J490" s="110"/>
      <c r="K490" s="41"/>
      <c r="L490" s="15"/>
    </row>
    <row r="491" spans="2:12" s="13" customFormat="1" ht="30" hidden="1" customHeight="1" thickBot="1" x14ac:dyDescent="0.35">
      <c r="B491" s="14"/>
      <c r="C491" s="36"/>
      <c r="D491" s="49"/>
      <c r="E491" s="38"/>
      <c r="F491" s="38"/>
      <c r="G491" s="39"/>
      <c r="H491" s="38"/>
      <c r="I491" s="40"/>
      <c r="J491" s="110"/>
      <c r="K491" s="41"/>
      <c r="L491" s="15"/>
    </row>
    <row r="492" spans="2:12" s="13" customFormat="1" ht="30" customHeight="1" x14ac:dyDescent="0.3">
      <c r="B492" s="14"/>
      <c r="C492" s="31"/>
      <c r="D492" s="32"/>
      <c r="E492" s="32"/>
      <c r="F492" s="32"/>
      <c r="G492" s="33" t="s">
        <v>26</v>
      </c>
      <c r="H492" s="32"/>
      <c r="I492" s="50"/>
      <c r="J492" s="109"/>
      <c r="K492" s="35"/>
      <c r="L492" s="15"/>
    </row>
    <row r="493" spans="2:12" s="13" customFormat="1" ht="48" customHeight="1" x14ac:dyDescent="0.3">
      <c r="B493" s="14"/>
      <c r="C493" s="36"/>
      <c r="D493" s="71" t="s">
        <v>154</v>
      </c>
      <c r="E493" s="38"/>
      <c r="F493" s="38"/>
      <c r="G493" s="39" t="s">
        <v>322</v>
      </c>
      <c r="H493" s="38" t="s">
        <v>216</v>
      </c>
      <c r="I493" s="40">
        <v>7</v>
      </c>
      <c r="J493" s="110">
        <f>+VLOOKUP(D493,'APU AGRO'!$1:$1048576,11,FALSE)</f>
        <v>309723</v>
      </c>
      <c r="K493" s="41">
        <f t="shared" ref="K493" si="74">+ROUND(I493*J493,0)</f>
        <v>2168061</v>
      </c>
      <c r="L493" s="15"/>
    </row>
    <row r="494" spans="2:12" s="13" customFormat="1" ht="30" customHeight="1" thickBot="1" x14ac:dyDescent="0.35">
      <c r="B494" s="14"/>
      <c r="C494" s="42" t="s">
        <v>21</v>
      </c>
      <c r="D494" s="43"/>
      <c r="E494" s="43"/>
      <c r="F494" s="43"/>
      <c r="G494" s="44"/>
      <c r="H494" s="43"/>
      <c r="I494" s="63"/>
      <c r="J494" s="111"/>
      <c r="K494" s="46">
        <f>ROUND(SUM(K493:K493),0)</f>
        <v>2168061</v>
      </c>
      <c r="L494" s="15"/>
    </row>
    <row r="495" spans="2:12" s="13" customFormat="1" ht="30" customHeight="1" x14ac:dyDescent="0.3">
      <c r="B495" s="14"/>
      <c r="C495" s="31"/>
      <c r="D495" s="32"/>
      <c r="E495" s="32"/>
      <c r="F495" s="32"/>
      <c r="G495" s="33" t="s">
        <v>155</v>
      </c>
      <c r="H495" s="32"/>
      <c r="I495" s="34"/>
      <c r="J495" s="109"/>
      <c r="K495" s="35"/>
      <c r="L495" s="15"/>
    </row>
    <row r="496" spans="2:12" s="13" customFormat="1" ht="30" customHeight="1" x14ac:dyDescent="0.3">
      <c r="B496" s="14"/>
      <c r="C496" s="36"/>
      <c r="D496" s="70" t="s">
        <v>157</v>
      </c>
      <c r="E496" s="38"/>
      <c r="F496" s="38"/>
      <c r="G496" s="39" t="s">
        <v>324</v>
      </c>
      <c r="H496" s="38" t="s">
        <v>212</v>
      </c>
      <c r="I496" s="40">
        <v>6</v>
      </c>
      <c r="J496" s="110">
        <f>+VLOOKUP(D496,'APU AGRO'!$1:$1048576,11,FALSE)</f>
        <v>620626</v>
      </c>
      <c r="K496" s="41">
        <f t="shared" ref="K496:K497" si="75">+ROUND(I496*J496,0)</f>
        <v>3723756</v>
      </c>
      <c r="L496" s="15"/>
    </row>
    <row r="497" spans="2:12" s="13" customFormat="1" ht="75" customHeight="1" x14ac:dyDescent="0.3">
      <c r="B497" s="14"/>
      <c r="C497" s="36"/>
      <c r="D497" s="71" t="s">
        <v>156</v>
      </c>
      <c r="E497" s="38"/>
      <c r="F497" s="38"/>
      <c r="G497" s="39" t="s">
        <v>323</v>
      </c>
      <c r="H497" s="38" t="s">
        <v>212</v>
      </c>
      <c r="I497" s="40">
        <v>600</v>
      </c>
      <c r="J497" s="110">
        <f>+VLOOKUP(D497,'APU AGRO'!$1:$1048576,11,FALSE)</f>
        <v>67093</v>
      </c>
      <c r="K497" s="41">
        <f t="shared" si="75"/>
        <v>40255800</v>
      </c>
      <c r="L497" s="15"/>
    </row>
    <row r="498" spans="2:12" s="13" customFormat="1" ht="30" customHeight="1" thickBot="1" x14ac:dyDescent="0.35">
      <c r="B498" s="14"/>
      <c r="C498" s="42" t="s">
        <v>21</v>
      </c>
      <c r="D498" s="43"/>
      <c r="E498" s="43"/>
      <c r="F498" s="43"/>
      <c r="G498" s="44"/>
      <c r="H498" s="43"/>
      <c r="I498" s="45"/>
      <c r="J498" s="111"/>
      <c r="K498" s="46">
        <f>ROUND(SUM(K496:K497),0)</f>
        <v>43979556</v>
      </c>
      <c r="L498" s="15"/>
    </row>
    <row r="499" spans="2:12" s="13" customFormat="1" ht="30" customHeight="1" x14ac:dyDescent="0.3">
      <c r="B499" s="14"/>
      <c r="C499" s="31"/>
      <c r="D499" s="32"/>
      <c r="E499" s="32"/>
      <c r="F499" s="32"/>
      <c r="G499" s="33" t="s">
        <v>86</v>
      </c>
      <c r="H499" s="32"/>
      <c r="I499" s="34"/>
      <c r="J499" s="109"/>
      <c r="K499" s="35"/>
      <c r="L499" s="15"/>
    </row>
    <row r="500" spans="2:12" s="13" customFormat="1" ht="72" customHeight="1" x14ac:dyDescent="0.3">
      <c r="B500" s="14"/>
      <c r="C500" s="36"/>
      <c r="D500" s="70" t="s">
        <v>88</v>
      </c>
      <c r="E500" s="38"/>
      <c r="F500" s="38"/>
      <c r="G500" s="39" t="s">
        <v>263</v>
      </c>
      <c r="H500" s="38" t="s">
        <v>218</v>
      </c>
      <c r="I500" s="40">
        <v>4</v>
      </c>
      <c r="J500" s="110">
        <f>+VLOOKUP(D500,'APU AGRO'!$1:$1048576,11,FALSE)</f>
        <v>706039</v>
      </c>
      <c r="K500" s="41">
        <f t="shared" ref="K500" si="76">+ROUND(I500*J500,0)</f>
        <v>2824156</v>
      </c>
      <c r="L500" s="15"/>
    </row>
    <row r="501" spans="2:12" s="13" customFormat="1" ht="30" customHeight="1" thickBot="1" x14ac:dyDescent="0.35">
      <c r="B501" s="14"/>
      <c r="C501" s="42" t="s">
        <v>21</v>
      </c>
      <c r="D501" s="43"/>
      <c r="E501" s="43"/>
      <c r="F501" s="43"/>
      <c r="G501" s="44"/>
      <c r="H501" s="43"/>
      <c r="I501" s="45"/>
      <c r="J501" s="111"/>
      <c r="K501" s="46">
        <f>ROUND(SUM(K500),0)</f>
        <v>2824156</v>
      </c>
      <c r="L501" s="15"/>
    </row>
    <row r="502" spans="2:12" s="13" customFormat="1" ht="30" customHeight="1" x14ac:dyDescent="0.3">
      <c r="B502" s="14"/>
      <c r="C502" s="31"/>
      <c r="D502" s="32"/>
      <c r="E502" s="32"/>
      <c r="F502" s="32"/>
      <c r="G502" s="33" t="s">
        <v>34</v>
      </c>
      <c r="H502" s="32"/>
      <c r="I502" s="50"/>
      <c r="J502" s="109"/>
      <c r="K502" s="35"/>
      <c r="L502" s="15"/>
    </row>
    <row r="503" spans="2:12" s="13" customFormat="1" ht="54.75" customHeight="1" x14ac:dyDescent="0.3">
      <c r="B503" s="14"/>
      <c r="C503" s="36"/>
      <c r="D503" s="70" t="s">
        <v>35</v>
      </c>
      <c r="E503" s="38"/>
      <c r="F503" s="38"/>
      <c r="G503" s="39" t="s">
        <v>225</v>
      </c>
      <c r="H503" s="38" t="s">
        <v>212</v>
      </c>
      <c r="I503" s="40">
        <v>120</v>
      </c>
      <c r="J503" s="110">
        <f>+VLOOKUP(D503,'APU AGRO'!$1:$1048576,11,FALSE)</f>
        <v>53852</v>
      </c>
      <c r="K503" s="41">
        <f t="shared" ref="K503" si="77">+ROUND(I503*J503,0)</f>
        <v>6462240</v>
      </c>
      <c r="L503" s="15"/>
    </row>
    <row r="504" spans="2:12" s="13" customFormat="1" ht="30" customHeight="1" thickBot="1" x14ac:dyDescent="0.35">
      <c r="B504" s="14"/>
      <c r="C504" s="42" t="s">
        <v>21</v>
      </c>
      <c r="D504" s="43"/>
      <c r="E504" s="43"/>
      <c r="F504" s="43"/>
      <c r="G504" s="44"/>
      <c r="H504" s="43"/>
      <c r="I504" s="43"/>
      <c r="J504" s="111"/>
      <c r="K504" s="46">
        <f>ROUND(SUM(K503),0)</f>
        <v>6462240</v>
      </c>
      <c r="L504" s="15"/>
    </row>
    <row r="505" spans="2:12" s="13" customFormat="1" ht="30" customHeight="1" x14ac:dyDescent="0.3">
      <c r="B505" s="14"/>
      <c r="C505" s="31"/>
      <c r="D505" s="32"/>
      <c r="E505" s="32"/>
      <c r="F505" s="32"/>
      <c r="G505" s="33" t="s">
        <v>36</v>
      </c>
      <c r="H505" s="32"/>
      <c r="I505" s="50"/>
      <c r="J505" s="109"/>
      <c r="K505" s="35"/>
      <c r="L505" s="15"/>
    </row>
    <row r="506" spans="2:12" s="13" customFormat="1" ht="60.75" customHeight="1" x14ac:dyDescent="0.3">
      <c r="B506" s="14"/>
      <c r="C506" s="36"/>
      <c r="D506" s="70" t="s">
        <v>158</v>
      </c>
      <c r="E506" s="38"/>
      <c r="F506" s="38"/>
      <c r="G506" s="39" t="s">
        <v>325</v>
      </c>
      <c r="H506" s="38" t="s">
        <v>212</v>
      </c>
      <c r="I506" s="40">
        <v>50</v>
      </c>
      <c r="J506" s="110">
        <f>+VLOOKUP(D506,'APU AGRO'!$1:$1048576,11,FALSE)</f>
        <v>306469</v>
      </c>
      <c r="K506" s="41">
        <f t="shared" ref="K506:K507" si="78">+ROUND(I506*J506,0)</f>
        <v>15323450</v>
      </c>
      <c r="L506" s="15"/>
    </row>
    <row r="507" spans="2:12" s="13" customFormat="1" ht="30" customHeight="1" x14ac:dyDescent="0.3">
      <c r="B507" s="14"/>
      <c r="C507" s="36"/>
      <c r="D507" s="70" t="s">
        <v>161</v>
      </c>
      <c r="E507" s="38"/>
      <c r="F507" s="38"/>
      <c r="G507" s="39" t="s">
        <v>328</v>
      </c>
      <c r="H507" s="38" t="s">
        <v>212</v>
      </c>
      <c r="I507" s="40">
        <v>600</v>
      </c>
      <c r="J507" s="110">
        <f>+VLOOKUP(D507,'APU AGRO'!$1:$1048576,11,FALSE)</f>
        <v>25831</v>
      </c>
      <c r="K507" s="41">
        <f t="shared" si="78"/>
        <v>15498600</v>
      </c>
      <c r="L507" s="15"/>
    </row>
    <row r="508" spans="2:12" s="13" customFormat="1" ht="30" customHeight="1" thickBot="1" x14ac:dyDescent="0.35">
      <c r="B508" s="14"/>
      <c r="C508" s="42" t="s">
        <v>21</v>
      </c>
      <c r="D508" s="43"/>
      <c r="E508" s="43"/>
      <c r="F508" s="43"/>
      <c r="G508" s="44"/>
      <c r="H508" s="43"/>
      <c r="I508" s="45"/>
      <c r="J508" s="111"/>
      <c r="K508" s="46">
        <f>ROUND(SUM(K506:K507),0)</f>
        <v>30822050</v>
      </c>
      <c r="L508" s="15"/>
    </row>
    <row r="509" spans="2:12" s="13" customFormat="1" ht="30" customHeight="1" x14ac:dyDescent="0.3">
      <c r="B509" s="14"/>
      <c r="C509" s="31"/>
      <c r="D509" s="32"/>
      <c r="E509" s="32"/>
      <c r="F509" s="32"/>
      <c r="G509" s="33" t="s">
        <v>40</v>
      </c>
      <c r="H509" s="32"/>
      <c r="I509" s="34"/>
      <c r="J509" s="109"/>
      <c r="K509" s="35"/>
      <c r="L509" s="15"/>
    </row>
    <row r="510" spans="2:12" s="13" customFormat="1" ht="57.75" customHeight="1" x14ac:dyDescent="0.3">
      <c r="B510" s="14"/>
      <c r="C510" s="36"/>
      <c r="D510" s="70" t="s">
        <v>162</v>
      </c>
      <c r="E510" s="38"/>
      <c r="F510" s="38"/>
      <c r="G510" s="39" t="s">
        <v>329</v>
      </c>
      <c r="H510" s="38" t="s">
        <v>212</v>
      </c>
      <c r="I510" s="40">
        <v>132</v>
      </c>
      <c r="J510" s="110">
        <f>+VLOOKUP(D510,'APU AGRO'!$1:$1048576,11,FALSE)</f>
        <v>224786</v>
      </c>
      <c r="K510" s="41">
        <f t="shared" ref="K510" si="79">+ROUND(I510*J510,0)</f>
        <v>29671752</v>
      </c>
      <c r="L510" s="15"/>
    </row>
    <row r="511" spans="2:12" s="13" customFormat="1" ht="30" customHeight="1" thickBot="1" x14ac:dyDescent="0.35">
      <c r="B511" s="14"/>
      <c r="C511" s="42" t="s">
        <v>21</v>
      </c>
      <c r="D511" s="43"/>
      <c r="E511" s="43"/>
      <c r="F511" s="43"/>
      <c r="G511" s="44"/>
      <c r="H511" s="43"/>
      <c r="I511" s="45"/>
      <c r="J511" s="111"/>
      <c r="K511" s="46">
        <f>ROUND(SUM(K510:K510),0)</f>
        <v>29671752</v>
      </c>
      <c r="L511" s="15"/>
    </row>
    <row r="512" spans="2:12" s="13" customFormat="1" ht="30" customHeight="1" x14ac:dyDescent="0.3">
      <c r="B512" s="14"/>
      <c r="C512" s="31"/>
      <c r="D512" s="32"/>
      <c r="E512" s="32"/>
      <c r="F512" s="32"/>
      <c r="G512" s="33" t="s">
        <v>50</v>
      </c>
      <c r="H512" s="32"/>
      <c r="I512" s="34"/>
      <c r="J512" s="109"/>
      <c r="K512" s="35"/>
      <c r="L512" s="15"/>
    </row>
    <row r="513" spans="2:12" s="13" customFormat="1" ht="74.25" customHeight="1" x14ac:dyDescent="0.3">
      <c r="B513" s="14"/>
      <c r="C513" s="36"/>
      <c r="D513" s="70" t="s">
        <v>53</v>
      </c>
      <c r="E513" s="38"/>
      <c r="F513" s="38"/>
      <c r="G513" s="39" t="s">
        <v>236</v>
      </c>
      <c r="H513" s="38" t="s">
        <v>218</v>
      </c>
      <c r="I513" s="40">
        <v>2</v>
      </c>
      <c r="J513" s="110">
        <f>+VLOOKUP(D513,'APU AGRO'!$1:$1048576,11,FALSE)</f>
        <v>1713908</v>
      </c>
      <c r="K513" s="41">
        <f t="shared" ref="K513:K514" si="80">+ROUND(I513*J513,0)</f>
        <v>3427816</v>
      </c>
      <c r="L513" s="15"/>
    </row>
    <row r="514" spans="2:12" s="13" customFormat="1" ht="92.25" customHeight="1" x14ac:dyDescent="0.3">
      <c r="B514" s="14"/>
      <c r="C514" s="36"/>
      <c r="D514" s="70" t="s">
        <v>164</v>
      </c>
      <c r="E514" s="38"/>
      <c r="F514" s="38"/>
      <c r="G514" s="39" t="s">
        <v>331</v>
      </c>
      <c r="H514" s="38" t="s">
        <v>212</v>
      </c>
      <c r="I514" s="40">
        <v>6</v>
      </c>
      <c r="J514" s="110">
        <f>+VLOOKUP(D514,'APU AGRO'!$1:$1048576,11,FALSE)</f>
        <v>921605</v>
      </c>
      <c r="K514" s="41">
        <f t="shared" si="80"/>
        <v>5529630</v>
      </c>
      <c r="L514" s="15"/>
    </row>
    <row r="515" spans="2:12" s="13" customFormat="1" ht="30" customHeight="1" thickBot="1" x14ac:dyDescent="0.35">
      <c r="B515" s="14"/>
      <c r="C515" s="42" t="s">
        <v>21</v>
      </c>
      <c r="D515" s="43"/>
      <c r="E515" s="43"/>
      <c r="F515" s="43"/>
      <c r="G515" s="44"/>
      <c r="H515" s="43"/>
      <c r="I515" s="45"/>
      <c r="J515" s="111"/>
      <c r="K515" s="46">
        <f>ROUND(SUM(K513:K514),0)</f>
        <v>8957446</v>
      </c>
      <c r="L515" s="15"/>
    </row>
    <row r="516" spans="2:12" s="13" customFormat="1" ht="30" customHeight="1" x14ac:dyDescent="0.3">
      <c r="B516" s="14"/>
      <c r="C516" s="31"/>
      <c r="D516" s="32"/>
      <c r="E516" s="32"/>
      <c r="F516" s="32"/>
      <c r="G516" s="33" t="s">
        <v>54</v>
      </c>
      <c r="H516" s="32"/>
      <c r="I516" s="34"/>
      <c r="J516" s="109"/>
      <c r="K516" s="35"/>
      <c r="L516" s="15"/>
    </row>
    <row r="517" spans="2:12" s="13" customFormat="1" ht="63" customHeight="1" x14ac:dyDescent="0.3">
      <c r="B517" s="14"/>
      <c r="C517" s="36"/>
      <c r="D517" s="70" t="s">
        <v>101</v>
      </c>
      <c r="E517" s="38"/>
      <c r="F517" s="38"/>
      <c r="G517" s="39" t="s">
        <v>274</v>
      </c>
      <c r="H517" s="38" t="s">
        <v>212</v>
      </c>
      <c r="I517" s="40">
        <v>500</v>
      </c>
      <c r="J517" s="110">
        <f>+VLOOKUP(D517,'APU AGRO'!$1:$1048576,11,FALSE)</f>
        <v>37907</v>
      </c>
      <c r="K517" s="41">
        <f t="shared" ref="K517:K520" si="81">+ROUND(I517*J517,0)</f>
        <v>18953500</v>
      </c>
      <c r="L517" s="15"/>
    </row>
    <row r="518" spans="2:12" s="13" customFormat="1" ht="69.75" customHeight="1" x14ac:dyDescent="0.3">
      <c r="B518" s="14"/>
      <c r="C518" s="36"/>
      <c r="D518" s="70" t="s">
        <v>56</v>
      </c>
      <c r="E518" s="38"/>
      <c r="F518" s="38"/>
      <c r="G518" s="39" t="s">
        <v>238</v>
      </c>
      <c r="H518" s="38" t="s">
        <v>212</v>
      </c>
      <c r="I518" s="40">
        <v>500</v>
      </c>
      <c r="J518" s="110">
        <f>+VLOOKUP(D518,'APU AGRO'!$1:$1048576,11,FALSE)</f>
        <v>44129</v>
      </c>
      <c r="K518" s="41">
        <f t="shared" si="81"/>
        <v>22064500</v>
      </c>
      <c r="L518" s="15"/>
    </row>
    <row r="519" spans="2:12" s="13" customFormat="1" ht="78.75" customHeight="1" x14ac:dyDescent="0.3">
      <c r="B519" s="14"/>
      <c r="C519" s="36"/>
      <c r="D519" s="70" t="s">
        <v>60</v>
      </c>
      <c r="E519" s="38"/>
      <c r="F519" s="38"/>
      <c r="G519" s="39" t="s">
        <v>242</v>
      </c>
      <c r="H519" s="38" t="s">
        <v>212</v>
      </c>
      <c r="I519" s="40">
        <v>150</v>
      </c>
      <c r="J519" s="110">
        <f>+VLOOKUP(D519,'APU AGRO'!$1:$1048576,11,FALSE)</f>
        <v>43765</v>
      </c>
      <c r="K519" s="41">
        <f t="shared" si="81"/>
        <v>6564750</v>
      </c>
      <c r="L519" s="15"/>
    </row>
    <row r="520" spans="2:12" s="13" customFormat="1" ht="69.75" customHeight="1" x14ac:dyDescent="0.3">
      <c r="B520" s="14"/>
      <c r="C520" s="36"/>
      <c r="D520" s="70" t="s">
        <v>61</v>
      </c>
      <c r="E520" s="38"/>
      <c r="F520" s="38"/>
      <c r="G520" s="39" t="s">
        <v>243</v>
      </c>
      <c r="H520" s="38" t="s">
        <v>218</v>
      </c>
      <c r="I520" s="40">
        <v>1</v>
      </c>
      <c r="J520" s="110">
        <f>+VLOOKUP(D520,'APU AGRO'!$1:$1048576,11,FALSE)</f>
        <v>1506674</v>
      </c>
      <c r="K520" s="41">
        <f t="shared" si="81"/>
        <v>1506674</v>
      </c>
      <c r="L520" s="15"/>
    </row>
    <row r="521" spans="2:12" s="13" customFormat="1" ht="30" customHeight="1" thickBot="1" x14ac:dyDescent="0.35">
      <c r="B521" s="14"/>
      <c r="C521" s="42" t="s">
        <v>21</v>
      </c>
      <c r="D521" s="43"/>
      <c r="E521" s="43"/>
      <c r="F521" s="43"/>
      <c r="G521" s="44"/>
      <c r="H521" s="43"/>
      <c r="I521" s="45"/>
      <c r="J521" s="111"/>
      <c r="K521" s="46">
        <f>ROUND(SUM(K517:K520),0)</f>
        <v>49089424</v>
      </c>
      <c r="L521" s="15"/>
    </row>
    <row r="522" spans="2:12" s="13" customFormat="1" ht="30" hidden="1" customHeight="1" thickBot="1" x14ac:dyDescent="0.35">
      <c r="B522" s="14"/>
      <c r="C522" s="31"/>
      <c r="D522" s="32"/>
      <c r="E522" s="32"/>
      <c r="F522" s="32"/>
      <c r="G522" s="33" t="s">
        <v>126</v>
      </c>
      <c r="H522" s="32"/>
      <c r="I522" s="34"/>
      <c r="J522" s="109">
        <v>0</v>
      </c>
      <c r="K522" s="35"/>
      <c r="L522" s="15"/>
    </row>
    <row r="523" spans="2:12" s="13" customFormat="1" ht="30" hidden="1" customHeight="1" thickBot="1" x14ac:dyDescent="0.35">
      <c r="B523" s="14"/>
      <c r="C523" s="36"/>
      <c r="D523" s="68"/>
      <c r="E523" s="38"/>
      <c r="F523" s="38"/>
      <c r="G523" s="39"/>
      <c r="H523" s="38"/>
      <c r="I523" s="40"/>
      <c r="J523" s="110">
        <v>0</v>
      </c>
      <c r="K523" s="41"/>
      <c r="L523" s="15"/>
    </row>
    <row r="524" spans="2:12" s="13" customFormat="1" ht="30" hidden="1" customHeight="1" thickBot="1" x14ac:dyDescent="0.35">
      <c r="B524" s="14"/>
      <c r="C524" s="42" t="s">
        <v>21</v>
      </c>
      <c r="D524" s="43"/>
      <c r="E524" s="43"/>
      <c r="F524" s="43"/>
      <c r="G524" s="44"/>
      <c r="H524" s="43"/>
      <c r="I524" s="40"/>
      <c r="J524" s="111">
        <v>0</v>
      </c>
      <c r="K524" s="46">
        <f>SUM(K523)</f>
        <v>0</v>
      </c>
      <c r="L524" s="15"/>
    </row>
    <row r="525" spans="2:12" s="13" customFormat="1" ht="30" customHeight="1" x14ac:dyDescent="0.3">
      <c r="B525" s="14"/>
      <c r="C525" s="31"/>
      <c r="D525" s="32"/>
      <c r="E525" s="32"/>
      <c r="F525" s="32"/>
      <c r="G525" s="33" t="s">
        <v>66</v>
      </c>
      <c r="H525" s="32"/>
      <c r="I525" s="50"/>
      <c r="J525" s="109"/>
      <c r="K525" s="35"/>
      <c r="L525" s="15"/>
    </row>
    <row r="526" spans="2:12" s="13" customFormat="1" ht="30" customHeight="1" x14ac:dyDescent="0.3">
      <c r="B526" s="14"/>
      <c r="C526" s="36"/>
      <c r="D526" s="70" t="s">
        <v>108</v>
      </c>
      <c r="E526" s="38"/>
      <c r="F526" s="38"/>
      <c r="G526" s="39" t="s">
        <v>280</v>
      </c>
      <c r="H526" s="38" t="s">
        <v>218</v>
      </c>
      <c r="I526" s="40">
        <v>6</v>
      </c>
      <c r="J526" s="110">
        <f>+VLOOKUP(D526,'APU AGRO'!$1:$1048576,11,FALSE)</f>
        <v>69171</v>
      </c>
      <c r="K526" s="41">
        <f t="shared" ref="K526" si="82">+ROUND(I526*J526,0)</f>
        <v>415026</v>
      </c>
      <c r="L526" s="15"/>
    </row>
    <row r="527" spans="2:12" s="13" customFormat="1" ht="30" customHeight="1" thickBot="1" x14ac:dyDescent="0.35">
      <c r="B527" s="14"/>
      <c r="C527" s="42" t="s">
        <v>21</v>
      </c>
      <c r="D527" s="43"/>
      <c r="E527" s="43"/>
      <c r="F527" s="43"/>
      <c r="G527" s="44"/>
      <c r="H527" s="43"/>
      <c r="I527" s="63"/>
      <c r="J527" s="111"/>
      <c r="K527" s="46">
        <f>ROUND(SUM(K526:K526),0)</f>
        <v>415026</v>
      </c>
      <c r="L527" s="15"/>
    </row>
    <row r="528" spans="2:12" s="13" customFormat="1" ht="30" customHeight="1" x14ac:dyDescent="0.3">
      <c r="B528" s="14"/>
      <c r="C528" s="31"/>
      <c r="D528" s="32"/>
      <c r="E528" s="32"/>
      <c r="F528" s="32"/>
      <c r="G528" s="33" t="s">
        <v>70</v>
      </c>
      <c r="H528" s="32"/>
      <c r="I528" s="34"/>
      <c r="J528" s="109"/>
      <c r="K528" s="35"/>
      <c r="L528" s="15"/>
    </row>
    <row r="529" spans="2:12" s="13" customFormat="1" ht="30" customHeight="1" x14ac:dyDescent="0.3">
      <c r="B529" s="14"/>
      <c r="C529" s="36"/>
      <c r="D529" s="70" t="s">
        <v>73</v>
      </c>
      <c r="E529" s="38"/>
      <c r="F529" s="38"/>
      <c r="G529" s="39" t="s">
        <v>252</v>
      </c>
      <c r="H529" s="38" t="s">
        <v>212</v>
      </c>
      <c r="I529" s="40">
        <v>100</v>
      </c>
      <c r="J529" s="110">
        <f>+VLOOKUP(D529,'APU AGRO'!$1:$1048576,11,FALSE)</f>
        <v>15671</v>
      </c>
      <c r="K529" s="41">
        <f t="shared" ref="K529:K530" si="83">+ROUND(I529*J529,0)</f>
        <v>1567100</v>
      </c>
      <c r="L529" s="15"/>
    </row>
    <row r="530" spans="2:12" s="13" customFormat="1" ht="30" customHeight="1" x14ac:dyDescent="0.3">
      <c r="B530" s="14"/>
      <c r="C530" s="36"/>
      <c r="D530" s="70" t="s">
        <v>174</v>
      </c>
      <c r="E530" s="38"/>
      <c r="F530" s="38"/>
      <c r="G530" s="39" t="s">
        <v>340</v>
      </c>
      <c r="H530" s="38" t="s">
        <v>216</v>
      </c>
      <c r="I530" s="40">
        <v>2</v>
      </c>
      <c r="J530" s="110">
        <f>+VLOOKUP(D530,'APU AGRO'!$1:$1048576,11,FALSE)</f>
        <v>44277</v>
      </c>
      <c r="K530" s="41">
        <f t="shared" si="83"/>
        <v>88554</v>
      </c>
      <c r="L530" s="15"/>
    </row>
    <row r="531" spans="2:12" s="13" customFormat="1" ht="30" customHeight="1" thickBot="1" x14ac:dyDescent="0.35">
      <c r="B531" s="14"/>
      <c r="C531" s="42" t="s">
        <v>21</v>
      </c>
      <c r="D531" s="43"/>
      <c r="E531" s="43"/>
      <c r="F531" s="43"/>
      <c r="G531" s="44"/>
      <c r="H531" s="43"/>
      <c r="I531" s="63"/>
      <c r="J531" s="111"/>
      <c r="K531" s="55">
        <f>ROUND(SUM(K529:K530),0)</f>
        <v>1655654</v>
      </c>
      <c r="L531" s="15"/>
    </row>
    <row r="532" spans="2:12" s="13" customFormat="1" ht="30" customHeight="1" x14ac:dyDescent="0.3">
      <c r="B532" s="14"/>
      <c r="C532" s="31"/>
      <c r="D532" s="32"/>
      <c r="E532" s="32"/>
      <c r="F532" s="32"/>
      <c r="G532" s="33" t="s">
        <v>75</v>
      </c>
      <c r="H532" s="32"/>
      <c r="I532" s="34"/>
      <c r="J532" s="109"/>
      <c r="K532" s="35"/>
      <c r="L532" s="15"/>
    </row>
    <row r="533" spans="2:12" s="13" customFormat="1" ht="30" customHeight="1" x14ac:dyDescent="0.3">
      <c r="B533" s="14"/>
      <c r="C533" s="36"/>
      <c r="D533" s="70" t="s">
        <v>141</v>
      </c>
      <c r="E533" s="38"/>
      <c r="F533" s="38"/>
      <c r="G533" s="39" t="s">
        <v>311</v>
      </c>
      <c r="H533" s="38" t="s">
        <v>216</v>
      </c>
      <c r="I533" s="40">
        <v>500</v>
      </c>
      <c r="J533" s="110">
        <f>+VLOOKUP(D533,'APU AGRO'!$1:$1048576,11,FALSE)</f>
        <v>5327</v>
      </c>
      <c r="K533" s="41">
        <f t="shared" ref="K533:K536" si="84">+ROUND(I533*J533,0)</f>
        <v>2663500</v>
      </c>
      <c r="L533" s="15"/>
    </row>
    <row r="534" spans="2:12" s="13" customFormat="1" ht="30" customHeight="1" x14ac:dyDescent="0.3">
      <c r="B534" s="14"/>
      <c r="C534" s="36"/>
      <c r="D534" s="70" t="s">
        <v>77</v>
      </c>
      <c r="E534" s="38"/>
      <c r="F534" s="38"/>
      <c r="G534" s="39" t="s">
        <v>255</v>
      </c>
      <c r="H534" s="38" t="s">
        <v>212</v>
      </c>
      <c r="I534" s="40">
        <v>200</v>
      </c>
      <c r="J534" s="110">
        <f>+VLOOKUP(D534,'APU AGRO'!$1:$1048576,11,FALSE)</f>
        <v>68081</v>
      </c>
      <c r="K534" s="41">
        <f t="shared" si="84"/>
        <v>13616200</v>
      </c>
      <c r="L534" s="15"/>
    </row>
    <row r="535" spans="2:12" s="13" customFormat="1" ht="48" customHeight="1" x14ac:dyDescent="0.3">
      <c r="B535" s="14"/>
      <c r="C535" s="36"/>
      <c r="D535" s="70" t="s">
        <v>78</v>
      </c>
      <c r="E535" s="38"/>
      <c r="F535" s="38"/>
      <c r="G535" s="39" t="s">
        <v>256</v>
      </c>
      <c r="H535" s="38" t="s">
        <v>216</v>
      </c>
      <c r="I535" s="40">
        <v>6</v>
      </c>
      <c r="J535" s="110">
        <f>+VLOOKUP(D535,'APU AGRO'!$1:$1048576,11,FALSE)</f>
        <v>895146</v>
      </c>
      <c r="K535" s="41">
        <f t="shared" si="84"/>
        <v>5370876</v>
      </c>
      <c r="L535" s="15"/>
    </row>
    <row r="536" spans="2:12" s="13" customFormat="1" ht="107.25" customHeight="1" x14ac:dyDescent="0.3">
      <c r="B536" s="14"/>
      <c r="C536" s="36"/>
      <c r="D536" s="70" t="s">
        <v>79</v>
      </c>
      <c r="E536" s="38"/>
      <c r="F536" s="38"/>
      <c r="G536" s="39" t="s">
        <v>257</v>
      </c>
      <c r="H536" s="38" t="s">
        <v>218</v>
      </c>
      <c r="I536" s="40">
        <v>1</v>
      </c>
      <c r="J536" s="110">
        <f>+VLOOKUP(D536,'APU AGRO'!$1:$1048576,11,FALSE)</f>
        <v>13039220</v>
      </c>
      <c r="K536" s="41">
        <f t="shared" si="84"/>
        <v>13039220</v>
      </c>
      <c r="L536" s="15"/>
    </row>
    <row r="537" spans="2:12" s="13" customFormat="1" ht="30" customHeight="1" thickBot="1" x14ac:dyDescent="0.35">
      <c r="B537" s="14"/>
      <c r="C537" s="42" t="s">
        <v>21</v>
      </c>
      <c r="D537" s="43"/>
      <c r="E537" s="43"/>
      <c r="F537" s="43"/>
      <c r="G537" s="44"/>
      <c r="H537" s="43"/>
      <c r="I537" s="40"/>
      <c r="J537" s="111"/>
      <c r="K537" s="46">
        <f>ROUND(SUM(K533:K536),0)</f>
        <v>34689796</v>
      </c>
      <c r="L537" s="15"/>
    </row>
    <row r="538" spans="2:12" ht="42.75" customHeight="1" thickBot="1" x14ac:dyDescent="0.35">
      <c r="B538" s="7"/>
      <c r="C538" s="236" t="s">
        <v>175</v>
      </c>
      <c r="D538" s="237"/>
      <c r="E538" s="237"/>
      <c r="F538" s="237"/>
      <c r="G538" s="237"/>
      <c r="H538" s="237"/>
      <c r="I538" s="237"/>
      <c r="J538" s="237"/>
      <c r="K538" s="238"/>
      <c r="L538" s="8"/>
    </row>
    <row r="539" spans="2:12" s="13" customFormat="1" ht="30" customHeight="1" thickBot="1" x14ac:dyDescent="0.35">
      <c r="B539" s="14"/>
      <c r="C539" s="120" t="s">
        <v>8</v>
      </c>
      <c r="D539" s="121" t="s">
        <v>9</v>
      </c>
      <c r="E539" s="239" t="s">
        <v>10</v>
      </c>
      <c r="F539" s="239"/>
      <c r="G539" s="120" t="s">
        <v>11</v>
      </c>
      <c r="H539" s="121" t="s">
        <v>12</v>
      </c>
      <c r="I539" s="121" t="s">
        <v>13</v>
      </c>
      <c r="J539" s="122" t="s">
        <v>14</v>
      </c>
      <c r="K539" s="123" t="s">
        <v>15</v>
      </c>
      <c r="L539" s="15"/>
    </row>
    <row r="540" spans="2:12" s="13" customFormat="1" ht="30" customHeight="1" thickBot="1" x14ac:dyDescent="0.35">
      <c r="B540" s="14"/>
      <c r="C540" s="58"/>
      <c r="D540" s="59"/>
      <c r="E540" s="60"/>
      <c r="F540" s="60"/>
      <c r="G540" s="61" t="s">
        <v>82</v>
      </c>
      <c r="H540" s="60"/>
      <c r="I540" s="61"/>
      <c r="J540" s="113"/>
      <c r="K540" s="62"/>
      <c r="L540" s="15"/>
    </row>
    <row r="541" spans="2:12" s="13" customFormat="1" ht="30" hidden="1" customHeight="1" thickBot="1" x14ac:dyDescent="0.35">
      <c r="B541" s="14"/>
      <c r="C541" s="36"/>
      <c r="D541" s="37"/>
      <c r="E541" s="38"/>
      <c r="F541" s="38"/>
      <c r="G541" s="39"/>
      <c r="H541" s="38"/>
      <c r="I541" s="40"/>
      <c r="J541" s="110"/>
      <c r="K541" s="41"/>
      <c r="L541" s="15"/>
    </row>
    <row r="542" spans="2:12" s="13" customFormat="1" ht="36.75" customHeight="1" x14ac:dyDescent="0.3">
      <c r="B542" s="14"/>
      <c r="C542" s="36"/>
      <c r="D542" s="71" t="s">
        <v>176</v>
      </c>
      <c r="E542" s="38"/>
      <c r="F542" s="38"/>
      <c r="G542" s="39" t="s">
        <v>341</v>
      </c>
      <c r="H542" s="38" t="s">
        <v>216</v>
      </c>
      <c r="I542" s="52">
        <v>15</v>
      </c>
      <c r="J542" s="110">
        <f>+VLOOKUP(D542,'APU AGRO'!$1:$1048576,11,FALSE)</f>
        <v>8313</v>
      </c>
      <c r="K542" s="41">
        <f t="shared" ref="K542" si="85">+ROUND(I542*J542,0)</f>
        <v>124695</v>
      </c>
      <c r="L542" s="15"/>
    </row>
    <row r="543" spans="2:12" s="13" customFormat="1" ht="30" customHeight="1" thickBot="1" x14ac:dyDescent="0.35">
      <c r="B543" s="14"/>
      <c r="C543" s="42" t="s">
        <v>21</v>
      </c>
      <c r="D543" s="43"/>
      <c r="E543" s="43"/>
      <c r="F543" s="43"/>
      <c r="G543" s="44"/>
      <c r="H543" s="43"/>
      <c r="I543" s="45"/>
      <c r="J543" s="111"/>
      <c r="K543" s="46">
        <f>ROUND(SUM(K542:K542),0)</f>
        <v>124695</v>
      </c>
      <c r="L543" s="15"/>
    </row>
    <row r="544" spans="2:12" s="13" customFormat="1" ht="30" customHeight="1" x14ac:dyDescent="0.3">
      <c r="B544" s="14"/>
      <c r="C544" s="31"/>
      <c r="D544" s="32"/>
      <c r="E544" s="32"/>
      <c r="F544" s="32"/>
      <c r="G544" s="33" t="s">
        <v>18</v>
      </c>
      <c r="H544" s="32"/>
      <c r="I544" s="34"/>
      <c r="J544" s="109"/>
      <c r="K544" s="35"/>
      <c r="L544" s="15"/>
    </row>
    <row r="545" spans="2:12" s="13" customFormat="1" ht="30" customHeight="1" x14ac:dyDescent="0.3">
      <c r="B545" s="14"/>
      <c r="C545" s="36"/>
      <c r="D545" s="80" t="s">
        <v>20</v>
      </c>
      <c r="E545" s="38"/>
      <c r="F545" s="38"/>
      <c r="G545" s="39" t="s">
        <v>213</v>
      </c>
      <c r="H545" s="38" t="s">
        <v>214</v>
      </c>
      <c r="I545" s="40">
        <v>10</v>
      </c>
      <c r="J545" s="110">
        <f>+VLOOKUP(D545,'APU AGRO'!$1:$1048576,11,FALSE)</f>
        <v>58038</v>
      </c>
      <c r="K545" s="41">
        <f t="shared" ref="K545" si="86">+ROUND(I545*J545,0)</f>
        <v>580380</v>
      </c>
      <c r="L545" s="15"/>
    </row>
    <row r="546" spans="2:12" s="13" customFormat="1" ht="30" customHeight="1" thickBot="1" x14ac:dyDescent="0.35">
      <c r="B546" s="14"/>
      <c r="C546" s="42" t="s">
        <v>21</v>
      </c>
      <c r="D546" s="43"/>
      <c r="E546" s="43"/>
      <c r="F546" s="43"/>
      <c r="G546" s="44"/>
      <c r="H546" s="43"/>
      <c r="I546" s="45"/>
      <c r="J546" s="111"/>
      <c r="K546" s="46">
        <f>ROUND(SUM(K545:K545),0)</f>
        <v>580380</v>
      </c>
      <c r="L546" s="15"/>
    </row>
    <row r="547" spans="2:12" s="13" customFormat="1" ht="30" customHeight="1" x14ac:dyDescent="0.3">
      <c r="B547" s="14"/>
      <c r="C547" s="31"/>
      <c r="D547" s="32"/>
      <c r="E547" s="32"/>
      <c r="F547" s="32"/>
      <c r="G547" s="33" t="s">
        <v>22</v>
      </c>
      <c r="H547" s="32"/>
      <c r="I547" s="34"/>
      <c r="J547" s="109"/>
      <c r="K547" s="35"/>
      <c r="L547" s="15"/>
    </row>
    <row r="548" spans="2:12" s="13" customFormat="1" ht="46.8" x14ac:dyDescent="0.3">
      <c r="B548" s="14"/>
      <c r="C548" s="36"/>
      <c r="D548" s="70" t="s">
        <v>133</v>
      </c>
      <c r="E548" s="38"/>
      <c r="F548" s="38"/>
      <c r="G548" s="39" t="s">
        <v>304</v>
      </c>
      <c r="H548" s="38" t="s">
        <v>218</v>
      </c>
      <c r="I548" s="40">
        <v>2</v>
      </c>
      <c r="J548" s="110">
        <f>+VLOOKUP(D548,'APU AGRO'!$1:$1048576,11,FALSE)</f>
        <v>1016434</v>
      </c>
      <c r="K548" s="41">
        <f t="shared" ref="K548:K554" si="87">+ROUND(I548*J548,0)</f>
        <v>2032868</v>
      </c>
      <c r="L548" s="15"/>
    </row>
    <row r="549" spans="2:12" s="13" customFormat="1" ht="31.2" x14ac:dyDescent="0.3">
      <c r="B549" s="14"/>
      <c r="C549" s="36"/>
      <c r="D549" s="70" t="s">
        <v>177</v>
      </c>
      <c r="E549" s="38"/>
      <c r="F549" s="38"/>
      <c r="G549" s="39" t="s">
        <v>342</v>
      </c>
      <c r="H549" s="38" t="s">
        <v>216</v>
      </c>
      <c r="I549" s="40">
        <v>20</v>
      </c>
      <c r="J549" s="110">
        <f>+VLOOKUP(D549,'APU AGRO'!$1:$1048576,11,FALSE)</f>
        <v>43423</v>
      </c>
      <c r="K549" s="41">
        <f t="shared" si="87"/>
        <v>868460</v>
      </c>
      <c r="L549" s="15"/>
    </row>
    <row r="550" spans="2:12" s="13" customFormat="1" ht="31.2" x14ac:dyDescent="0.3">
      <c r="B550" s="14"/>
      <c r="C550" s="36"/>
      <c r="D550" s="70" t="s">
        <v>178</v>
      </c>
      <c r="E550" s="38"/>
      <c r="F550" s="38"/>
      <c r="G550" s="39" t="s">
        <v>343</v>
      </c>
      <c r="H550" s="38" t="s">
        <v>216</v>
      </c>
      <c r="I550" s="40">
        <v>20</v>
      </c>
      <c r="J550" s="110">
        <f>+VLOOKUP(D550,'APU AGRO'!$1:$1048576,11,FALSE)</f>
        <v>42088</v>
      </c>
      <c r="K550" s="41">
        <f t="shared" si="87"/>
        <v>841760</v>
      </c>
      <c r="L550" s="15"/>
    </row>
    <row r="551" spans="2:12" s="13" customFormat="1" ht="31.2" x14ac:dyDescent="0.3">
      <c r="B551" s="14"/>
      <c r="C551" s="36"/>
      <c r="D551" s="70" t="s">
        <v>23</v>
      </c>
      <c r="E551" s="38"/>
      <c r="F551" s="38"/>
      <c r="G551" s="39" t="s">
        <v>215</v>
      </c>
      <c r="H551" s="38" t="s">
        <v>216</v>
      </c>
      <c r="I551" s="40">
        <v>8</v>
      </c>
      <c r="J551" s="110">
        <f>+VLOOKUP(D551,'APU AGRO'!$1:$1048576,11,FALSE)</f>
        <v>55352</v>
      </c>
      <c r="K551" s="41">
        <f t="shared" si="87"/>
        <v>442816</v>
      </c>
      <c r="L551" s="15"/>
    </row>
    <row r="552" spans="2:12" s="13" customFormat="1" ht="31.2" x14ac:dyDescent="0.3">
      <c r="B552" s="14"/>
      <c r="C552" s="36"/>
      <c r="D552" s="70" t="s">
        <v>179</v>
      </c>
      <c r="E552" s="38"/>
      <c r="F552" s="38"/>
      <c r="G552" s="39" t="s">
        <v>344</v>
      </c>
      <c r="H552" s="38" t="s">
        <v>218</v>
      </c>
      <c r="I552" s="40">
        <v>5</v>
      </c>
      <c r="J552" s="110">
        <f>+VLOOKUP(D552,'APU AGRO'!$1:$1048576,11,FALSE)</f>
        <v>154633</v>
      </c>
      <c r="K552" s="41">
        <f t="shared" si="87"/>
        <v>773165</v>
      </c>
      <c r="L552" s="15"/>
    </row>
    <row r="553" spans="2:12" s="13" customFormat="1" ht="62.4" x14ac:dyDescent="0.3">
      <c r="B553" s="14"/>
      <c r="C553" s="36"/>
      <c r="D553" s="70" t="s">
        <v>172</v>
      </c>
      <c r="E553" s="38"/>
      <c r="F553" s="38"/>
      <c r="G553" s="39" t="s">
        <v>338</v>
      </c>
      <c r="H553" s="38" t="s">
        <v>218</v>
      </c>
      <c r="I553" s="40">
        <v>3</v>
      </c>
      <c r="J553" s="110">
        <f>+VLOOKUP(D553,'APU AGRO'!$1:$1048576,11,FALSE)</f>
        <v>1255806</v>
      </c>
      <c r="K553" s="41">
        <f t="shared" si="87"/>
        <v>3767418</v>
      </c>
      <c r="L553" s="15"/>
    </row>
    <row r="554" spans="2:12" s="13" customFormat="1" ht="31.2" x14ac:dyDescent="0.3">
      <c r="B554" s="14"/>
      <c r="C554" s="36"/>
      <c r="D554" s="70" t="s">
        <v>173</v>
      </c>
      <c r="E554" s="38"/>
      <c r="F554" s="38"/>
      <c r="G554" s="39" t="s">
        <v>339</v>
      </c>
      <c r="H554" s="38" t="s">
        <v>216</v>
      </c>
      <c r="I554" s="40">
        <v>9</v>
      </c>
      <c r="J554" s="110">
        <f>+VLOOKUP(D554,'APU AGRO'!$1:$1048576,11,FALSE)</f>
        <v>47726</v>
      </c>
      <c r="K554" s="41">
        <f t="shared" si="87"/>
        <v>429534</v>
      </c>
      <c r="L554" s="15"/>
    </row>
    <row r="555" spans="2:12" s="13" customFormat="1" ht="30" customHeight="1" thickBot="1" x14ac:dyDescent="0.35">
      <c r="B555" s="14"/>
      <c r="C555" s="42" t="s">
        <v>21</v>
      </c>
      <c r="D555" s="43"/>
      <c r="E555" s="43"/>
      <c r="F555" s="43"/>
      <c r="G555" s="44"/>
      <c r="H555" s="43"/>
      <c r="I555" s="45"/>
      <c r="J555" s="111"/>
      <c r="K555" s="46">
        <f>ROUND(SUM(K548:K554),0)</f>
        <v>9156021</v>
      </c>
      <c r="L555" s="15"/>
    </row>
    <row r="556" spans="2:12" s="13" customFormat="1" ht="30" hidden="1" customHeight="1" thickBot="1" x14ac:dyDescent="0.35">
      <c r="B556" s="14"/>
      <c r="C556" s="31"/>
      <c r="D556" s="32"/>
      <c r="E556" s="32"/>
      <c r="F556" s="32"/>
      <c r="G556" s="33" t="s">
        <v>25</v>
      </c>
      <c r="H556" s="32"/>
      <c r="I556" s="34"/>
      <c r="J556" s="109"/>
      <c r="K556" s="35"/>
      <c r="L556" s="15"/>
    </row>
    <row r="557" spans="2:12" s="13" customFormat="1" ht="30" hidden="1" customHeight="1" thickBot="1" x14ac:dyDescent="0.35">
      <c r="B557" s="14"/>
      <c r="C557" s="36"/>
      <c r="D557" s="49"/>
      <c r="E557" s="38"/>
      <c r="F557" s="38"/>
      <c r="G557" s="39"/>
      <c r="H557" s="38"/>
      <c r="I557" s="40"/>
      <c r="J557" s="110"/>
      <c r="K557" s="41"/>
      <c r="L557" s="15"/>
    </row>
    <row r="558" spans="2:12" s="13" customFormat="1" ht="30" hidden="1" customHeight="1" thickBot="1" x14ac:dyDescent="0.35">
      <c r="B558" s="14"/>
      <c r="C558" s="36"/>
      <c r="D558" s="49"/>
      <c r="E558" s="38"/>
      <c r="F558" s="38"/>
      <c r="G558" s="39"/>
      <c r="H558" s="38"/>
      <c r="I558" s="40"/>
      <c r="J558" s="110"/>
      <c r="K558" s="41"/>
      <c r="L558" s="15"/>
    </row>
    <row r="559" spans="2:12" s="13" customFormat="1" ht="30" customHeight="1" x14ac:dyDescent="0.3">
      <c r="B559" s="14"/>
      <c r="C559" s="31"/>
      <c r="D559" s="32"/>
      <c r="E559" s="32"/>
      <c r="F559" s="32"/>
      <c r="G559" s="33" t="s">
        <v>26</v>
      </c>
      <c r="H559" s="32"/>
      <c r="I559" s="50"/>
      <c r="J559" s="109"/>
      <c r="K559" s="35"/>
      <c r="L559" s="15"/>
    </row>
    <row r="560" spans="2:12" s="13" customFormat="1" ht="48" customHeight="1" x14ac:dyDescent="0.3">
      <c r="B560" s="14"/>
      <c r="C560" s="36"/>
      <c r="D560" s="70" t="s">
        <v>180</v>
      </c>
      <c r="E560" s="38"/>
      <c r="F560" s="38"/>
      <c r="G560" s="39" t="s">
        <v>345</v>
      </c>
      <c r="H560" s="38" t="s">
        <v>303</v>
      </c>
      <c r="I560" s="40">
        <v>7</v>
      </c>
      <c r="J560" s="110">
        <f>+VLOOKUP(D560,'APU AGRO'!$1:$1048576,11,FALSE)</f>
        <v>1442500</v>
      </c>
      <c r="K560" s="41">
        <f t="shared" ref="K560:K561" si="88">+ROUND(I560*J560,0)</f>
        <v>10097500</v>
      </c>
      <c r="L560" s="15"/>
    </row>
    <row r="561" spans="2:12" s="13" customFormat="1" ht="46.8" x14ac:dyDescent="0.3">
      <c r="B561" s="14"/>
      <c r="C561" s="36"/>
      <c r="D561" s="71" t="s">
        <v>154</v>
      </c>
      <c r="E561" s="38"/>
      <c r="F561" s="38"/>
      <c r="G561" s="39" t="s">
        <v>322</v>
      </c>
      <c r="H561" s="38" t="s">
        <v>216</v>
      </c>
      <c r="I561" s="40">
        <v>3</v>
      </c>
      <c r="J561" s="110">
        <f>+VLOOKUP(D561,'APU AGRO'!$1:$1048576,11,FALSE)</f>
        <v>309723</v>
      </c>
      <c r="K561" s="41">
        <f t="shared" si="88"/>
        <v>929169</v>
      </c>
      <c r="L561" s="15"/>
    </row>
    <row r="562" spans="2:12" s="13" customFormat="1" ht="30" customHeight="1" thickBot="1" x14ac:dyDescent="0.35">
      <c r="B562" s="14"/>
      <c r="C562" s="42" t="s">
        <v>21</v>
      </c>
      <c r="D562" s="43"/>
      <c r="E562" s="43"/>
      <c r="F562" s="43"/>
      <c r="G562" s="44"/>
      <c r="H562" s="43"/>
      <c r="I562" s="63"/>
      <c r="J562" s="111"/>
      <c r="K562" s="46">
        <f>ROUND(SUM(K560:K561),0)</f>
        <v>11026669</v>
      </c>
      <c r="L562" s="15"/>
    </row>
    <row r="563" spans="2:12" s="13" customFormat="1" ht="30" customHeight="1" x14ac:dyDescent="0.3">
      <c r="B563" s="14"/>
      <c r="C563" s="31"/>
      <c r="D563" s="32"/>
      <c r="E563" s="32"/>
      <c r="F563" s="32"/>
      <c r="G563" s="33" t="s">
        <v>155</v>
      </c>
      <c r="H563" s="32"/>
      <c r="I563" s="34"/>
      <c r="J563" s="109"/>
      <c r="K563" s="35"/>
      <c r="L563" s="15"/>
    </row>
    <row r="564" spans="2:12" s="13" customFormat="1" ht="62.4" x14ac:dyDescent="0.3">
      <c r="B564" s="14"/>
      <c r="C564" s="36"/>
      <c r="D564" s="71" t="s">
        <v>156</v>
      </c>
      <c r="E564" s="38"/>
      <c r="F564" s="38"/>
      <c r="G564" s="39" t="s">
        <v>323</v>
      </c>
      <c r="H564" s="38" t="s">
        <v>212</v>
      </c>
      <c r="I564" s="40">
        <v>120</v>
      </c>
      <c r="J564" s="110">
        <f>+VLOOKUP(D564,'APU AGRO'!$1:$1048576,11,FALSE)</f>
        <v>67093</v>
      </c>
      <c r="K564" s="41">
        <f t="shared" ref="K564:K566" si="89">+ROUND(I564*J564,0)</f>
        <v>8051160</v>
      </c>
      <c r="L564" s="15"/>
    </row>
    <row r="565" spans="2:12" s="13" customFormat="1" ht="31.2" x14ac:dyDescent="0.3">
      <c r="B565" s="14"/>
      <c r="C565" s="36"/>
      <c r="D565" s="71" t="s">
        <v>181</v>
      </c>
      <c r="E565" s="38"/>
      <c r="F565" s="38"/>
      <c r="G565" s="39" t="s">
        <v>346</v>
      </c>
      <c r="H565" s="38" t="s">
        <v>212</v>
      </c>
      <c r="I565" s="40">
        <v>1</v>
      </c>
      <c r="J565" s="110">
        <f>+VLOOKUP(D565,'APU AGRO'!$1:$1048576,11,FALSE)</f>
        <v>74402</v>
      </c>
      <c r="K565" s="41">
        <f t="shared" si="89"/>
        <v>74402</v>
      </c>
      <c r="L565" s="15"/>
    </row>
    <row r="566" spans="2:12" s="13" customFormat="1" ht="46.8" x14ac:dyDescent="0.3">
      <c r="B566" s="14"/>
      <c r="C566" s="36"/>
      <c r="D566" s="71" t="s">
        <v>182</v>
      </c>
      <c r="E566" s="38"/>
      <c r="F566" s="38"/>
      <c r="G566" s="39" t="s">
        <v>347</v>
      </c>
      <c r="H566" s="38" t="s">
        <v>212</v>
      </c>
      <c r="I566" s="40">
        <v>1</v>
      </c>
      <c r="J566" s="110">
        <f>+VLOOKUP(D566,'APU AGRO'!$1:$1048576,11,FALSE)</f>
        <v>190376</v>
      </c>
      <c r="K566" s="41">
        <f t="shared" si="89"/>
        <v>190376</v>
      </c>
      <c r="L566" s="15"/>
    </row>
    <row r="567" spans="2:12" s="13" customFormat="1" ht="30" customHeight="1" thickBot="1" x14ac:dyDescent="0.35">
      <c r="B567" s="14"/>
      <c r="C567" s="42" t="s">
        <v>21</v>
      </c>
      <c r="D567" s="43"/>
      <c r="E567" s="43"/>
      <c r="F567" s="43"/>
      <c r="G567" s="44"/>
      <c r="H567" s="43"/>
      <c r="I567" s="45"/>
      <c r="J567" s="111"/>
      <c r="K567" s="46">
        <f>ROUND(SUM(K564:K566),0)</f>
        <v>8315938</v>
      </c>
      <c r="L567" s="15"/>
    </row>
    <row r="568" spans="2:12" s="13" customFormat="1" ht="30" customHeight="1" x14ac:dyDescent="0.3">
      <c r="B568" s="14"/>
      <c r="C568" s="31"/>
      <c r="D568" s="32"/>
      <c r="E568" s="32"/>
      <c r="F568" s="32"/>
      <c r="G568" s="33" t="s">
        <v>86</v>
      </c>
      <c r="H568" s="32"/>
      <c r="I568" s="34"/>
      <c r="J568" s="109"/>
      <c r="K568" s="35"/>
      <c r="L568" s="15"/>
    </row>
    <row r="569" spans="2:12" s="13" customFormat="1" ht="46.8" x14ac:dyDescent="0.3">
      <c r="B569" s="14"/>
      <c r="C569" s="36"/>
      <c r="D569" s="70" t="s">
        <v>88</v>
      </c>
      <c r="E569" s="38"/>
      <c r="F569" s="38"/>
      <c r="G569" s="39" t="s">
        <v>263</v>
      </c>
      <c r="H569" s="38" t="s">
        <v>218</v>
      </c>
      <c r="I569" s="40">
        <v>3</v>
      </c>
      <c r="J569" s="110">
        <f>+VLOOKUP(D569,'APU AGRO'!$1:$1048576,11,FALSE)</f>
        <v>706039</v>
      </c>
      <c r="K569" s="41">
        <f t="shared" ref="K569" si="90">+ROUND(I569*J569,0)</f>
        <v>2118117</v>
      </c>
      <c r="L569" s="15"/>
    </row>
    <row r="570" spans="2:12" s="13" customFormat="1" ht="30" customHeight="1" thickBot="1" x14ac:dyDescent="0.35">
      <c r="B570" s="14"/>
      <c r="C570" s="42" t="s">
        <v>21</v>
      </c>
      <c r="D570" s="43"/>
      <c r="E570" s="43"/>
      <c r="F570" s="43"/>
      <c r="G570" s="44"/>
      <c r="H570" s="43"/>
      <c r="I570" s="45"/>
      <c r="J570" s="111"/>
      <c r="K570" s="46">
        <f>ROUND(SUM(K569),0)</f>
        <v>2118117</v>
      </c>
      <c r="L570" s="15"/>
    </row>
    <row r="571" spans="2:12" s="13" customFormat="1" ht="30" customHeight="1" x14ac:dyDescent="0.3">
      <c r="B571" s="14"/>
      <c r="C571" s="31"/>
      <c r="D571" s="32"/>
      <c r="E571" s="32"/>
      <c r="F571" s="32"/>
      <c r="G571" s="33" t="s">
        <v>28</v>
      </c>
      <c r="H571" s="32"/>
      <c r="I571" s="34"/>
      <c r="J571" s="109"/>
      <c r="K571" s="35"/>
      <c r="L571" s="15"/>
    </row>
    <row r="572" spans="2:12" s="13" customFormat="1" ht="57" customHeight="1" x14ac:dyDescent="0.3">
      <c r="B572" s="14"/>
      <c r="C572" s="36"/>
      <c r="D572" s="71" t="s">
        <v>31</v>
      </c>
      <c r="E572" s="38"/>
      <c r="F572" s="38"/>
      <c r="G572" s="39" t="s">
        <v>222</v>
      </c>
      <c r="H572" s="38" t="s">
        <v>218</v>
      </c>
      <c r="I572" s="40">
        <v>4</v>
      </c>
      <c r="J572" s="110">
        <f>+VLOOKUP(D572,'APU AGRO'!$1:$1048576,11,FALSE)</f>
        <v>176922</v>
      </c>
      <c r="K572" s="41">
        <f t="shared" ref="K572:K573" si="91">+ROUND(I572*J572,0)</f>
        <v>707688</v>
      </c>
      <c r="L572" s="15"/>
    </row>
    <row r="573" spans="2:12" s="13" customFormat="1" ht="48" customHeight="1" x14ac:dyDescent="0.3">
      <c r="B573" s="14"/>
      <c r="C573" s="36"/>
      <c r="D573" s="71" t="s">
        <v>183</v>
      </c>
      <c r="E573" s="38"/>
      <c r="F573" s="38"/>
      <c r="G573" s="39" t="s">
        <v>348</v>
      </c>
      <c r="H573" s="38" t="s">
        <v>218</v>
      </c>
      <c r="I573" s="40">
        <v>6</v>
      </c>
      <c r="J573" s="110">
        <f>+VLOOKUP(D573,'APU AGRO'!$1:$1048576,11,FALSE)</f>
        <v>390233</v>
      </c>
      <c r="K573" s="41">
        <f t="shared" si="91"/>
        <v>2341398</v>
      </c>
      <c r="L573" s="15"/>
    </row>
    <row r="574" spans="2:12" s="13" customFormat="1" ht="30" customHeight="1" thickBot="1" x14ac:dyDescent="0.35">
      <c r="B574" s="14"/>
      <c r="C574" s="42" t="s">
        <v>21</v>
      </c>
      <c r="D574" s="43"/>
      <c r="E574" s="43"/>
      <c r="F574" s="43"/>
      <c r="G574" s="44"/>
      <c r="H574" s="43"/>
      <c r="I574" s="43"/>
      <c r="J574" s="111"/>
      <c r="K574" s="46">
        <f>ROUND(SUM(K572:K573),0)</f>
        <v>3049086</v>
      </c>
      <c r="L574" s="15"/>
    </row>
    <row r="575" spans="2:12" s="13" customFormat="1" ht="30" customHeight="1" x14ac:dyDescent="0.3">
      <c r="B575" s="14"/>
      <c r="C575" s="31"/>
      <c r="D575" s="32"/>
      <c r="E575" s="32"/>
      <c r="F575" s="32"/>
      <c r="G575" s="33" t="s">
        <v>34</v>
      </c>
      <c r="H575" s="32"/>
      <c r="I575" s="50"/>
      <c r="J575" s="109"/>
      <c r="K575" s="35"/>
      <c r="L575" s="15"/>
    </row>
    <row r="576" spans="2:12" s="13" customFormat="1" ht="46.8" x14ac:dyDescent="0.3">
      <c r="B576" s="14"/>
      <c r="C576" s="36"/>
      <c r="D576" s="70" t="s">
        <v>35</v>
      </c>
      <c r="E576" s="38"/>
      <c r="F576" s="38"/>
      <c r="G576" s="39" t="s">
        <v>225</v>
      </c>
      <c r="H576" s="38" t="s">
        <v>212</v>
      </c>
      <c r="I576" s="40">
        <v>195</v>
      </c>
      <c r="J576" s="110">
        <f>+VLOOKUP(D576,'APU AGRO'!$1:$1048576,11,FALSE)</f>
        <v>53852</v>
      </c>
      <c r="K576" s="41">
        <f t="shared" ref="K576" si="92">+ROUND(I576*J576,0)</f>
        <v>10501140</v>
      </c>
      <c r="L576" s="15"/>
    </row>
    <row r="577" spans="2:12" s="13" customFormat="1" ht="30" customHeight="1" thickBot="1" x14ac:dyDescent="0.35">
      <c r="B577" s="14"/>
      <c r="C577" s="42" t="s">
        <v>21</v>
      </c>
      <c r="D577" s="43"/>
      <c r="E577" s="43"/>
      <c r="F577" s="43"/>
      <c r="G577" s="44"/>
      <c r="H577" s="43"/>
      <c r="I577" s="43"/>
      <c r="J577" s="111"/>
      <c r="K577" s="46">
        <f>ROUND(SUM(K576),0)</f>
        <v>10501140</v>
      </c>
      <c r="L577" s="15"/>
    </row>
    <row r="578" spans="2:12" s="13" customFormat="1" ht="30" customHeight="1" x14ac:dyDescent="0.3">
      <c r="B578" s="14"/>
      <c r="C578" s="31"/>
      <c r="D578" s="32"/>
      <c r="E578" s="32"/>
      <c r="F578" s="32"/>
      <c r="G578" s="33" t="s">
        <v>36</v>
      </c>
      <c r="H578" s="32"/>
      <c r="I578" s="50"/>
      <c r="J578" s="109"/>
      <c r="K578" s="35"/>
      <c r="L578" s="15"/>
    </row>
    <row r="579" spans="2:12" s="13" customFormat="1" ht="60.75" customHeight="1" x14ac:dyDescent="0.3">
      <c r="B579" s="14"/>
      <c r="C579" s="36"/>
      <c r="D579" s="70" t="s">
        <v>37</v>
      </c>
      <c r="E579" s="38"/>
      <c r="F579" s="38"/>
      <c r="G579" s="39" t="s">
        <v>226</v>
      </c>
      <c r="H579" s="38" t="s">
        <v>216</v>
      </c>
      <c r="I579" s="40">
        <v>40</v>
      </c>
      <c r="J579" s="110">
        <f>+VLOOKUP(D579,'APU AGRO'!$1:$1048576,11,FALSE)</f>
        <v>121625</v>
      </c>
      <c r="K579" s="41">
        <f t="shared" ref="K579:K580" si="93">+ROUND(I579*J579,0)</f>
        <v>4865000</v>
      </c>
      <c r="L579" s="15"/>
    </row>
    <row r="580" spans="2:12" s="13" customFormat="1" ht="30" customHeight="1" x14ac:dyDescent="0.3">
      <c r="B580" s="14"/>
      <c r="C580" s="36"/>
      <c r="D580" s="70" t="s">
        <v>161</v>
      </c>
      <c r="E580" s="38"/>
      <c r="F580" s="38"/>
      <c r="G580" s="39" t="s">
        <v>328</v>
      </c>
      <c r="H580" s="38" t="s">
        <v>212</v>
      </c>
      <c r="I580" s="40">
        <v>129.04917309353922</v>
      </c>
      <c r="J580" s="110">
        <f>+VLOOKUP(D580,'APU AGRO'!$1:$1048576,11,FALSE)</f>
        <v>25831</v>
      </c>
      <c r="K580" s="41">
        <f t="shared" si="93"/>
        <v>3333469</v>
      </c>
      <c r="L580" s="15"/>
    </row>
    <row r="581" spans="2:12" s="13" customFormat="1" ht="30" customHeight="1" thickBot="1" x14ac:dyDescent="0.35">
      <c r="B581" s="14"/>
      <c r="C581" s="42" t="s">
        <v>21</v>
      </c>
      <c r="D581" s="43"/>
      <c r="E581" s="43"/>
      <c r="F581" s="43"/>
      <c r="G581" s="44"/>
      <c r="H581" s="43"/>
      <c r="I581" s="45"/>
      <c r="J581" s="111"/>
      <c r="K581" s="46">
        <f>ROUND(SUM(K579:K580),0)</f>
        <v>8198469</v>
      </c>
      <c r="L581" s="15"/>
    </row>
    <row r="582" spans="2:12" s="13" customFormat="1" ht="30" customHeight="1" x14ac:dyDescent="0.3">
      <c r="B582" s="14"/>
      <c r="C582" s="31"/>
      <c r="D582" s="32"/>
      <c r="E582" s="32"/>
      <c r="F582" s="32"/>
      <c r="G582" s="33" t="s">
        <v>38</v>
      </c>
      <c r="H582" s="32"/>
      <c r="I582" s="34"/>
      <c r="J582" s="109"/>
      <c r="K582" s="35"/>
      <c r="L582" s="15"/>
    </row>
    <row r="583" spans="2:12" s="13" customFormat="1" ht="62.4" x14ac:dyDescent="0.3">
      <c r="B583" s="14"/>
      <c r="C583" s="36"/>
      <c r="D583" s="71" t="s">
        <v>39</v>
      </c>
      <c r="E583" s="38"/>
      <c r="F583" s="38"/>
      <c r="G583" s="39" t="s">
        <v>227</v>
      </c>
      <c r="H583" s="38" t="s">
        <v>212</v>
      </c>
      <c r="I583" s="40">
        <v>15</v>
      </c>
      <c r="J583" s="110">
        <f>+VLOOKUP(D583,'APU AGRO'!$1:$1048576,11,FALSE)</f>
        <v>114571</v>
      </c>
      <c r="K583" s="41">
        <f t="shared" ref="K583" si="94">+ROUND(I583*J583,0)</f>
        <v>1718565</v>
      </c>
      <c r="L583" s="15"/>
    </row>
    <row r="584" spans="2:12" s="13" customFormat="1" ht="30" customHeight="1" thickBot="1" x14ac:dyDescent="0.35">
      <c r="B584" s="14"/>
      <c r="C584" s="42" t="s">
        <v>21</v>
      </c>
      <c r="D584" s="43"/>
      <c r="E584" s="43"/>
      <c r="F584" s="43"/>
      <c r="G584" s="44"/>
      <c r="H584" s="43"/>
      <c r="I584" s="45"/>
      <c r="J584" s="111"/>
      <c r="K584" s="46">
        <f>ROUND(SUM(K583),0)</f>
        <v>1718565</v>
      </c>
      <c r="L584" s="15"/>
    </row>
    <row r="585" spans="2:12" s="13" customFormat="1" ht="30" customHeight="1" x14ac:dyDescent="0.3">
      <c r="B585" s="14"/>
      <c r="C585" s="31"/>
      <c r="D585" s="32"/>
      <c r="E585" s="32"/>
      <c r="F585" s="32"/>
      <c r="G585" s="33" t="s">
        <v>40</v>
      </c>
      <c r="H585" s="32"/>
      <c r="I585" s="34"/>
      <c r="J585" s="109"/>
      <c r="K585" s="35"/>
      <c r="L585" s="15"/>
    </row>
    <row r="586" spans="2:12" s="13" customFormat="1" ht="46.8" x14ac:dyDescent="0.3">
      <c r="B586" s="14"/>
      <c r="C586" s="36"/>
      <c r="D586" s="70" t="s">
        <v>95</v>
      </c>
      <c r="E586" s="38"/>
      <c r="F586" s="38"/>
      <c r="G586" s="39" t="s">
        <v>270</v>
      </c>
      <c r="H586" s="38" t="s">
        <v>212</v>
      </c>
      <c r="I586" s="40">
        <v>8</v>
      </c>
      <c r="J586" s="110">
        <f>+VLOOKUP(D586,'APU AGRO'!$1:$1048576,11,FALSE)</f>
        <v>103564</v>
      </c>
      <c r="K586" s="41">
        <f t="shared" ref="K586:K589" si="95">+ROUND(I586*J586,0)</f>
        <v>828512</v>
      </c>
      <c r="L586" s="15"/>
    </row>
    <row r="587" spans="2:12" s="13" customFormat="1" ht="62.4" x14ac:dyDescent="0.3">
      <c r="B587" s="14"/>
      <c r="C587" s="36"/>
      <c r="D587" s="71" t="s">
        <v>184</v>
      </c>
      <c r="E587" s="38"/>
      <c r="F587" s="38"/>
      <c r="G587" s="39" t="s">
        <v>349</v>
      </c>
      <c r="H587" s="38" t="s">
        <v>212</v>
      </c>
      <c r="I587" s="40">
        <v>10</v>
      </c>
      <c r="J587" s="110">
        <f>+VLOOKUP(D587,'APU AGRO'!$1:$1048576,11,FALSE)</f>
        <v>262064</v>
      </c>
      <c r="K587" s="41">
        <f t="shared" si="95"/>
        <v>2620640</v>
      </c>
      <c r="L587" s="15"/>
    </row>
    <row r="588" spans="2:12" s="13" customFormat="1" ht="31.2" x14ac:dyDescent="0.3">
      <c r="B588" s="14"/>
      <c r="C588" s="36"/>
      <c r="D588" s="71" t="s">
        <v>185</v>
      </c>
      <c r="E588" s="38"/>
      <c r="F588" s="38"/>
      <c r="G588" s="39" t="s">
        <v>350</v>
      </c>
      <c r="H588" s="38" t="s">
        <v>216</v>
      </c>
      <c r="I588" s="40">
        <v>13</v>
      </c>
      <c r="J588" s="110">
        <f>+VLOOKUP(D588,'APU AGRO'!$1:$1048576,11,FALSE)</f>
        <v>45827</v>
      </c>
      <c r="K588" s="41">
        <f t="shared" si="95"/>
        <v>595751</v>
      </c>
      <c r="L588" s="15"/>
    </row>
    <row r="589" spans="2:12" s="13" customFormat="1" ht="46.8" x14ac:dyDescent="0.3">
      <c r="B589" s="14"/>
      <c r="C589" s="36"/>
      <c r="D589" s="71" t="s">
        <v>186</v>
      </c>
      <c r="E589" s="38"/>
      <c r="F589" s="38"/>
      <c r="G589" s="39" t="s">
        <v>351</v>
      </c>
      <c r="H589" s="38" t="s">
        <v>216</v>
      </c>
      <c r="I589" s="40">
        <v>25</v>
      </c>
      <c r="J589" s="110">
        <f>+VLOOKUP(D589,'APU AGRO'!$1:$1048576,11,FALSE)</f>
        <v>64053</v>
      </c>
      <c r="K589" s="41">
        <f t="shared" si="95"/>
        <v>1601325</v>
      </c>
      <c r="L589" s="15"/>
    </row>
    <row r="590" spans="2:12" s="13" customFormat="1" ht="30" customHeight="1" thickBot="1" x14ac:dyDescent="0.35">
      <c r="B590" s="14"/>
      <c r="C590" s="42" t="s">
        <v>21</v>
      </c>
      <c r="D590" s="43"/>
      <c r="E590" s="43"/>
      <c r="F590" s="43"/>
      <c r="G590" s="44"/>
      <c r="H590" s="43"/>
      <c r="I590" s="45"/>
      <c r="J590" s="111"/>
      <c r="K590" s="46">
        <f>ROUND(SUM(K586:K589),0)</f>
        <v>5646228</v>
      </c>
      <c r="L590" s="15"/>
    </row>
    <row r="591" spans="2:12" s="13" customFormat="1" ht="30" customHeight="1" x14ac:dyDescent="0.3">
      <c r="B591" s="14"/>
      <c r="C591" s="31"/>
      <c r="D591" s="32"/>
      <c r="E591" s="32"/>
      <c r="F591" s="32"/>
      <c r="G591" s="33" t="s">
        <v>44</v>
      </c>
      <c r="H591" s="32"/>
      <c r="I591" s="34"/>
      <c r="J591" s="109"/>
      <c r="K591" s="35"/>
      <c r="L591" s="15"/>
    </row>
    <row r="592" spans="2:12" s="13" customFormat="1" ht="46.8" x14ac:dyDescent="0.3">
      <c r="B592" s="14"/>
      <c r="C592" s="36"/>
      <c r="D592" s="70" t="s">
        <v>187</v>
      </c>
      <c r="E592" s="38"/>
      <c r="F592" s="38"/>
      <c r="G592" s="39" t="s">
        <v>352</v>
      </c>
      <c r="H592" s="38" t="s">
        <v>212</v>
      </c>
      <c r="I592" s="40">
        <v>26</v>
      </c>
      <c r="J592" s="110">
        <f>+VLOOKUP(D592,'APU AGRO'!$1:$1048576,11,FALSE)</f>
        <v>134633</v>
      </c>
      <c r="K592" s="41">
        <f t="shared" ref="K592" si="96">+ROUND(I592*J592,0)</f>
        <v>3500458</v>
      </c>
      <c r="L592" s="15"/>
    </row>
    <row r="593" spans="2:12" s="13" customFormat="1" ht="30" customHeight="1" thickBot="1" x14ac:dyDescent="0.35">
      <c r="B593" s="14"/>
      <c r="C593" s="42" t="s">
        <v>21</v>
      </c>
      <c r="D593" s="43"/>
      <c r="E593" s="43"/>
      <c r="F593" s="43"/>
      <c r="G593" s="44"/>
      <c r="H593" s="43"/>
      <c r="I593" s="45"/>
      <c r="J593" s="111"/>
      <c r="K593" s="46">
        <f>ROUND(SUM(K592),0)</f>
        <v>3500458</v>
      </c>
      <c r="L593" s="15"/>
    </row>
    <row r="594" spans="2:12" s="13" customFormat="1" ht="30" customHeight="1" x14ac:dyDescent="0.3">
      <c r="B594" s="14"/>
      <c r="C594" s="31"/>
      <c r="D594" s="32"/>
      <c r="E594" s="32"/>
      <c r="F594" s="32"/>
      <c r="G594" s="33" t="s">
        <v>50</v>
      </c>
      <c r="H594" s="32"/>
      <c r="I594" s="34"/>
      <c r="J594" s="109"/>
      <c r="K594" s="35"/>
      <c r="L594" s="15"/>
    </row>
    <row r="595" spans="2:12" s="13" customFormat="1" ht="78" x14ac:dyDescent="0.3">
      <c r="B595" s="14"/>
      <c r="C595" s="36"/>
      <c r="D595" s="70" t="s">
        <v>164</v>
      </c>
      <c r="E595" s="38"/>
      <c r="F595" s="38"/>
      <c r="G595" s="39" t="s">
        <v>331</v>
      </c>
      <c r="H595" s="38" t="s">
        <v>212</v>
      </c>
      <c r="I595" s="40">
        <v>4</v>
      </c>
      <c r="J595" s="110">
        <f>+VLOOKUP(D595,'APU AGRO'!$1:$1048576,11,FALSE)</f>
        <v>921605</v>
      </c>
      <c r="K595" s="41">
        <f t="shared" ref="K595:K596" si="97">+ROUND(I595*J595,0)</f>
        <v>3686420</v>
      </c>
      <c r="L595" s="15"/>
    </row>
    <row r="596" spans="2:12" s="13" customFormat="1" ht="93.6" x14ac:dyDescent="0.3">
      <c r="B596" s="14"/>
      <c r="C596" s="36"/>
      <c r="D596" s="71" t="s">
        <v>188</v>
      </c>
      <c r="E596" s="38"/>
      <c r="F596" s="38"/>
      <c r="G596" s="39" t="s">
        <v>353</v>
      </c>
      <c r="H596" s="38" t="s">
        <v>212</v>
      </c>
      <c r="I596" s="40">
        <v>2</v>
      </c>
      <c r="J596" s="110">
        <f>+VLOOKUP(D596,'APU AGRO'!$1:$1048576,11,FALSE)</f>
        <v>482447</v>
      </c>
      <c r="K596" s="41">
        <f t="shared" si="97"/>
        <v>964894</v>
      </c>
      <c r="L596" s="15"/>
    </row>
    <row r="597" spans="2:12" s="13" customFormat="1" ht="30" customHeight="1" thickBot="1" x14ac:dyDescent="0.35">
      <c r="B597" s="14"/>
      <c r="C597" s="42" t="s">
        <v>21</v>
      </c>
      <c r="D597" s="43"/>
      <c r="E597" s="43"/>
      <c r="F597" s="43"/>
      <c r="G597" s="44"/>
      <c r="H597" s="43"/>
      <c r="I597" s="45"/>
      <c r="J597" s="111"/>
      <c r="K597" s="46">
        <f>ROUND(SUM(K595:K596),0)</f>
        <v>4651314</v>
      </c>
      <c r="L597" s="15"/>
    </row>
    <row r="598" spans="2:12" s="13" customFormat="1" ht="30" customHeight="1" x14ac:dyDescent="0.3">
      <c r="B598" s="14"/>
      <c r="C598" s="31"/>
      <c r="D598" s="32"/>
      <c r="E598" s="32"/>
      <c r="F598" s="32"/>
      <c r="G598" s="33" t="s">
        <v>54</v>
      </c>
      <c r="H598" s="32"/>
      <c r="I598" s="34"/>
      <c r="J598" s="109"/>
      <c r="K598" s="35"/>
      <c r="L598" s="15"/>
    </row>
    <row r="599" spans="2:12" s="13" customFormat="1" ht="62.4" x14ac:dyDescent="0.3">
      <c r="B599" s="14"/>
      <c r="C599" s="36"/>
      <c r="D599" s="70" t="s">
        <v>101</v>
      </c>
      <c r="E599" s="38"/>
      <c r="F599" s="38"/>
      <c r="G599" s="39" t="s">
        <v>274</v>
      </c>
      <c r="H599" s="38" t="s">
        <v>212</v>
      </c>
      <c r="I599" s="40">
        <v>180</v>
      </c>
      <c r="J599" s="110">
        <f>+VLOOKUP(D599,'APU AGRO'!$1:$1048576,11,FALSE)</f>
        <v>37907</v>
      </c>
      <c r="K599" s="41">
        <f t="shared" ref="K599:K602" si="98">+ROUND(I599*J599,0)</f>
        <v>6823260</v>
      </c>
      <c r="L599" s="15"/>
    </row>
    <row r="600" spans="2:12" s="13" customFormat="1" ht="62.4" x14ac:dyDescent="0.3">
      <c r="B600" s="14"/>
      <c r="C600" s="36"/>
      <c r="D600" s="70" t="s">
        <v>56</v>
      </c>
      <c r="E600" s="38"/>
      <c r="F600" s="38"/>
      <c r="G600" s="39" t="s">
        <v>238</v>
      </c>
      <c r="H600" s="38" t="s">
        <v>212</v>
      </c>
      <c r="I600" s="40">
        <v>15</v>
      </c>
      <c r="J600" s="110">
        <f>+VLOOKUP(D600,'APU AGRO'!$1:$1048576,11,FALSE)</f>
        <v>44129</v>
      </c>
      <c r="K600" s="41">
        <f t="shared" si="98"/>
        <v>661935</v>
      </c>
      <c r="L600" s="15"/>
    </row>
    <row r="601" spans="2:12" s="13" customFormat="1" ht="31.2" x14ac:dyDescent="0.3">
      <c r="B601" s="14"/>
      <c r="C601" s="36"/>
      <c r="D601" s="70" t="s">
        <v>60</v>
      </c>
      <c r="E601" s="38"/>
      <c r="F601" s="38"/>
      <c r="G601" s="39" t="s">
        <v>242</v>
      </c>
      <c r="H601" s="38" t="s">
        <v>212</v>
      </c>
      <c r="I601" s="40">
        <v>10</v>
      </c>
      <c r="J601" s="110">
        <f>+VLOOKUP(D601,'APU AGRO'!$1:$1048576,11,FALSE)</f>
        <v>43765</v>
      </c>
      <c r="K601" s="41">
        <f t="shared" si="98"/>
        <v>437650</v>
      </c>
      <c r="L601" s="15"/>
    </row>
    <row r="602" spans="2:12" s="13" customFormat="1" ht="46.8" x14ac:dyDescent="0.3">
      <c r="B602" s="14"/>
      <c r="C602" s="36"/>
      <c r="D602" s="70" t="s">
        <v>61</v>
      </c>
      <c r="E602" s="38"/>
      <c r="F602" s="38"/>
      <c r="G602" s="39" t="s">
        <v>243</v>
      </c>
      <c r="H602" s="38" t="s">
        <v>218</v>
      </c>
      <c r="I602" s="40">
        <v>1</v>
      </c>
      <c r="J602" s="110">
        <f>+VLOOKUP(D602,'APU AGRO'!$1:$1048576,11,FALSE)</f>
        <v>1506674</v>
      </c>
      <c r="K602" s="41">
        <f t="shared" si="98"/>
        <v>1506674</v>
      </c>
      <c r="L602" s="15"/>
    </row>
    <row r="603" spans="2:12" s="13" customFormat="1" ht="30" customHeight="1" thickBot="1" x14ac:dyDescent="0.35">
      <c r="B603" s="14"/>
      <c r="C603" s="42" t="s">
        <v>21</v>
      </c>
      <c r="D603" s="43"/>
      <c r="E603" s="43"/>
      <c r="F603" s="43"/>
      <c r="G603" s="44"/>
      <c r="H603" s="43"/>
      <c r="I603" s="45"/>
      <c r="J603" s="111"/>
      <c r="K603" s="46">
        <f>ROUND(SUM(K599:K602),0)</f>
        <v>9429519</v>
      </c>
      <c r="L603" s="15"/>
    </row>
    <row r="604" spans="2:12" s="13" customFormat="1" ht="30" customHeight="1" x14ac:dyDescent="0.3">
      <c r="B604" s="14"/>
      <c r="C604" s="31"/>
      <c r="D604" s="32"/>
      <c r="E604" s="32"/>
      <c r="F604" s="32"/>
      <c r="G604" s="33" t="s">
        <v>63</v>
      </c>
      <c r="H604" s="32"/>
      <c r="I604" s="34"/>
      <c r="J604" s="109"/>
      <c r="K604" s="35"/>
      <c r="L604" s="15"/>
    </row>
    <row r="605" spans="2:12" s="13" customFormat="1" ht="93.6" x14ac:dyDescent="0.3">
      <c r="B605" s="14"/>
      <c r="C605" s="36"/>
      <c r="D605" s="70" t="s">
        <v>103</v>
      </c>
      <c r="E605" s="38"/>
      <c r="F605" s="38"/>
      <c r="G605" s="39" t="s">
        <v>276</v>
      </c>
      <c r="H605" s="38" t="s">
        <v>216</v>
      </c>
      <c r="I605" s="40">
        <v>24</v>
      </c>
      <c r="J605" s="110">
        <f>+VLOOKUP(D605,'APU AGRO'!$1:$1048576,11,FALSE)</f>
        <v>856347</v>
      </c>
      <c r="K605" s="41">
        <f t="shared" ref="K605:K608" si="99">+ROUND(I605*J605,0)</f>
        <v>20552328</v>
      </c>
      <c r="L605" s="15"/>
    </row>
    <row r="606" spans="2:12" s="13" customFormat="1" ht="30" customHeight="1" thickBot="1" x14ac:dyDescent="0.35">
      <c r="B606" s="14"/>
      <c r="C606" s="42" t="s">
        <v>21</v>
      </c>
      <c r="D606" s="43"/>
      <c r="E606" s="43"/>
      <c r="F606" s="43"/>
      <c r="G606" s="44"/>
      <c r="H606" s="43"/>
      <c r="I606" s="45"/>
      <c r="J606" s="111"/>
      <c r="K606" s="46">
        <f>ROUND(SUM(K605:K605),0)</f>
        <v>20552328</v>
      </c>
      <c r="L606" s="15"/>
    </row>
    <row r="607" spans="2:12" s="13" customFormat="1" ht="30" customHeight="1" x14ac:dyDescent="0.3">
      <c r="B607" s="14"/>
      <c r="C607" s="31"/>
      <c r="D607" s="32"/>
      <c r="E607" s="32"/>
      <c r="F607" s="32"/>
      <c r="G607" s="33" t="s">
        <v>189</v>
      </c>
      <c r="H607" s="32"/>
      <c r="I607" s="34"/>
      <c r="J607" s="109"/>
      <c r="K607" s="35"/>
      <c r="L607" s="15"/>
    </row>
    <row r="608" spans="2:12" s="13" customFormat="1" ht="30" customHeight="1" x14ac:dyDescent="0.3">
      <c r="B608" s="14"/>
      <c r="C608" s="36"/>
      <c r="D608" s="70" t="s">
        <v>190</v>
      </c>
      <c r="E608" s="38"/>
      <c r="F608" s="38"/>
      <c r="G608" s="39" t="s">
        <v>354</v>
      </c>
      <c r="H608" s="38" t="s">
        <v>303</v>
      </c>
      <c r="I608" s="40">
        <v>3</v>
      </c>
      <c r="J608" s="110">
        <f>+VLOOKUP(D608,'APU AGRO'!$1:$1048576,11,FALSE)</f>
        <v>481693</v>
      </c>
      <c r="K608" s="41">
        <f t="shared" si="99"/>
        <v>1445079</v>
      </c>
      <c r="L608" s="15"/>
    </row>
    <row r="609" spans="2:12" s="13" customFormat="1" ht="30" customHeight="1" thickBot="1" x14ac:dyDescent="0.35">
      <c r="B609" s="14"/>
      <c r="C609" s="42" t="s">
        <v>21</v>
      </c>
      <c r="D609" s="43"/>
      <c r="E609" s="43"/>
      <c r="F609" s="43"/>
      <c r="G609" s="44"/>
      <c r="H609" s="43"/>
      <c r="I609" s="40"/>
      <c r="J609" s="111"/>
      <c r="K609" s="46">
        <f>SUM(K608)</f>
        <v>1445079</v>
      </c>
      <c r="L609" s="15"/>
    </row>
    <row r="610" spans="2:12" s="13" customFormat="1" ht="30" customHeight="1" x14ac:dyDescent="0.3">
      <c r="B610" s="14"/>
      <c r="C610" s="31"/>
      <c r="D610" s="32"/>
      <c r="E610" s="32"/>
      <c r="F610" s="32"/>
      <c r="G610" s="33" t="s">
        <v>66</v>
      </c>
      <c r="H610" s="32"/>
      <c r="I610" s="50"/>
      <c r="J610" s="109"/>
      <c r="K610" s="35"/>
      <c r="L610" s="15"/>
    </row>
    <row r="611" spans="2:12" s="13" customFormat="1" ht="30" customHeight="1" x14ac:dyDescent="0.3">
      <c r="B611" s="14"/>
      <c r="C611" s="36"/>
      <c r="D611" s="70" t="s">
        <v>191</v>
      </c>
      <c r="E611" s="38"/>
      <c r="F611" s="38"/>
      <c r="G611" s="39" t="s">
        <v>355</v>
      </c>
      <c r="H611" s="38" t="s">
        <v>212</v>
      </c>
      <c r="I611" s="40">
        <v>100</v>
      </c>
      <c r="J611" s="110">
        <f>+VLOOKUP(D611,'APU AGRO'!$1:$1048576,11,FALSE)</f>
        <v>19158</v>
      </c>
      <c r="K611" s="41">
        <f t="shared" ref="K611:K616" si="100">+ROUND(I611*J611,0)</f>
        <v>1915800</v>
      </c>
      <c r="L611" s="15"/>
    </row>
    <row r="612" spans="2:12" s="13" customFormat="1" ht="30" customHeight="1" x14ac:dyDescent="0.3">
      <c r="B612" s="14"/>
      <c r="C612" s="36"/>
      <c r="D612" s="70" t="s">
        <v>167</v>
      </c>
      <c r="E612" s="38"/>
      <c r="F612" s="38"/>
      <c r="G612" s="39" t="s">
        <v>334</v>
      </c>
      <c r="H612" s="38" t="s">
        <v>212</v>
      </c>
      <c r="I612" s="40">
        <v>24</v>
      </c>
      <c r="J612" s="110">
        <f>+VLOOKUP(D612,'APU AGRO'!$1:$1048576,11,FALSE)</f>
        <v>27213</v>
      </c>
      <c r="K612" s="41">
        <f t="shared" si="100"/>
        <v>653112</v>
      </c>
      <c r="L612" s="15"/>
    </row>
    <row r="613" spans="2:12" s="13" customFormat="1" ht="30" customHeight="1" x14ac:dyDescent="0.3">
      <c r="B613" s="14"/>
      <c r="C613" s="36"/>
      <c r="D613" s="70" t="s">
        <v>67</v>
      </c>
      <c r="E613" s="38"/>
      <c r="F613" s="38"/>
      <c r="G613" s="39" t="s">
        <v>247</v>
      </c>
      <c r="H613" s="38" t="s">
        <v>218</v>
      </c>
      <c r="I613" s="40">
        <v>2</v>
      </c>
      <c r="J613" s="110">
        <f>+VLOOKUP(D613,'APU AGRO'!$1:$1048576,11,FALSE)</f>
        <v>92553</v>
      </c>
      <c r="K613" s="41">
        <f t="shared" si="100"/>
        <v>185106</v>
      </c>
      <c r="L613" s="15"/>
    </row>
    <row r="614" spans="2:12" s="13" customFormat="1" ht="30" customHeight="1" x14ac:dyDescent="0.3">
      <c r="B614" s="14"/>
      <c r="C614" s="36"/>
      <c r="D614" s="70" t="s">
        <v>108</v>
      </c>
      <c r="E614" s="38"/>
      <c r="F614" s="38"/>
      <c r="G614" s="39" t="s">
        <v>280</v>
      </c>
      <c r="H614" s="38" t="s">
        <v>218</v>
      </c>
      <c r="I614" s="40">
        <v>3</v>
      </c>
      <c r="J614" s="110">
        <f>+VLOOKUP(D614,'APU AGRO'!$1:$1048576,11,FALSE)</f>
        <v>69171</v>
      </c>
      <c r="K614" s="41">
        <f t="shared" si="100"/>
        <v>207513</v>
      </c>
      <c r="L614" s="15"/>
    </row>
    <row r="615" spans="2:12" s="13" customFormat="1" ht="30" customHeight="1" x14ac:dyDescent="0.3">
      <c r="B615" s="14"/>
      <c r="C615" s="36"/>
      <c r="D615" s="70" t="s">
        <v>68</v>
      </c>
      <c r="E615" s="38"/>
      <c r="F615" s="38"/>
      <c r="G615" s="39" t="s">
        <v>248</v>
      </c>
      <c r="H615" s="38" t="s">
        <v>216</v>
      </c>
      <c r="I615" s="40">
        <v>6</v>
      </c>
      <c r="J615" s="110">
        <f>+VLOOKUP(D615,'APU AGRO'!$1:$1048576,11,FALSE)</f>
        <v>8803</v>
      </c>
      <c r="K615" s="41">
        <f t="shared" si="100"/>
        <v>52818</v>
      </c>
      <c r="L615" s="15"/>
    </row>
    <row r="616" spans="2:12" s="13" customFormat="1" ht="30" customHeight="1" x14ac:dyDescent="0.3">
      <c r="B616" s="14"/>
      <c r="C616" s="36"/>
      <c r="D616" s="71" t="s">
        <v>69</v>
      </c>
      <c r="E616" s="38"/>
      <c r="F616" s="38"/>
      <c r="G616" s="39" t="s">
        <v>249</v>
      </c>
      <c r="H616" s="38" t="s">
        <v>218</v>
      </c>
      <c r="I616" s="40">
        <v>6</v>
      </c>
      <c r="J616" s="110">
        <f>+VLOOKUP(D616,'APU AGRO'!$1:$1048576,11,FALSE)</f>
        <v>11257</v>
      </c>
      <c r="K616" s="41">
        <f t="shared" si="100"/>
        <v>67542</v>
      </c>
      <c r="L616" s="15"/>
    </row>
    <row r="617" spans="2:12" s="13" customFormat="1" ht="30" customHeight="1" thickBot="1" x14ac:dyDescent="0.35">
      <c r="B617" s="14"/>
      <c r="C617" s="42" t="s">
        <v>21</v>
      </c>
      <c r="D617" s="43"/>
      <c r="E617" s="43"/>
      <c r="F617" s="43"/>
      <c r="G617" s="44"/>
      <c r="H617" s="43"/>
      <c r="I617" s="63"/>
      <c r="J617" s="111"/>
      <c r="K617" s="46">
        <f>ROUND(SUM(K611:K616),0)</f>
        <v>3081891</v>
      </c>
      <c r="L617" s="15"/>
    </row>
    <row r="618" spans="2:12" s="13" customFormat="1" ht="30" customHeight="1" x14ac:dyDescent="0.3">
      <c r="B618" s="14"/>
      <c r="C618" s="31"/>
      <c r="D618" s="32"/>
      <c r="E618" s="32"/>
      <c r="F618" s="32"/>
      <c r="G618" s="33" t="s">
        <v>70</v>
      </c>
      <c r="H618" s="32"/>
      <c r="I618" s="34"/>
      <c r="J618" s="109"/>
      <c r="K618" s="35"/>
      <c r="L618" s="15"/>
    </row>
    <row r="619" spans="2:12" s="13" customFormat="1" ht="30" customHeight="1" x14ac:dyDescent="0.3">
      <c r="B619" s="14"/>
      <c r="C619" s="36"/>
      <c r="D619" s="70" t="s">
        <v>71</v>
      </c>
      <c r="E619" s="38"/>
      <c r="F619" s="38"/>
      <c r="G619" s="39" t="s">
        <v>250</v>
      </c>
      <c r="H619" s="38" t="s">
        <v>212</v>
      </c>
      <c r="I619" s="40">
        <v>19</v>
      </c>
      <c r="J619" s="110">
        <f>+VLOOKUP(D619,'APU AGRO'!$1:$1048576,11,FALSE)</f>
        <v>18250</v>
      </c>
      <c r="K619" s="41">
        <f t="shared" ref="K619:K624" si="101">+ROUND(I619*J619,0)</f>
        <v>346750</v>
      </c>
      <c r="L619" s="15"/>
    </row>
    <row r="620" spans="2:12" s="13" customFormat="1" ht="30" customHeight="1" x14ac:dyDescent="0.3">
      <c r="B620" s="14"/>
      <c r="C620" s="36"/>
      <c r="D620" s="70" t="s">
        <v>72</v>
      </c>
      <c r="E620" s="38"/>
      <c r="F620" s="38"/>
      <c r="G620" s="39" t="s">
        <v>251</v>
      </c>
      <c r="H620" s="38" t="s">
        <v>212</v>
      </c>
      <c r="I620" s="40">
        <v>26</v>
      </c>
      <c r="J620" s="110">
        <f>+VLOOKUP(D620,'APU AGRO'!$1:$1048576,11,FALSE)</f>
        <v>18311</v>
      </c>
      <c r="K620" s="41">
        <f t="shared" si="101"/>
        <v>476086</v>
      </c>
      <c r="L620" s="15"/>
    </row>
    <row r="621" spans="2:12" s="13" customFormat="1" ht="30" customHeight="1" x14ac:dyDescent="0.3">
      <c r="B621" s="14"/>
      <c r="C621" s="36"/>
      <c r="D621" s="70" t="s">
        <v>174</v>
      </c>
      <c r="E621" s="38"/>
      <c r="F621" s="38"/>
      <c r="G621" s="39" t="s">
        <v>340</v>
      </c>
      <c r="H621" s="38" t="s">
        <v>216</v>
      </c>
      <c r="I621" s="40">
        <v>3</v>
      </c>
      <c r="J621" s="110">
        <f>+VLOOKUP(D621,'APU AGRO'!$1:$1048576,11,FALSE)</f>
        <v>44277</v>
      </c>
      <c r="K621" s="41">
        <f t="shared" si="101"/>
        <v>132831</v>
      </c>
      <c r="L621" s="15"/>
    </row>
    <row r="622" spans="2:12" s="13" customFormat="1" ht="30" customHeight="1" x14ac:dyDescent="0.3">
      <c r="B622" s="14"/>
      <c r="C622" s="36"/>
      <c r="D622" s="70" t="s">
        <v>111</v>
      </c>
      <c r="E622" s="38"/>
      <c r="F622" s="38"/>
      <c r="G622" s="39" t="s">
        <v>283</v>
      </c>
      <c r="H622" s="38" t="s">
        <v>212</v>
      </c>
      <c r="I622" s="40">
        <v>7</v>
      </c>
      <c r="J622" s="110">
        <f>+VLOOKUP(D622,'APU AGRO'!$1:$1048576,11,FALSE)</f>
        <v>43066</v>
      </c>
      <c r="K622" s="41">
        <f t="shared" si="101"/>
        <v>301462</v>
      </c>
      <c r="L622" s="15"/>
    </row>
    <row r="623" spans="2:12" s="13" customFormat="1" ht="30" customHeight="1" x14ac:dyDescent="0.3">
      <c r="B623" s="14"/>
      <c r="C623" s="36"/>
      <c r="D623" s="70" t="s">
        <v>73</v>
      </c>
      <c r="E623" s="38"/>
      <c r="F623" s="38"/>
      <c r="G623" s="39" t="s">
        <v>252</v>
      </c>
      <c r="H623" s="38" t="s">
        <v>212</v>
      </c>
      <c r="I623" s="40">
        <v>195</v>
      </c>
      <c r="J623" s="110">
        <f>+VLOOKUP(D623,'APU AGRO'!$1:$1048576,11,FALSE)</f>
        <v>15671</v>
      </c>
      <c r="K623" s="41">
        <f t="shared" si="101"/>
        <v>3055845</v>
      </c>
      <c r="L623" s="15"/>
    </row>
    <row r="624" spans="2:12" s="13" customFormat="1" ht="30" customHeight="1" x14ac:dyDescent="0.3">
      <c r="B624" s="14"/>
      <c r="C624" s="36"/>
      <c r="D624" s="70" t="s">
        <v>74</v>
      </c>
      <c r="E624" s="38"/>
      <c r="F624" s="38"/>
      <c r="G624" s="39" t="s">
        <v>253</v>
      </c>
      <c r="H624" s="38" t="s">
        <v>216</v>
      </c>
      <c r="I624" s="40">
        <v>3</v>
      </c>
      <c r="J624" s="110">
        <f>+VLOOKUP(D624,'APU AGRO'!$1:$1048576,11,FALSE)</f>
        <v>48646</v>
      </c>
      <c r="K624" s="41">
        <f t="shared" si="101"/>
        <v>145938</v>
      </c>
      <c r="L624" s="15"/>
    </row>
    <row r="625" spans="2:16" s="13" customFormat="1" ht="30" customHeight="1" thickBot="1" x14ac:dyDescent="0.35">
      <c r="B625" s="14"/>
      <c r="C625" s="42" t="s">
        <v>21</v>
      </c>
      <c r="D625" s="43"/>
      <c r="E625" s="43"/>
      <c r="F625" s="43"/>
      <c r="G625" s="44"/>
      <c r="H625" s="43"/>
      <c r="I625" s="63"/>
      <c r="J625" s="111"/>
      <c r="K625" s="55">
        <f>ROUND(SUM(K619:K624),0)</f>
        <v>4458912</v>
      </c>
      <c r="L625" s="15"/>
    </row>
    <row r="626" spans="2:16" s="13" customFormat="1" ht="30" customHeight="1" x14ac:dyDescent="0.3">
      <c r="B626" s="14"/>
      <c r="C626" s="31"/>
      <c r="D626" s="32"/>
      <c r="E626" s="32"/>
      <c r="F626" s="32"/>
      <c r="G626" s="33" t="s">
        <v>75</v>
      </c>
      <c r="H626" s="32"/>
      <c r="I626" s="34"/>
      <c r="J626" s="109"/>
      <c r="K626" s="35"/>
      <c r="L626" s="15"/>
    </row>
    <row r="627" spans="2:16" s="13" customFormat="1" ht="31.2" x14ac:dyDescent="0.3">
      <c r="B627" s="14"/>
      <c r="C627" s="36"/>
      <c r="D627" s="79" t="s">
        <v>77</v>
      </c>
      <c r="E627" s="38"/>
      <c r="F627" s="38"/>
      <c r="G627" s="39" t="s">
        <v>255</v>
      </c>
      <c r="H627" s="38" t="s">
        <v>212</v>
      </c>
      <c r="I627" s="40">
        <v>36</v>
      </c>
      <c r="J627" s="110">
        <f>+VLOOKUP(D627,'APU AGRO'!$1:$1048576,11,FALSE)</f>
        <v>68081</v>
      </c>
      <c r="K627" s="41">
        <f t="shared" ref="K627:K635" si="102">+ROUND(I627*J627,0)</f>
        <v>2450916</v>
      </c>
      <c r="L627" s="15"/>
    </row>
    <row r="628" spans="2:16" s="13" customFormat="1" ht="46.8" x14ac:dyDescent="0.3">
      <c r="B628" s="14"/>
      <c r="C628" s="36"/>
      <c r="D628" s="79" t="s">
        <v>192</v>
      </c>
      <c r="E628" s="38"/>
      <c r="F628" s="38"/>
      <c r="G628" s="39" t="s">
        <v>356</v>
      </c>
      <c r="H628" s="38" t="s">
        <v>218</v>
      </c>
      <c r="I628" s="40">
        <v>1</v>
      </c>
      <c r="J628" s="110">
        <f>+VLOOKUP(D628,'APU AGRO'!$1:$1048576,11,FALSE)</f>
        <v>942242</v>
      </c>
      <c r="K628" s="41">
        <f t="shared" si="102"/>
        <v>942242</v>
      </c>
      <c r="L628" s="15"/>
    </row>
    <row r="629" spans="2:16" s="13" customFormat="1" ht="31.2" x14ac:dyDescent="0.3">
      <c r="B629" s="14"/>
      <c r="C629" s="36"/>
      <c r="D629" s="79" t="s">
        <v>78</v>
      </c>
      <c r="E629" s="38"/>
      <c r="F629" s="38"/>
      <c r="G629" s="39" t="s">
        <v>256</v>
      </c>
      <c r="H629" s="38" t="s">
        <v>216</v>
      </c>
      <c r="I629" s="40">
        <v>3</v>
      </c>
      <c r="J629" s="110">
        <f>+VLOOKUP(D629,'APU AGRO'!$1:$1048576,11,FALSE)</f>
        <v>895146</v>
      </c>
      <c r="K629" s="41">
        <f t="shared" si="102"/>
        <v>2685438</v>
      </c>
      <c r="L629" s="15"/>
    </row>
    <row r="630" spans="2:16" s="13" customFormat="1" ht="93.6" x14ac:dyDescent="0.3">
      <c r="B630" s="14"/>
      <c r="C630" s="36"/>
      <c r="D630" s="78" t="s">
        <v>79</v>
      </c>
      <c r="E630" s="38"/>
      <c r="F630" s="38"/>
      <c r="G630" s="39" t="s">
        <v>257</v>
      </c>
      <c r="H630" s="38" t="s">
        <v>218</v>
      </c>
      <c r="I630" s="40">
        <v>1</v>
      </c>
      <c r="J630" s="110">
        <f>+VLOOKUP(D630,'APU AGRO'!$1:$1048576,11,FALSE)</f>
        <v>13039220</v>
      </c>
      <c r="K630" s="41">
        <f t="shared" si="102"/>
        <v>13039220</v>
      </c>
      <c r="L630" s="15"/>
    </row>
    <row r="631" spans="2:16" s="13" customFormat="1" x14ac:dyDescent="0.3">
      <c r="B631" s="14"/>
      <c r="C631" s="36"/>
      <c r="D631" s="51" t="s">
        <v>120</v>
      </c>
      <c r="E631" s="38"/>
      <c r="F631" s="38"/>
      <c r="G631" s="39" t="s">
        <v>293</v>
      </c>
      <c r="H631" s="38" t="s">
        <v>218</v>
      </c>
      <c r="I631" s="40">
        <v>1</v>
      </c>
      <c r="J631" s="110">
        <f>+VLOOKUP(D631,'APU AGRO'!$1:$1048576,11,FALSE)</f>
        <v>208247</v>
      </c>
      <c r="K631" s="41">
        <f t="shared" si="102"/>
        <v>208247</v>
      </c>
      <c r="L631" s="15"/>
    </row>
    <row r="632" spans="2:16" s="13" customFormat="1" ht="62.4" x14ac:dyDescent="0.3">
      <c r="B632" s="14"/>
      <c r="C632" s="36"/>
      <c r="D632" s="70" t="s">
        <v>193</v>
      </c>
      <c r="E632" s="38"/>
      <c r="F632" s="38"/>
      <c r="G632" s="39" t="s">
        <v>357</v>
      </c>
      <c r="H632" s="38" t="s">
        <v>218</v>
      </c>
      <c r="I632" s="40">
        <v>2</v>
      </c>
      <c r="J632" s="110">
        <f>+VLOOKUP(D632,'APU AGRO'!$1:$1048576,11,FALSE)</f>
        <v>3376944</v>
      </c>
      <c r="K632" s="41">
        <f t="shared" si="102"/>
        <v>6753888</v>
      </c>
      <c r="L632" s="15"/>
    </row>
    <row r="633" spans="2:16" s="13" customFormat="1" ht="46.8" x14ac:dyDescent="0.3">
      <c r="B633" s="14"/>
      <c r="C633" s="36"/>
      <c r="D633" s="70" t="s">
        <v>194</v>
      </c>
      <c r="E633" s="38"/>
      <c r="F633" s="38"/>
      <c r="G633" s="39" t="s">
        <v>358</v>
      </c>
      <c r="H633" s="38" t="s">
        <v>218</v>
      </c>
      <c r="I633" s="40">
        <v>2</v>
      </c>
      <c r="J633" s="110">
        <f>+VLOOKUP(D633,'APU AGRO'!$1:$1048576,11,FALSE)</f>
        <v>1787796</v>
      </c>
      <c r="K633" s="41">
        <f t="shared" si="102"/>
        <v>3575592</v>
      </c>
      <c r="L633" s="15"/>
    </row>
    <row r="634" spans="2:16" s="13" customFormat="1" ht="31.2" x14ac:dyDescent="0.3">
      <c r="B634" s="14"/>
      <c r="C634" s="36"/>
      <c r="D634" s="70" t="s">
        <v>170</v>
      </c>
      <c r="E634" s="38"/>
      <c r="F634" s="38"/>
      <c r="G634" s="39" t="s">
        <v>337</v>
      </c>
      <c r="H634" s="38" t="s">
        <v>216</v>
      </c>
      <c r="I634" s="40">
        <v>6</v>
      </c>
      <c r="J634" s="110">
        <f>+VLOOKUP(D634,'APU AGRO'!$1:$1048576,11,FALSE)</f>
        <v>502328</v>
      </c>
      <c r="K634" s="41">
        <f t="shared" si="102"/>
        <v>3013968</v>
      </c>
      <c r="L634" s="15"/>
    </row>
    <row r="635" spans="2:16" s="13" customFormat="1" ht="46.8" x14ac:dyDescent="0.3">
      <c r="B635" s="14"/>
      <c r="C635" s="36"/>
      <c r="D635" s="70" t="s">
        <v>195</v>
      </c>
      <c r="E635" s="38"/>
      <c r="F635" s="38"/>
      <c r="G635" s="39" t="s">
        <v>359</v>
      </c>
      <c r="H635" s="38" t="s">
        <v>218</v>
      </c>
      <c r="I635" s="40">
        <v>1</v>
      </c>
      <c r="J635" s="110">
        <f>+VLOOKUP(D635,'APU AGRO'!$1:$1048576,11,FALSE)</f>
        <v>590127</v>
      </c>
      <c r="K635" s="41">
        <f t="shared" si="102"/>
        <v>590127</v>
      </c>
      <c r="L635" s="15"/>
    </row>
    <row r="636" spans="2:16" s="13" customFormat="1" ht="30" customHeight="1" thickBot="1" x14ac:dyDescent="0.35">
      <c r="B636" s="14"/>
      <c r="C636" s="42" t="s">
        <v>21</v>
      </c>
      <c r="D636" s="43"/>
      <c r="E636" s="43"/>
      <c r="F636" s="43"/>
      <c r="G636" s="44"/>
      <c r="H636" s="43"/>
      <c r="I636" s="40"/>
      <c r="J636" s="111"/>
      <c r="K636" s="46">
        <f>ROUND(SUM(K627:K635),0)</f>
        <v>33259638</v>
      </c>
      <c r="L636" s="15"/>
    </row>
    <row r="637" spans="2:16" s="13" customFormat="1" ht="30" customHeight="1" thickBot="1" x14ac:dyDescent="0.35">
      <c r="B637" s="14"/>
      <c r="C637" s="240" t="s">
        <v>196</v>
      </c>
      <c r="D637" s="241"/>
      <c r="E637" s="241"/>
      <c r="F637" s="241"/>
      <c r="G637" s="241"/>
      <c r="H637" s="241"/>
      <c r="I637" s="241"/>
      <c r="J637" s="242"/>
      <c r="K637" s="25">
        <f>(ROUND(SUM(K14:K636)/2,0))/(1+0.4233)</f>
        <v>1166253029.5791471</v>
      </c>
      <c r="L637" s="15"/>
      <c r="P637" s="16"/>
    </row>
    <row r="638" spans="2:16" s="13" customFormat="1" x14ac:dyDescent="0.3">
      <c r="B638" s="14"/>
      <c r="C638" s="81"/>
      <c r="D638" s="81"/>
      <c r="E638" s="81"/>
      <c r="F638" s="81"/>
      <c r="G638" s="81"/>
      <c r="H638" s="81"/>
      <c r="I638" s="82"/>
      <c r="J638" s="114"/>
      <c r="K638" s="83"/>
      <c r="L638" s="15"/>
    </row>
    <row r="639" spans="2:16" s="13" customFormat="1" ht="30" customHeight="1" x14ac:dyDescent="0.3">
      <c r="B639" s="14"/>
      <c r="C639" s="84"/>
      <c r="D639" s="85"/>
      <c r="E639" s="85"/>
      <c r="F639" s="85"/>
      <c r="G639" s="86" t="s">
        <v>196</v>
      </c>
      <c r="H639" s="87"/>
      <c r="I639" s="88"/>
      <c r="J639" s="115"/>
      <c r="K639" s="89">
        <f>+K637</f>
        <v>1166253029.5791471</v>
      </c>
      <c r="L639" s="15"/>
    </row>
    <row r="640" spans="2:16" s="13" customFormat="1" ht="30" customHeight="1" thickBot="1" x14ac:dyDescent="0.35">
      <c r="B640" s="14"/>
      <c r="C640" s="84"/>
      <c r="D640" s="85"/>
      <c r="E640" s="85"/>
      <c r="F640" s="85"/>
      <c r="G640" s="86" t="s">
        <v>197</v>
      </c>
      <c r="H640" s="87"/>
      <c r="I640" s="88"/>
      <c r="J640" s="115"/>
      <c r="K640" s="89">
        <f>(ROUND(SUM(K14:K636)/2,0))</f>
        <v>1659927937</v>
      </c>
      <c r="L640" s="15"/>
    </row>
    <row r="641" spans="2:12" s="13" customFormat="1" ht="30" customHeight="1" thickBot="1" x14ac:dyDescent="0.35">
      <c r="B641" s="14"/>
      <c r="C641" s="84"/>
      <c r="D641" s="90"/>
      <c r="E641" s="84"/>
      <c r="F641" s="84"/>
      <c r="G641" s="91" t="s">
        <v>198</v>
      </c>
      <c r="H641" s="92"/>
      <c r="I641" s="93"/>
      <c r="J641" s="116"/>
      <c r="K641" s="25">
        <f>(ROUND(SUM(K14:K636)/2,0))</f>
        <v>1659927937</v>
      </c>
      <c r="L641" s="15"/>
    </row>
    <row r="642" spans="2:12" s="13" customFormat="1" ht="16.2" thickBot="1" x14ac:dyDescent="0.35">
      <c r="B642" s="14"/>
      <c r="C642" s="84"/>
      <c r="D642" s="90"/>
      <c r="E642" s="90"/>
      <c r="F642" s="90"/>
      <c r="G642" s="84"/>
      <c r="H642" s="84"/>
      <c r="I642" s="94"/>
      <c r="J642" s="117"/>
      <c r="K642" s="95"/>
      <c r="L642" s="15"/>
    </row>
    <row r="643" spans="2:12" s="13" customFormat="1" x14ac:dyDescent="0.3">
      <c r="B643" s="14"/>
      <c r="C643" s="96"/>
      <c r="D643" s="233"/>
      <c r="E643" s="233"/>
      <c r="F643" s="233"/>
      <c r="G643" s="233"/>
      <c r="H643" s="233"/>
      <c r="I643" s="233"/>
      <c r="J643" s="233"/>
      <c r="K643" s="234"/>
      <c r="L643" s="17"/>
    </row>
    <row r="644" spans="2:12" s="13" customFormat="1" ht="46.5" customHeight="1" x14ac:dyDescent="0.3">
      <c r="B644" s="14"/>
      <c r="C644" s="228" t="s">
        <v>208</v>
      </c>
      <c r="D644" s="229"/>
      <c r="E644" s="229"/>
      <c r="F644" s="229"/>
      <c r="G644" s="229"/>
      <c r="H644" s="235" t="s">
        <v>199</v>
      </c>
      <c r="I644" s="235"/>
      <c r="J644" s="235"/>
      <c r="K644" s="97" t="s">
        <v>200</v>
      </c>
      <c r="L644" s="18"/>
    </row>
    <row r="645" spans="2:12" s="13" customFormat="1" ht="53.25" customHeight="1" x14ac:dyDescent="0.3">
      <c r="B645" s="14"/>
      <c r="C645" s="228" t="s">
        <v>209</v>
      </c>
      <c r="D645" s="229"/>
      <c r="E645" s="229"/>
      <c r="F645" s="229"/>
      <c r="G645" s="229"/>
      <c r="H645" s="230" t="s">
        <v>201</v>
      </c>
      <c r="I645" s="230"/>
      <c r="J645" s="118" t="s">
        <v>202</v>
      </c>
      <c r="K645" s="98">
        <f>+'Analisis AIU_Vabr'!J40</f>
        <v>0.36330000000000001</v>
      </c>
      <c r="L645" s="18"/>
    </row>
    <row r="646" spans="2:12" s="13" customFormat="1" ht="30" customHeight="1" x14ac:dyDescent="0.3">
      <c r="B646" s="14"/>
      <c r="C646" s="228" t="s">
        <v>210</v>
      </c>
      <c r="D646" s="229"/>
      <c r="E646" s="229"/>
      <c r="F646" s="229"/>
      <c r="G646" s="229"/>
      <c r="H646" s="293" t="s">
        <v>203</v>
      </c>
      <c r="I646" s="294"/>
      <c r="J646" s="118" t="s">
        <v>204</v>
      </c>
      <c r="K646" s="99">
        <v>0.06</v>
      </c>
      <c r="L646" s="18"/>
    </row>
    <row r="647" spans="2:12" s="13" customFormat="1" ht="58.2" customHeight="1" x14ac:dyDescent="0.3">
      <c r="B647" s="14"/>
      <c r="C647" s="100"/>
      <c r="D647" s="295"/>
      <c r="E647" s="101"/>
      <c r="F647" s="101"/>
      <c r="G647" s="102"/>
      <c r="H647" s="230" t="s">
        <v>205</v>
      </c>
      <c r="I647" s="230"/>
      <c r="J647" s="118" t="s">
        <v>206</v>
      </c>
      <c r="K647" s="98">
        <f>SUM(K645:K646)</f>
        <v>0.42330000000000001</v>
      </c>
      <c r="L647" s="15"/>
    </row>
    <row r="648" spans="2:12" ht="16.2" thickBot="1" x14ac:dyDescent="0.35">
      <c r="B648" s="7"/>
      <c r="C648" s="103"/>
      <c r="D648" s="104"/>
      <c r="E648" s="104"/>
      <c r="F648" s="104"/>
      <c r="G648" s="105"/>
      <c r="H648" s="231"/>
      <c r="I648" s="231"/>
      <c r="J648" s="231"/>
      <c r="K648" s="232"/>
      <c r="L648" s="8"/>
    </row>
    <row r="649" spans="2:12" ht="16.2" thickBot="1" x14ac:dyDescent="0.35">
      <c r="B649" s="19"/>
      <c r="C649" s="20"/>
      <c r="D649" s="20"/>
      <c r="E649" s="21"/>
      <c r="F649" s="20"/>
      <c r="G649" s="22"/>
      <c r="H649" s="20"/>
      <c r="I649" s="21"/>
      <c r="J649" s="119"/>
      <c r="K649" s="20"/>
      <c r="L649" s="23"/>
    </row>
    <row r="650" spans="2:12" ht="16.2" thickTop="1" x14ac:dyDescent="0.3"/>
  </sheetData>
  <mergeCells count="45">
    <mergeCell ref="C12:K12"/>
    <mergeCell ref="C11:K11"/>
    <mergeCell ref="C3:F3"/>
    <mergeCell ref="C7:K7"/>
    <mergeCell ref="C8:K9"/>
    <mergeCell ref="C10:K10"/>
    <mergeCell ref="C95:K95"/>
    <mergeCell ref="E96:F96"/>
    <mergeCell ref="E13:F13"/>
    <mergeCell ref="C194:K194"/>
    <mergeCell ref="E195:F195"/>
    <mergeCell ref="C275:K275"/>
    <mergeCell ref="E276:F276"/>
    <mergeCell ref="C319:K319"/>
    <mergeCell ref="C320:C321"/>
    <mergeCell ref="D320:D321"/>
    <mergeCell ref="E320:F320"/>
    <mergeCell ref="G320:G321"/>
    <mergeCell ref="H320:H321"/>
    <mergeCell ref="I320:I321"/>
    <mergeCell ref="J320:J321"/>
    <mergeCell ref="K320:K321"/>
    <mergeCell ref="C414:K414"/>
    <mergeCell ref="C415:C416"/>
    <mergeCell ref="D415:D416"/>
    <mergeCell ref="E415:F415"/>
    <mergeCell ref="G415:G416"/>
    <mergeCell ref="H415:H416"/>
    <mergeCell ref="I415:I416"/>
    <mergeCell ref="J415:J416"/>
    <mergeCell ref="K415:K416"/>
    <mergeCell ref="C483:K483"/>
    <mergeCell ref="E484:F484"/>
    <mergeCell ref="C538:K538"/>
    <mergeCell ref="E539:F539"/>
    <mergeCell ref="C637:J637"/>
    <mergeCell ref="D643:K643"/>
    <mergeCell ref="C644:G644"/>
    <mergeCell ref="H644:J644"/>
    <mergeCell ref="C645:G645"/>
    <mergeCell ref="H645:I645"/>
    <mergeCell ref="C646:G646"/>
    <mergeCell ref="H646:I646"/>
    <mergeCell ref="H647:I647"/>
    <mergeCell ref="H648:K648"/>
  </mergeCells>
  <pageMargins left="0.11811023622047245" right="0.11811023622047245" top="0.15748031496062992" bottom="0.15748031496062992" header="0.31496062992125984" footer="0.31496062992125984"/>
  <pageSetup scale="44" orientation="portrait" r:id="rId1"/>
  <rowBreaks count="1" manualBreakCount="1">
    <brk id="9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A1B64-6CAB-49CD-83D0-C41C108FBE2B}">
  <dimension ref="A1:K1220"/>
  <sheetViews>
    <sheetView topLeftCell="A910" zoomScale="70" zoomScaleNormal="70" workbookViewId="0">
      <selection activeCell="J931" sqref="J931:K931"/>
    </sheetView>
  </sheetViews>
  <sheetFormatPr baseColWidth="10" defaultColWidth="12.6640625" defaultRowHeight="14.4" x14ac:dyDescent="0.3"/>
  <cols>
    <col min="1" max="2" width="12.6640625" style="201"/>
    <col min="3" max="3" width="54.109375" style="201" customWidth="1"/>
    <col min="4" max="8" width="12.6640625" style="201"/>
    <col min="9" max="9" width="14.44140625" style="201" customWidth="1"/>
    <col min="10" max="16384" width="12.6640625" style="201"/>
  </cols>
  <sheetData>
    <row r="1" spans="1:11" ht="21" x14ac:dyDescent="0.4">
      <c r="A1" s="268" t="s">
        <v>416</v>
      </c>
      <c r="B1" s="268"/>
      <c r="C1" s="268"/>
      <c r="D1" s="268"/>
      <c r="E1" s="268"/>
      <c r="F1" s="268"/>
      <c r="G1" s="268"/>
      <c r="H1" s="268"/>
      <c r="I1" s="268"/>
      <c r="J1" s="225" t="s">
        <v>969</v>
      </c>
      <c r="K1" s="225">
        <f>+'Analisis AIU_Vabr'!$G$18</f>
        <v>1.4233</v>
      </c>
    </row>
    <row r="2" spans="1:11" ht="32.25" customHeight="1" x14ac:dyDescent="0.3">
      <c r="A2" s="202" t="s">
        <v>417</v>
      </c>
      <c r="B2" s="203" t="s">
        <v>418</v>
      </c>
      <c r="C2" s="204" t="s">
        <v>419</v>
      </c>
      <c r="D2" s="205" t="s">
        <v>420</v>
      </c>
      <c r="E2" s="205" t="s">
        <v>421</v>
      </c>
      <c r="F2" s="206" t="s">
        <v>422</v>
      </c>
      <c r="G2" s="207" t="s">
        <v>423</v>
      </c>
      <c r="H2" s="207" t="s">
        <v>424</v>
      </c>
      <c r="I2" s="207" t="s">
        <v>425</v>
      </c>
    </row>
    <row r="3" spans="1:11" ht="32.25" customHeight="1" x14ac:dyDescent="0.3">
      <c r="A3" s="208" t="s">
        <v>131</v>
      </c>
      <c r="B3" s="209" t="s">
        <v>426</v>
      </c>
      <c r="C3" s="210" t="s">
        <v>301</v>
      </c>
      <c r="D3" s="211" t="s">
        <v>427</v>
      </c>
      <c r="E3" s="211" t="s">
        <v>212</v>
      </c>
      <c r="F3" s="212"/>
      <c r="G3" s="213"/>
      <c r="H3" s="213"/>
      <c r="I3" s="213">
        <v>1525</v>
      </c>
      <c r="J3" s="226">
        <f>+$K$1</f>
        <v>1.4233</v>
      </c>
      <c r="K3" s="227">
        <f>+ROUND(I3*J3,0)</f>
        <v>2171</v>
      </c>
    </row>
    <row r="4" spans="1:11" ht="29.25" customHeight="1" x14ac:dyDescent="0.3">
      <c r="A4" s="214" t="s">
        <v>131</v>
      </c>
      <c r="B4" s="215" t="s">
        <v>428</v>
      </c>
      <c r="C4" s="216" t="s">
        <v>429</v>
      </c>
      <c r="D4" s="217" t="s">
        <v>430</v>
      </c>
      <c r="E4" s="217" t="s">
        <v>431</v>
      </c>
      <c r="F4" s="218">
        <v>0.05</v>
      </c>
      <c r="G4" s="219">
        <v>23678</v>
      </c>
      <c r="H4" s="219">
        <v>1184</v>
      </c>
      <c r="I4" s="219"/>
    </row>
    <row r="5" spans="1:11" ht="32.25" customHeight="1" x14ac:dyDescent="0.3">
      <c r="A5" s="214" t="s">
        <v>131</v>
      </c>
      <c r="B5" s="215" t="s">
        <v>432</v>
      </c>
      <c r="C5" s="216" t="s">
        <v>433</v>
      </c>
      <c r="D5" s="217" t="s">
        <v>434</v>
      </c>
      <c r="E5" s="217" t="s">
        <v>218</v>
      </c>
      <c r="F5" s="218">
        <v>7.0000000000000007E-2</v>
      </c>
      <c r="G5" s="219">
        <v>3484</v>
      </c>
      <c r="H5" s="219">
        <v>244</v>
      </c>
      <c r="I5" s="219"/>
    </row>
    <row r="6" spans="1:11" ht="32.25" customHeight="1" x14ac:dyDescent="0.3">
      <c r="A6" s="214" t="s">
        <v>131</v>
      </c>
      <c r="B6" s="215" t="s">
        <v>435</v>
      </c>
      <c r="C6" s="216" t="s">
        <v>436</v>
      </c>
      <c r="D6" s="217" t="s">
        <v>437</v>
      </c>
      <c r="E6" s="217" t="s">
        <v>218</v>
      </c>
      <c r="F6" s="218">
        <v>5.2999999999999999E-2</v>
      </c>
      <c r="G6" s="219">
        <v>1824</v>
      </c>
      <c r="H6" s="219">
        <v>97</v>
      </c>
      <c r="I6" s="219"/>
    </row>
    <row r="7" spans="1:11" ht="32.25" customHeight="1" x14ac:dyDescent="0.3">
      <c r="A7" s="208" t="s">
        <v>83</v>
      </c>
      <c r="B7" s="209" t="s">
        <v>426</v>
      </c>
      <c r="C7" s="210" t="s">
        <v>259</v>
      </c>
      <c r="D7" s="211" t="s">
        <v>427</v>
      </c>
      <c r="E7" s="211" t="s">
        <v>212</v>
      </c>
      <c r="F7" s="212"/>
      <c r="G7" s="213"/>
      <c r="H7" s="213"/>
      <c r="I7" s="213">
        <v>2857</v>
      </c>
      <c r="J7" s="226">
        <f>+$K$1</f>
        <v>1.4233</v>
      </c>
      <c r="K7" s="227">
        <f>+ROUND(I7*J7,0)</f>
        <v>4066</v>
      </c>
    </row>
    <row r="8" spans="1:11" ht="32.25" customHeight="1" x14ac:dyDescent="0.3">
      <c r="A8" s="214" t="s">
        <v>83</v>
      </c>
      <c r="B8" s="215" t="s">
        <v>428</v>
      </c>
      <c r="C8" s="216" t="s">
        <v>429</v>
      </c>
      <c r="D8" s="217" t="s">
        <v>430</v>
      </c>
      <c r="E8" s="217" t="s">
        <v>431</v>
      </c>
      <c r="F8" s="218">
        <v>0.1</v>
      </c>
      <c r="G8" s="219">
        <v>23678</v>
      </c>
      <c r="H8" s="219">
        <v>2368</v>
      </c>
      <c r="I8" s="219"/>
    </row>
    <row r="9" spans="1:11" ht="32.25" customHeight="1" x14ac:dyDescent="0.3">
      <c r="A9" s="214" t="s">
        <v>83</v>
      </c>
      <c r="B9" s="215" t="s">
        <v>432</v>
      </c>
      <c r="C9" s="216" t="s">
        <v>433</v>
      </c>
      <c r="D9" s="217" t="s">
        <v>434</v>
      </c>
      <c r="E9" s="217" t="s">
        <v>218</v>
      </c>
      <c r="F9" s="218">
        <v>0.09</v>
      </c>
      <c r="G9" s="219">
        <v>3484</v>
      </c>
      <c r="H9" s="219">
        <v>314</v>
      </c>
      <c r="I9" s="219"/>
    </row>
    <row r="10" spans="1:11" ht="32.25" customHeight="1" x14ac:dyDescent="0.3">
      <c r="A10" s="214" t="s">
        <v>83</v>
      </c>
      <c r="B10" s="215" t="s">
        <v>435</v>
      </c>
      <c r="C10" s="216" t="s">
        <v>436</v>
      </c>
      <c r="D10" s="217" t="s">
        <v>437</v>
      </c>
      <c r="E10" s="217" t="s">
        <v>218</v>
      </c>
      <c r="F10" s="218">
        <v>9.6000000000000002E-2</v>
      </c>
      <c r="G10" s="219">
        <v>1824</v>
      </c>
      <c r="H10" s="219">
        <v>175</v>
      </c>
      <c r="I10" s="219"/>
    </row>
    <row r="11" spans="1:11" ht="49.5" customHeight="1" x14ac:dyDescent="0.3">
      <c r="A11" s="208" t="s">
        <v>176</v>
      </c>
      <c r="B11" s="209" t="s">
        <v>426</v>
      </c>
      <c r="C11" s="210" t="s">
        <v>341</v>
      </c>
      <c r="D11" s="211" t="s">
        <v>427</v>
      </c>
      <c r="E11" s="211" t="s">
        <v>216</v>
      </c>
      <c r="F11" s="212"/>
      <c r="G11" s="213"/>
      <c r="H11" s="213"/>
      <c r="I11" s="213">
        <v>5841</v>
      </c>
      <c r="J11" s="226">
        <f>+$K$1</f>
        <v>1.4233</v>
      </c>
      <c r="K11" s="227">
        <f>+ROUND(I11*J11,0)</f>
        <v>8313</v>
      </c>
    </row>
    <row r="12" spans="1:11" ht="32.25" customHeight="1" x14ac:dyDescent="0.3">
      <c r="A12" s="214" t="s">
        <v>176</v>
      </c>
      <c r="B12" s="215" t="s">
        <v>438</v>
      </c>
      <c r="C12" s="216" t="s">
        <v>439</v>
      </c>
      <c r="D12" s="217" t="s">
        <v>430</v>
      </c>
      <c r="E12" s="217" t="s">
        <v>431</v>
      </c>
      <c r="F12" s="218">
        <v>0.1</v>
      </c>
      <c r="G12" s="219">
        <v>30782</v>
      </c>
      <c r="H12" s="219">
        <v>3078</v>
      </c>
      <c r="I12" s="219"/>
    </row>
    <row r="13" spans="1:11" ht="32.25" customHeight="1" x14ac:dyDescent="0.3">
      <c r="A13" s="214" t="s">
        <v>176</v>
      </c>
      <c r="B13" s="215" t="s">
        <v>440</v>
      </c>
      <c r="C13" s="216" t="s">
        <v>441</v>
      </c>
      <c r="D13" s="217" t="s">
        <v>437</v>
      </c>
      <c r="E13" s="217" t="s">
        <v>303</v>
      </c>
      <c r="F13" s="218">
        <v>1.0000000000000002E-2</v>
      </c>
      <c r="G13" s="219">
        <v>195036</v>
      </c>
      <c r="H13" s="219">
        <v>1950</v>
      </c>
      <c r="I13" s="219"/>
    </row>
    <row r="14" spans="1:11" ht="32.25" customHeight="1" x14ac:dyDescent="0.3">
      <c r="A14" s="214" t="s">
        <v>176</v>
      </c>
      <c r="B14" s="215" t="s">
        <v>432</v>
      </c>
      <c r="C14" s="216" t="s">
        <v>433</v>
      </c>
      <c r="D14" s="217" t="s">
        <v>434</v>
      </c>
      <c r="E14" s="217" t="s">
        <v>218</v>
      </c>
      <c r="F14" s="218">
        <v>0.15</v>
      </c>
      <c r="G14" s="219">
        <v>3484</v>
      </c>
      <c r="H14" s="219">
        <v>523</v>
      </c>
      <c r="I14" s="219"/>
    </row>
    <row r="15" spans="1:11" ht="32.25" customHeight="1" x14ac:dyDescent="0.3">
      <c r="A15" s="214" t="s">
        <v>176</v>
      </c>
      <c r="B15" s="215" t="s">
        <v>435</v>
      </c>
      <c r="C15" s="216" t="s">
        <v>436</v>
      </c>
      <c r="D15" s="217" t="s">
        <v>437</v>
      </c>
      <c r="E15" s="217" t="s">
        <v>218</v>
      </c>
      <c r="F15" s="218">
        <v>0.159</v>
      </c>
      <c r="G15" s="219">
        <v>1824</v>
      </c>
      <c r="H15" s="219">
        <v>290</v>
      </c>
      <c r="I15" s="219"/>
    </row>
    <row r="16" spans="1:11" ht="32.25" customHeight="1" x14ac:dyDescent="0.3">
      <c r="A16" s="208" t="s">
        <v>132</v>
      </c>
      <c r="B16" s="209" t="s">
        <v>426</v>
      </c>
      <c r="C16" s="210" t="s">
        <v>302</v>
      </c>
      <c r="D16" s="211" t="s">
        <v>427</v>
      </c>
      <c r="E16" s="211" t="s">
        <v>303</v>
      </c>
      <c r="F16" s="212"/>
      <c r="G16" s="213"/>
      <c r="H16" s="213"/>
      <c r="I16" s="213">
        <v>36872</v>
      </c>
      <c r="J16" s="226">
        <f>+$K$1</f>
        <v>1.4233</v>
      </c>
      <c r="K16" s="227">
        <f>+ROUND(I16*J16,0)</f>
        <v>52480</v>
      </c>
    </row>
    <row r="17" spans="1:11" ht="32.25" customHeight="1" x14ac:dyDescent="0.3">
      <c r="A17" s="214" t="s">
        <v>132</v>
      </c>
      <c r="B17" s="215" t="s">
        <v>438</v>
      </c>
      <c r="C17" s="216" t="s">
        <v>439</v>
      </c>
      <c r="D17" s="217" t="s">
        <v>430</v>
      </c>
      <c r="E17" s="217" t="s">
        <v>431</v>
      </c>
      <c r="F17" s="218">
        <v>1.1000000000000001</v>
      </c>
      <c r="G17" s="219">
        <v>30782</v>
      </c>
      <c r="H17" s="219">
        <v>33860</v>
      </c>
      <c r="I17" s="219"/>
    </row>
    <row r="18" spans="1:11" ht="32.25" customHeight="1" x14ac:dyDescent="0.3">
      <c r="A18" s="214" t="s">
        <v>132</v>
      </c>
      <c r="B18" s="215" t="s">
        <v>440</v>
      </c>
      <c r="C18" s="216" t="s">
        <v>441</v>
      </c>
      <c r="D18" s="217" t="s">
        <v>437</v>
      </c>
      <c r="E18" s="217" t="s">
        <v>303</v>
      </c>
      <c r="F18" s="218">
        <v>0.01</v>
      </c>
      <c r="G18" s="219">
        <v>195036</v>
      </c>
      <c r="H18" s="219">
        <v>1950</v>
      </c>
      <c r="I18" s="219"/>
    </row>
    <row r="19" spans="1:11" ht="32.25" customHeight="1" x14ac:dyDescent="0.3">
      <c r="A19" s="214" t="s">
        <v>132</v>
      </c>
      <c r="B19" s="215" t="s">
        <v>432</v>
      </c>
      <c r="C19" s="216" t="s">
        <v>433</v>
      </c>
      <c r="D19" s="217" t="s">
        <v>434</v>
      </c>
      <c r="E19" s="217" t="s">
        <v>218</v>
      </c>
      <c r="F19" s="218">
        <v>0.2</v>
      </c>
      <c r="G19" s="219">
        <v>3484</v>
      </c>
      <c r="H19" s="219">
        <v>697</v>
      </c>
      <c r="I19" s="219"/>
    </row>
    <row r="20" spans="1:11" ht="32.25" customHeight="1" x14ac:dyDescent="0.3">
      <c r="A20" s="214" t="s">
        <v>132</v>
      </c>
      <c r="B20" s="215" t="s">
        <v>435</v>
      </c>
      <c r="C20" s="216" t="s">
        <v>436</v>
      </c>
      <c r="D20" s="217" t="s">
        <v>437</v>
      </c>
      <c r="E20" s="217" t="s">
        <v>218</v>
      </c>
      <c r="F20" s="218">
        <v>0.2</v>
      </c>
      <c r="G20" s="219">
        <v>1824</v>
      </c>
      <c r="H20" s="219">
        <v>365</v>
      </c>
      <c r="I20" s="219"/>
    </row>
    <row r="21" spans="1:11" ht="32.25" customHeight="1" x14ac:dyDescent="0.3">
      <c r="A21" s="208" t="s">
        <v>152</v>
      </c>
      <c r="B21" s="209" t="s">
        <v>426</v>
      </c>
      <c r="C21" s="210" t="s">
        <v>320</v>
      </c>
      <c r="D21" s="211" t="s">
        <v>427</v>
      </c>
      <c r="E21" s="211" t="s">
        <v>303</v>
      </c>
      <c r="F21" s="212"/>
      <c r="G21" s="213"/>
      <c r="H21" s="213"/>
      <c r="I21" s="213">
        <v>55113</v>
      </c>
      <c r="J21" s="226">
        <f>+$K$1</f>
        <v>1.4233</v>
      </c>
      <c r="K21" s="227">
        <f>+ROUND(I21*J21,0)</f>
        <v>78442</v>
      </c>
    </row>
    <row r="22" spans="1:11" ht="32.25" customHeight="1" x14ac:dyDescent="0.3">
      <c r="A22" s="214" t="s">
        <v>152</v>
      </c>
      <c r="B22" s="215" t="s">
        <v>442</v>
      </c>
      <c r="C22" s="216" t="s">
        <v>443</v>
      </c>
      <c r="D22" s="217" t="s">
        <v>430</v>
      </c>
      <c r="E22" s="217" t="s">
        <v>431</v>
      </c>
      <c r="F22" s="218">
        <v>0.8</v>
      </c>
      <c r="G22" s="219">
        <v>66299</v>
      </c>
      <c r="H22" s="219">
        <v>53039</v>
      </c>
      <c r="I22" s="219"/>
    </row>
    <row r="23" spans="1:11" ht="32.25" customHeight="1" x14ac:dyDescent="0.3">
      <c r="A23" s="214" t="s">
        <v>152</v>
      </c>
      <c r="B23" s="215" t="s">
        <v>432</v>
      </c>
      <c r="C23" s="216" t="s">
        <v>433</v>
      </c>
      <c r="D23" s="217" t="s">
        <v>434</v>
      </c>
      <c r="E23" s="217" t="s">
        <v>218</v>
      </c>
      <c r="F23" s="218">
        <v>0.5</v>
      </c>
      <c r="G23" s="219">
        <v>3484</v>
      </c>
      <c r="H23" s="219">
        <v>1742</v>
      </c>
      <c r="I23" s="219"/>
    </row>
    <row r="24" spans="1:11" ht="32.25" customHeight="1" x14ac:dyDescent="0.3">
      <c r="A24" s="214" t="s">
        <v>152</v>
      </c>
      <c r="B24" s="215" t="s">
        <v>435</v>
      </c>
      <c r="C24" s="216" t="s">
        <v>436</v>
      </c>
      <c r="D24" s="217" t="s">
        <v>437</v>
      </c>
      <c r="E24" s="217" t="s">
        <v>218</v>
      </c>
      <c r="F24" s="218">
        <v>0.182</v>
      </c>
      <c r="G24" s="219">
        <v>1824</v>
      </c>
      <c r="H24" s="219">
        <v>332</v>
      </c>
      <c r="I24" s="219"/>
    </row>
    <row r="25" spans="1:11" ht="39.6" x14ac:dyDescent="0.3">
      <c r="A25" s="208" t="s">
        <v>19</v>
      </c>
      <c r="B25" s="209" t="s">
        <v>426</v>
      </c>
      <c r="C25" s="210" t="s">
        <v>211</v>
      </c>
      <c r="D25" s="211" t="s">
        <v>427</v>
      </c>
      <c r="E25" s="211" t="s">
        <v>212</v>
      </c>
      <c r="F25" s="212"/>
      <c r="G25" s="213"/>
      <c r="H25" s="213"/>
      <c r="I25" s="213">
        <v>80856</v>
      </c>
      <c r="J25" s="226">
        <f>+$K$1</f>
        <v>1.4233</v>
      </c>
      <c r="K25" s="227">
        <f>+ROUND(I25*J25,0)</f>
        <v>115082</v>
      </c>
    </row>
    <row r="26" spans="1:11" x14ac:dyDescent="0.3">
      <c r="A26" s="214" t="s">
        <v>19</v>
      </c>
      <c r="B26" s="215" t="s">
        <v>444</v>
      </c>
      <c r="C26" s="216" t="s">
        <v>445</v>
      </c>
      <c r="D26" s="217" t="s">
        <v>446</v>
      </c>
      <c r="E26" s="217" t="s">
        <v>303</v>
      </c>
      <c r="F26" s="218">
        <v>0.08</v>
      </c>
      <c r="G26" s="219">
        <v>505998</v>
      </c>
      <c r="H26" s="219">
        <v>40480</v>
      </c>
      <c r="I26" s="219"/>
    </row>
    <row r="27" spans="1:11" ht="26.4" x14ac:dyDescent="0.3">
      <c r="A27" s="214" t="s">
        <v>19</v>
      </c>
      <c r="B27" s="215" t="s">
        <v>447</v>
      </c>
      <c r="C27" s="216" t="s">
        <v>448</v>
      </c>
      <c r="D27" s="217" t="s">
        <v>430</v>
      </c>
      <c r="E27" s="217" t="s">
        <v>431</v>
      </c>
      <c r="F27" s="218">
        <v>0.35</v>
      </c>
      <c r="G27" s="219">
        <v>78138</v>
      </c>
      <c r="H27" s="219">
        <v>27348</v>
      </c>
      <c r="I27" s="219"/>
    </row>
    <row r="28" spans="1:11" x14ac:dyDescent="0.3">
      <c r="A28" s="214" t="s">
        <v>19</v>
      </c>
      <c r="B28" s="215" t="s">
        <v>449</v>
      </c>
      <c r="C28" s="216" t="s">
        <v>450</v>
      </c>
      <c r="D28" s="217" t="s">
        <v>451</v>
      </c>
      <c r="E28" s="217" t="s">
        <v>285</v>
      </c>
      <c r="F28" s="218">
        <v>6.0000000000000001E-3</v>
      </c>
      <c r="G28" s="219">
        <v>180217</v>
      </c>
      <c r="H28" s="219">
        <v>1081</v>
      </c>
      <c r="I28" s="219"/>
    </row>
    <row r="29" spans="1:11" x14ac:dyDescent="0.3">
      <c r="A29" s="214" t="s">
        <v>19</v>
      </c>
      <c r="B29" s="215" t="s">
        <v>432</v>
      </c>
      <c r="C29" s="216" t="s">
        <v>433</v>
      </c>
      <c r="D29" s="217" t="s">
        <v>434</v>
      </c>
      <c r="E29" s="217" t="s">
        <v>218</v>
      </c>
      <c r="F29" s="218">
        <v>0.4</v>
      </c>
      <c r="G29" s="219">
        <v>3484</v>
      </c>
      <c r="H29" s="219">
        <v>1394</v>
      </c>
      <c r="I29" s="219"/>
    </row>
    <row r="30" spans="1:11" x14ac:dyDescent="0.3">
      <c r="A30" s="214" t="s">
        <v>19</v>
      </c>
      <c r="B30" s="215" t="s">
        <v>435</v>
      </c>
      <c r="C30" s="216" t="s">
        <v>436</v>
      </c>
      <c r="D30" s="217" t="s">
        <v>437</v>
      </c>
      <c r="E30" s="217" t="s">
        <v>218</v>
      </c>
      <c r="F30" s="218">
        <v>0.85</v>
      </c>
      <c r="G30" s="219">
        <v>1824</v>
      </c>
      <c r="H30" s="219">
        <v>1550</v>
      </c>
      <c r="I30" s="219"/>
    </row>
    <row r="31" spans="1:11" ht="26.4" x14ac:dyDescent="0.3">
      <c r="A31" s="214" t="s">
        <v>19</v>
      </c>
      <c r="B31" s="215" t="s">
        <v>452</v>
      </c>
      <c r="C31" s="216" t="s">
        <v>453</v>
      </c>
      <c r="D31" s="217" t="s">
        <v>437</v>
      </c>
      <c r="E31" s="217" t="s">
        <v>454</v>
      </c>
      <c r="F31" s="218">
        <v>0.2</v>
      </c>
      <c r="G31" s="219">
        <v>16645</v>
      </c>
      <c r="H31" s="219">
        <v>3329</v>
      </c>
      <c r="I31" s="219"/>
    </row>
    <row r="32" spans="1:11" x14ac:dyDescent="0.3">
      <c r="A32" s="214" t="s">
        <v>19</v>
      </c>
      <c r="B32" s="215" t="s">
        <v>455</v>
      </c>
      <c r="C32" s="216" t="s">
        <v>456</v>
      </c>
      <c r="D32" s="217" t="s">
        <v>437</v>
      </c>
      <c r="E32" s="217" t="s">
        <v>457</v>
      </c>
      <c r="F32" s="218">
        <v>30</v>
      </c>
      <c r="G32" s="219">
        <v>33</v>
      </c>
      <c r="H32" s="219">
        <v>990</v>
      </c>
      <c r="I32" s="219"/>
    </row>
    <row r="33" spans="1:11" x14ac:dyDescent="0.3">
      <c r="A33" s="214" t="s">
        <v>19</v>
      </c>
      <c r="B33" s="215" t="s">
        <v>458</v>
      </c>
      <c r="C33" s="216" t="s">
        <v>459</v>
      </c>
      <c r="D33" s="217" t="s">
        <v>437</v>
      </c>
      <c r="E33" s="217" t="s">
        <v>218</v>
      </c>
      <c r="F33" s="218">
        <v>10.029999999999999</v>
      </c>
      <c r="G33" s="219">
        <v>467</v>
      </c>
      <c r="H33" s="219">
        <v>4684</v>
      </c>
      <c r="I33" s="219"/>
    </row>
    <row r="34" spans="1:11" x14ac:dyDescent="0.3">
      <c r="A34" s="220"/>
      <c r="B34" s="220"/>
      <c r="C34" s="221"/>
      <c r="D34" s="221"/>
      <c r="E34" s="221"/>
      <c r="F34" s="222"/>
      <c r="G34" s="223"/>
      <c r="H34" s="223"/>
      <c r="I34" s="223"/>
    </row>
    <row r="35" spans="1:11" ht="39.6" x14ac:dyDescent="0.3">
      <c r="A35" s="208" t="s">
        <v>20</v>
      </c>
      <c r="B35" s="209" t="s">
        <v>426</v>
      </c>
      <c r="C35" s="210" t="s">
        <v>213</v>
      </c>
      <c r="D35" s="211" t="s">
        <v>427</v>
      </c>
      <c r="E35" s="211" t="s">
        <v>214</v>
      </c>
      <c r="F35" s="212"/>
      <c r="G35" s="213"/>
      <c r="H35" s="213"/>
      <c r="I35" s="213">
        <v>40777</v>
      </c>
      <c r="J35" s="226">
        <f>+$K$1</f>
        <v>1.4233</v>
      </c>
      <c r="K35" s="227">
        <f>+ROUND(I35*J35,0)</f>
        <v>58038</v>
      </c>
    </row>
    <row r="36" spans="1:11" x14ac:dyDescent="0.3">
      <c r="A36" s="214" t="s">
        <v>20</v>
      </c>
      <c r="B36" s="215" t="s">
        <v>460</v>
      </c>
      <c r="C36" s="216" t="s">
        <v>461</v>
      </c>
      <c r="D36" s="217" t="s">
        <v>437</v>
      </c>
      <c r="E36" s="217" t="s">
        <v>303</v>
      </c>
      <c r="F36" s="218">
        <v>1</v>
      </c>
      <c r="G36" s="219">
        <v>8715</v>
      </c>
      <c r="H36" s="219">
        <v>8715</v>
      </c>
      <c r="I36" s="219"/>
    </row>
    <row r="37" spans="1:11" x14ac:dyDescent="0.3">
      <c r="A37" s="214" t="s">
        <v>20</v>
      </c>
      <c r="B37" s="215" t="s">
        <v>432</v>
      </c>
      <c r="C37" s="216" t="s">
        <v>433</v>
      </c>
      <c r="D37" s="217" t="s">
        <v>434</v>
      </c>
      <c r="E37" s="217" t="s">
        <v>218</v>
      </c>
      <c r="F37" s="218">
        <v>0.1</v>
      </c>
      <c r="G37" s="219">
        <v>3484</v>
      </c>
      <c r="H37" s="219">
        <v>348</v>
      </c>
      <c r="I37" s="219"/>
    </row>
    <row r="38" spans="1:11" x14ac:dyDescent="0.3">
      <c r="A38" s="214" t="s">
        <v>20</v>
      </c>
      <c r="B38" s="215" t="s">
        <v>428</v>
      </c>
      <c r="C38" s="216" t="s">
        <v>429</v>
      </c>
      <c r="D38" s="217" t="s">
        <v>430</v>
      </c>
      <c r="E38" s="217" t="s">
        <v>431</v>
      </c>
      <c r="F38" s="218">
        <v>0.5</v>
      </c>
      <c r="G38" s="219">
        <v>23678</v>
      </c>
      <c r="H38" s="219">
        <v>11839</v>
      </c>
      <c r="I38" s="219"/>
    </row>
    <row r="39" spans="1:11" x14ac:dyDescent="0.3">
      <c r="A39" s="214" t="s">
        <v>20</v>
      </c>
      <c r="B39" s="215" t="s">
        <v>462</v>
      </c>
      <c r="C39" s="216" t="s">
        <v>463</v>
      </c>
      <c r="D39" s="217" t="s">
        <v>451</v>
      </c>
      <c r="E39" s="217" t="s">
        <v>464</v>
      </c>
      <c r="F39" s="218">
        <v>0.125</v>
      </c>
      <c r="G39" s="219">
        <v>159000</v>
      </c>
      <c r="H39" s="219">
        <v>19875</v>
      </c>
      <c r="I39" s="219"/>
    </row>
    <row r="41" spans="1:11" ht="26.4" x14ac:dyDescent="0.3">
      <c r="A41" s="208" t="s">
        <v>84</v>
      </c>
      <c r="B41" s="209" t="s">
        <v>426</v>
      </c>
      <c r="C41" s="210" t="s">
        <v>260</v>
      </c>
      <c r="D41" s="211" t="s">
        <v>427</v>
      </c>
      <c r="E41" s="211" t="s">
        <v>216</v>
      </c>
      <c r="F41" s="212"/>
      <c r="G41" s="213"/>
      <c r="H41" s="213"/>
      <c r="I41" s="213">
        <v>3726</v>
      </c>
      <c r="J41" s="226">
        <f>+$K$1</f>
        <v>1.4233</v>
      </c>
      <c r="K41" s="227">
        <f>+ROUND(I41*J41,0)</f>
        <v>5303</v>
      </c>
    </row>
    <row r="42" spans="1:11" x14ac:dyDescent="0.3">
      <c r="A42" s="214" t="s">
        <v>84</v>
      </c>
      <c r="B42" s="215" t="s">
        <v>428</v>
      </c>
      <c r="C42" s="216" t="s">
        <v>429</v>
      </c>
      <c r="D42" s="217" t="s">
        <v>430</v>
      </c>
      <c r="E42" s="217" t="s">
        <v>431</v>
      </c>
      <c r="F42" s="218">
        <v>0.15</v>
      </c>
      <c r="G42" s="219">
        <v>23678</v>
      </c>
      <c r="H42" s="219">
        <v>3552</v>
      </c>
      <c r="I42" s="219"/>
    </row>
    <row r="43" spans="1:11" x14ac:dyDescent="0.3">
      <c r="A43" s="214" t="s">
        <v>84</v>
      </c>
      <c r="B43" s="215" t="s">
        <v>432</v>
      </c>
      <c r="C43" s="216" t="s">
        <v>433</v>
      </c>
      <c r="D43" s="217" t="s">
        <v>434</v>
      </c>
      <c r="E43" s="217" t="s">
        <v>218</v>
      </c>
      <c r="F43" s="218">
        <v>0.05</v>
      </c>
      <c r="G43" s="219">
        <v>3484</v>
      </c>
      <c r="H43" s="219">
        <v>174</v>
      </c>
      <c r="I43" s="219"/>
    </row>
    <row r="44" spans="1:11" ht="52.8" x14ac:dyDescent="0.3">
      <c r="A44" s="208" t="s">
        <v>133</v>
      </c>
      <c r="B44" s="209" t="s">
        <v>426</v>
      </c>
      <c r="C44" s="210" t="s">
        <v>304</v>
      </c>
      <c r="D44" s="211" t="s">
        <v>427</v>
      </c>
      <c r="E44" s="211" t="s">
        <v>218</v>
      </c>
      <c r="F44" s="212"/>
      <c r="G44" s="213"/>
      <c r="H44" s="213"/>
      <c r="I44" s="213">
        <v>714139</v>
      </c>
      <c r="J44" s="226">
        <f>+$K$1</f>
        <v>1.4233</v>
      </c>
      <c r="K44" s="227">
        <f>+ROUND(I44*J44,0)</f>
        <v>1016434</v>
      </c>
    </row>
    <row r="45" spans="1:11" x14ac:dyDescent="0.3">
      <c r="A45" s="214" t="s">
        <v>133</v>
      </c>
      <c r="B45" s="215" t="s">
        <v>465</v>
      </c>
      <c r="C45" s="216" t="s">
        <v>466</v>
      </c>
      <c r="D45" s="217" t="s">
        <v>446</v>
      </c>
      <c r="E45" s="217" t="s">
        <v>303</v>
      </c>
      <c r="F45" s="218">
        <v>0.13</v>
      </c>
      <c r="G45" s="219">
        <v>657135</v>
      </c>
      <c r="H45" s="219">
        <v>85428</v>
      </c>
      <c r="I45" s="219"/>
    </row>
    <row r="46" spans="1:11" x14ac:dyDescent="0.3">
      <c r="A46" s="214" t="s">
        <v>133</v>
      </c>
      <c r="B46" s="215" t="s">
        <v>467</v>
      </c>
      <c r="C46" s="216" t="s">
        <v>468</v>
      </c>
      <c r="D46" s="217" t="s">
        <v>446</v>
      </c>
      <c r="E46" s="217" t="s">
        <v>303</v>
      </c>
      <c r="F46" s="218">
        <v>9.9000000000000019E-2</v>
      </c>
      <c r="G46" s="219">
        <v>503581</v>
      </c>
      <c r="H46" s="219">
        <v>49855</v>
      </c>
      <c r="I46" s="219"/>
    </row>
    <row r="47" spans="1:11" ht="26.4" x14ac:dyDescent="0.3">
      <c r="A47" s="214" t="s">
        <v>133</v>
      </c>
      <c r="B47" s="215" t="s">
        <v>469</v>
      </c>
      <c r="C47" s="216" t="s">
        <v>470</v>
      </c>
      <c r="D47" s="217" t="s">
        <v>430</v>
      </c>
      <c r="E47" s="217" t="s">
        <v>431</v>
      </c>
      <c r="F47" s="218">
        <v>3.2</v>
      </c>
      <c r="G47" s="219">
        <v>72934</v>
      </c>
      <c r="H47" s="219">
        <v>233389</v>
      </c>
      <c r="I47" s="219"/>
    </row>
    <row r="48" spans="1:11" x14ac:dyDescent="0.3">
      <c r="A48" s="214" t="s">
        <v>133</v>
      </c>
      <c r="B48" s="215" t="s">
        <v>449</v>
      </c>
      <c r="C48" s="216" t="s">
        <v>450</v>
      </c>
      <c r="D48" s="217" t="s">
        <v>451</v>
      </c>
      <c r="E48" s="217" t="s">
        <v>285</v>
      </c>
      <c r="F48" s="218">
        <v>0.06</v>
      </c>
      <c r="G48" s="219">
        <v>180217</v>
      </c>
      <c r="H48" s="219">
        <v>10813</v>
      </c>
      <c r="I48" s="219"/>
    </row>
    <row r="49" spans="1:11" x14ac:dyDescent="0.3">
      <c r="A49" s="214" t="s">
        <v>133</v>
      </c>
      <c r="B49" s="215" t="s">
        <v>432</v>
      </c>
      <c r="C49" s="216" t="s">
        <v>433</v>
      </c>
      <c r="D49" s="217" t="s">
        <v>434</v>
      </c>
      <c r="E49" s="217" t="s">
        <v>218</v>
      </c>
      <c r="F49" s="218">
        <v>0.3</v>
      </c>
      <c r="G49" s="219">
        <v>3484</v>
      </c>
      <c r="H49" s="219">
        <v>1045</v>
      </c>
      <c r="I49" s="219"/>
    </row>
    <row r="50" spans="1:11" x14ac:dyDescent="0.3">
      <c r="A50" s="214" t="s">
        <v>133</v>
      </c>
      <c r="B50" s="215" t="s">
        <v>435</v>
      </c>
      <c r="C50" s="216" t="s">
        <v>436</v>
      </c>
      <c r="D50" s="217" t="s">
        <v>437</v>
      </c>
      <c r="E50" s="217" t="s">
        <v>218</v>
      </c>
      <c r="F50" s="218">
        <v>2</v>
      </c>
      <c r="G50" s="219">
        <v>1824</v>
      </c>
      <c r="H50" s="219">
        <v>3648</v>
      </c>
      <c r="I50" s="219"/>
    </row>
    <row r="51" spans="1:11" ht="26.4" x14ac:dyDescent="0.3">
      <c r="A51" s="214" t="s">
        <v>133</v>
      </c>
      <c r="B51" s="215" t="s">
        <v>471</v>
      </c>
      <c r="C51" s="216" t="s">
        <v>472</v>
      </c>
      <c r="D51" s="217" t="s">
        <v>437</v>
      </c>
      <c r="E51" s="217" t="s">
        <v>454</v>
      </c>
      <c r="F51" s="218">
        <v>0.1</v>
      </c>
      <c r="G51" s="219">
        <v>22500</v>
      </c>
      <c r="H51" s="219">
        <v>2250</v>
      </c>
      <c r="I51" s="219"/>
    </row>
    <row r="52" spans="1:11" x14ac:dyDescent="0.3">
      <c r="A52" s="214" t="s">
        <v>133</v>
      </c>
      <c r="B52" s="215" t="s">
        <v>473</v>
      </c>
      <c r="C52" s="216" t="s">
        <v>474</v>
      </c>
      <c r="D52" s="217" t="s">
        <v>437</v>
      </c>
      <c r="E52" s="217" t="s">
        <v>454</v>
      </c>
      <c r="F52" s="218">
        <v>5</v>
      </c>
      <c r="G52" s="219">
        <v>4251</v>
      </c>
      <c r="H52" s="219">
        <v>21255</v>
      </c>
      <c r="I52" s="219"/>
    </row>
    <row r="53" spans="1:11" x14ac:dyDescent="0.3">
      <c r="A53" s="214" t="s">
        <v>133</v>
      </c>
      <c r="B53" s="215" t="s">
        <v>475</v>
      </c>
      <c r="C53" s="216" t="s">
        <v>476</v>
      </c>
      <c r="D53" s="217" t="s">
        <v>437</v>
      </c>
      <c r="E53" s="217" t="s">
        <v>477</v>
      </c>
      <c r="F53" s="218">
        <v>1.2</v>
      </c>
      <c r="G53" s="219">
        <v>11925</v>
      </c>
      <c r="H53" s="219">
        <v>14310</v>
      </c>
      <c r="I53" s="219"/>
    </row>
    <row r="54" spans="1:11" x14ac:dyDescent="0.3">
      <c r="A54" s="214" t="s">
        <v>133</v>
      </c>
      <c r="B54" s="215" t="s">
        <v>478</v>
      </c>
      <c r="C54" s="216" t="s">
        <v>479</v>
      </c>
      <c r="D54" s="217" t="s">
        <v>437</v>
      </c>
      <c r="E54" s="217" t="s">
        <v>477</v>
      </c>
      <c r="F54" s="218">
        <v>2.4</v>
      </c>
      <c r="G54" s="219">
        <v>21128</v>
      </c>
      <c r="H54" s="219">
        <v>50707</v>
      </c>
      <c r="I54" s="219"/>
    </row>
    <row r="55" spans="1:11" x14ac:dyDescent="0.3">
      <c r="A55" s="214" t="s">
        <v>133</v>
      </c>
      <c r="B55" s="215" t="s">
        <v>480</v>
      </c>
      <c r="C55" s="216" t="s">
        <v>481</v>
      </c>
      <c r="D55" s="217" t="s">
        <v>437</v>
      </c>
      <c r="E55" s="217" t="s">
        <v>369</v>
      </c>
      <c r="F55" s="218">
        <v>0.39999999999999997</v>
      </c>
      <c r="G55" s="219">
        <v>168597</v>
      </c>
      <c r="H55" s="219">
        <v>67439</v>
      </c>
      <c r="I55" s="219"/>
    </row>
    <row r="56" spans="1:11" x14ac:dyDescent="0.3">
      <c r="A56" s="214" t="s">
        <v>133</v>
      </c>
      <c r="B56" s="215" t="s">
        <v>482</v>
      </c>
      <c r="C56" s="216" t="s">
        <v>483</v>
      </c>
      <c r="D56" s="217" t="s">
        <v>437</v>
      </c>
      <c r="E56" s="217" t="s">
        <v>218</v>
      </c>
      <c r="F56" s="218">
        <v>145</v>
      </c>
      <c r="G56" s="219">
        <v>1200</v>
      </c>
      <c r="H56" s="219">
        <v>174000</v>
      </c>
      <c r="I56" s="219"/>
    </row>
    <row r="57" spans="1:11" ht="39.6" x14ac:dyDescent="0.3">
      <c r="A57" s="208" t="s">
        <v>177</v>
      </c>
      <c r="B57" s="209" t="s">
        <v>426</v>
      </c>
      <c r="C57" s="210" t="s">
        <v>342</v>
      </c>
      <c r="D57" s="211" t="s">
        <v>427</v>
      </c>
      <c r="E57" s="211" t="s">
        <v>216</v>
      </c>
      <c r="F57" s="212"/>
      <c r="G57" s="213"/>
      <c r="H57" s="213"/>
      <c r="I57" s="213">
        <v>30509</v>
      </c>
      <c r="J57" s="226">
        <f>+$K$1</f>
        <v>1.4233</v>
      </c>
      <c r="K57" s="227">
        <f>+ROUND(I57*J57,0)</f>
        <v>43423</v>
      </c>
    </row>
    <row r="58" spans="1:11" ht="26.4" x14ac:dyDescent="0.3">
      <c r="A58" s="214" t="s">
        <v>177</v>
      </c>
      <c r="B58" s="215" t="s">
        <v>484</v>
      </c>
      <c r="C58" s="216" t="s">
        <v>485</v>
      </c>
      <c r="D58" s="217" t="s">
        <v>430</v>
      </c>
      <c r="E58" s="217" t="s">
        <v>431</v>
      </c>
      <c r="F58" s="218">
        <v>0.22</v>
      </c>
      <c r="G58" s="219">
        <v>46886</v>
      </c>
      <c r="H58" s="219">
        <v>10315</v>
      </c>
      <c r="I58" s="219"/>
    </row>
    <row r="59" spans="1:11" x14ac:dyDescent="0.3">
      <c r="A59" s="214" t="s">
        <v>177</v>
      </c>
      <c r="B59" s="215" t="s">
        <v>449</v>
      </c>
      <c r="C59" s="216" t="s">
        <v>450</v>
      </c>
      <c r="D59" s="217" t="s">
        <v>451</v>
      </c>
      <c r="E59" s="217" t="s">
        <v>285</v>
      </c>
      <c r="F59" s="218">
        <v>3.0000000000000001E-3</v>
      </c>
      <c r="G59" s="219">
        <v>180217</v>
      </c>
      <c r="H59" s="219">
        <v>541</v>
      </c>
      <c r="I59" s="219"/>
    </row>
    <row r="60" spans="1:11" x14ac:dyDescent="0.3">
      <c r="A60" s="214" t="s">
        <v>177</v>
      </c>
      <c r="B60" s="215" t="s">
        <v>432</v>
      </c>
      <c r="C60" s="216" t="s">
        <v>433</v>
      </c>
      <c r="D60" s="217" t="s">
        <v>434</v>
      </c>
      <c r="E60" s="217" t="s">
        <v>218</v>
      </c>
      <c r="F60" s="218">
        <v>0.1</v>
      </c>
      <c r="G60" s="219">
        <v>3484</v>
      </c>
      <c r="H60" s="219">
        <v>348</v>
      </c>
      <c r="I60" s="219"/>
    </row>
    <row r="61" spans="1:11" x14ac:dyDescent="0.3">
      <c r="A61" s="214" t="s">
        <v>177</v>
      </c>
      <c r="B61" s="215" t="s">
        <v>435</v>
      </c>
      <c r="C61" s="216" t="s">
        <v>436</v>
      </c>
      <c r="D61" s="217" t="s">
        <v>437</v>
      </c>
      <c r="E61" s="217" t="s">
        <v>218</v>
      </c>
      <c r="F61" s="218">
        <v>0.4</v>
      </c>
      <c r="G61" s="219">
        <v>1824</v>
      </c>
      <c r="H61" s="219">
        <v>730</v>
      </c>
      <c r="I61" s="219"/>
    </row>
    <row r="62" spans="1:11" x14ac:dyDescent="0.3">
      <c r="A62" s="214" t="s">
        <v>177</v>
      </c>
      <c r="B62" s="215" t="s">
        <v>486</v>
      </c>
      <c r="C62" s="216" t="s">
        <v>487</v>
      </c>
      <c r="D62" s="217" t="s">
        <v>437</v>
      </c>
      <c r="E62" s="217" t="s">
        <v>218</v>
      </c>
      <c r="F62" s="218">
        <v>0.5</v>
      </c>
      <c r="G62" s="219">
        <v>2849</v>
      </c>
      <c r="H62" s="219">
        <v>1425</v>
      </c>
      <c r="I62" s="219"/>
    </row>
    <row r="63" spans="1:11" x14ac:dyDescent="0.3">
      <c r="A63" s="214" t="s">
        <v>177</v>
      </c>
      <c r="B63" s="215" t="s">
        <v>488</v>
      </c>
      <c r="C63" s="216" t="s">
        <v>489</v>
      </c>
      <c r="D63" s="217" t="s">
        <v>437</v>
      </c>
      <c r="E63" s="217" t="s">
        <v>218</v>
      </c>
      <c r="F63" s="218">
        <v>0.06</v>
      </c>
      <c r="G63" s="219">
        <v>11297</v>
      </c>
      <c r="H63" s="219">
        <v>678</v>
      </c>
      <c r="I63" s="219"/>
    </row>
    <row r="64" spans="1:11" x14ac:dyDescent="0.3">
      <c r="A64" s="214" t="s">
        <v>177</v>
      </c>
      <c r="B64" s="215" t="s">
        <v>490</v>
      </c>
      <c r="C64" s="216" t="s">
        <v>491</v>
      </c>
      <c r="D64" s="217" t="s">
        <v>437</v>
      </c>
      <c r="E64" s="217" t="s">
        <v>218</v>
      </c>
      <c r="F64" s="218">
        <v>1.4999999999999999E-2</v>
      </c>
      <c r="G64" s="219">
        <v>62393</v>
      </c>
      <c r="H64" s="219">
        <v>936</v>
      </c>
      <c r="I64" s="219"/>
    </row>
    <row r="65" spans="1:11" x14ac:dyDescent="0.3">
      <c r="A65" s="214" t="s">
        <v>177</v>
      </c>
      <c r="B65" s="215" t="s">
        <v>492</v>
      </c>
      <c r="C65" s="216" t="s">
        <v>493</v>
      </c>
      <c r="D65" s="217" t="s">
        <v>437</v>
      </c>
      <c r="E65" s="217" t="s">
        <v>218</v>
      </c>
      <c r="F65" s="218">
        <v>1.4999999999999999E-2</v>
      </c>
      <c r="G65" s="219">
        <v>129335</v>
      </c>
      <c r="H65" s="219">
        <v>1940</v>
      </c>
      <c r="I65" s="219"/>
    </row>
    <row r="66" spans="1:11" x14ac:dyDescent="0.3">
      <c r="A66" s="214" t="s">
        <v>177</v>
      </c>
      <c r="B66" s="215" t="s">
        <v>494</v>
      </c>
      <c r="C66" s="216" t="s">
        <v>495</v>
      </c>
      <c r="D66" s="217" t="s">
        <v>437</v>
      </c>
      <c r="E66" s="217" t="s">
        <v>477</v>
      </c>
      <c r="F66" s="218">
        <v>1.03</v>
      </c>
      <c r="G66" s="219">
        <v>12317</v>
      </c>
      <c r="H66" s="219">
        <v>12687</v>
      </c>
      <c r="I66" s="219"/>
    </row>
    <row r="67" spans="1:11" x14ac:dyDescent="0.3">
      <c r="A67" s="214" t="s">
        <v>177</v>
      </c>
      <c r="B67" s="215" t="s">
        <v>496</v>
      </c>
      <c r="C67" s="216" t="s">
        <v>497</v>
      </c>
      <c r="D67" s="217" t="s">
        <v>437</v>
      </c>
      <c r="E67" s="217" t="s">
        <v>218</v>
      </c>
      <c r="F67" s="218">
        <v>0.16</v>
      </c>
      <c r="G67" s="219">
        <v>5679</v>
      </c>
      <c r="H67" s="219">
        <v>909</v>
      </c>
      <c r="I67" s="219"/>
    </row>
    <row r="68" spans="1:11" ht="39.6" x14ac:dyDescent="0.3">
      <c r="A68" s="208" t="s">
        <v>178</v>
      </c>
      <c r="B68" s="209" t="s">
        <v>426</v>
      </c>
      <c r="C68" s="210" t="s">
        <v>343</v>
      </c>
      <c r="D68" s="211" t="s">
        <v>427</v>
      </c>
      <c r="E68" s="211" t="s">
        <v>216</v>
      </c>
      <c r="F68" s="212"/>
      <c r="G68" s="213"/>
      <c r="H68" s="213"/>
      <c r="I68" s="213">
        <v>29571</v>
      </c>
      <c r="J68" s="226">
        <f>+$K$1</f>
        <v>1.4233</v>
      </c>
      <c r="K68" s="227">
        <f>+ROUND(I68*J68,0)</f>
        <v>42088</v>
      </c>
    </row>
    <row r="69" spans="1:11" ht="26.4" x14ac:dyDescent="0.3">
      <c r="A69" s="214" t="s">
        <v>178</v>
      </c>
      <c r="B69" s="215" t="s">
        <v>484</v>
      </c>
      <c r="C69" s="216" t="s">
        <v>485</v>
      </c>
      <c r="D69" s="217" t="s">
        <v>430</v>
      </c>
      <c r="E69" s="217" t="s">
        <v>431</v>
      </c>
      <c r="F69" s="218">
        <v>0.2</v>
      </c>
      <c r="G69" s="219">
        <v>46886</v>
      </c>
      <c r="H69" s="219">
        <v>9377</v>
      </c>
      <c r="I69" s="219"/>
    </row>
    <row r="70" spans="1:11" x14ac:dyDescent="0.3">
      <c r="A70" s="214" t="s">
        <v>178</v>
      </c>
      <c r="B70" s="215" t="s">
        <v>449</v>
      </c>
      <c r="C70" s="216" t="s">
        <v>450</v>
      </c>
      <c r="D70" s="217" t="s">
        <v>451</v>
      </c>
      <c r="E70" s="217" t="s">
        <v>285</v>
      </c>
      <c r="F70" s="218">
        <v>3.0000000000000001E-3</v>
      </c>
      <c r="G70" s="219">
        <v>180217</v>
      </c>
      <c r="H70" s="219">
        <v>541</v>
      </c>
      <c r="I70" s="219"/>
    </row>
    <row r="71" spans="1:11" x14ac:dyDescent="0.3">
      <c r="A71" s="214" t="s">
        <v>178</v>
      </c>
      <c r="B71" s="215" t="s">
        <v>432</v>
      </c>
      <c r="C71" s="216" t="s">
        <v>433</v>
      </c>
      <c r="D71" s="217" t="s">
        <v>434</v>
      </c>
      <c r="E71" s="217" t="s">
        <v>218</v>
      </c>
      <c r="F71" s="218">
        <v>0.1</v>
      </c>
      <c r="G71" s="219">
        <v>3484</v>
      </c>
      <c r="H71" s="219">
        <v>348</v>
      </c>
      <c r="I71" s="219"/>
    </row>
    <row r="72" spans="1:11" x14ac:dyDescent="0.3">
      <c r="A72" s="214" t="s">
        <v>178</v>
      </c>
      <c r="B72" s="215" t="s">
        <v>435</v>
      </c>
      <c r="C72" s="216" t="s">
        <v>436</v>
      </c>
      <c r="D72" s="217" t="s">
        <v>437</v>
      </c>
      <c r="E72" s="217" t="s">
        <v>218</v>
      </c>
      <c r="F72" s="218">
        <v>0.4</v>
      </c>
      <c r="G72" s="219">
        <v>1824</v>
      </c>
      <c r="H72" s="219">
        <v>730</v>
      </c>
      <c r="I72" s="219"/>
    </row>
    <row r="73" spans="1:11" x14ac:dyDescent="0.3">
      <c r="A73" s="214" t="s">
        <v>178</v>
      </c>
      <c r="B73" s="215" t="s">
        <v>486</v>
      </c>
      <c r="C73" s="216" t="s">
        <v>487</v>
      </c>
      <c r="D73" s="217" t="s">
        <v>437</v>
      </c>
      <c r="E73" s="217" t="s">
        <v>218</v>
      </c>
      <c r="F73" s="218">
        <v>0.5</v>
      </c>
      <c r="G73" s="219">
        <v>2849</v>
      </c>
      <c r="H73" s="219">
        <v>1425</v>
      </c>
      <c r="I73" s="219"/>
    </row>
    <row r="74" spans="1:11" x14ac:dyDescent="0.3">
      <c r="A74" s="214" t="s">
        <v>178</v>
      </c>
      <c r="B74" s="215" t="s">
        <v>488</v>
      </c>
      <c r="C74" s="216" t="s">
        <v>489</v>
      </c>
      <c r="D74" s="217" t="s">
        <v>437</v>
      </c>
      <c r="E74" s="217" t="s">
        <v>218</v>
      </c>
      <c r="F74" s="218">
        <v>0.06</v>
      </c>
      <c r="G74" s="219">
        <v>11297</v>
      </c>
      <c r="H74" s="219">
        <v>678</v>
      </c>
      <c r="I74" s="219"/>
    </row>
    <row r="75" spans="1:11" x14ac:dyDescent="0.3">
      <c r="A75" s="214" t="s">
        <v>178</v>
      </c>
      <c r="B75" s="215" t="s">
        <v>490</v>
      </c>
      <c r="C75" s="216" t="s">
        <v>491</v>
      </c>
      <c r="D75" s="217" t="s">
        <v>437</v>
      </c>
      <c r="E75" s="217" t="s">
        <v>218</v>
      </c>
      <c r="F75" s="218">
        <v>1.4999999999999999E-2</v>
      </c>
      <c r="G75" s="219">
        <v>62393</v>
      </c>
      <c r="H75" s="219">
        <v>936</v>
      </c>
      <c r="I75" s="219"/>
    </row>
    <row r="76" spans="1:11" x14ac:dyDescent="0.3">
      <c r="A76" s="214" t="s">
        <v>178</v>
      </c>
      <c r="B76" s="215" t="s">
        <v>492</v>
      </c>
      <c r="C76" s="216" t="s">
        <v>493</v>
      </c>
      <c r="D76" s="217" t="s">
        <v>437</v>
      </c>
      <c r="E76" s="217" t="s">
        <v>218</v>
      </c>
      <c r="F76" s="218">
        <v>1.4999999999999999E-2</v>
      </c>
      <c r="G76" s="219">
        <v>129335</v>
      </c>
      <c r="H76" s="219">
        <v>1940</v>
      </c>
      <c r="I76" s="219"/>
    </row>
    <row r="77" spans="1:11" x14ac:dyDescent="0.3">
      <c r="A77" s="214" t="s">
        <v>178</v>
      </c>
      <c r="B77" s="215" t="s">
        <v>498</v>
      </c>
      <c r="C77" s="216" t="s">
        <v>499</v>
      </c>
      <c r="D77" s="217" t="s">
        <v>437</v>
      </c>
      <c r="E77" s="217" t="s">
        <v>477</v>
      </c>
      <c r="F77" s="218">
        <v>1.03</v>
      </c>
      <c r="G77" s="219">
        <v>12317</v>
      </c>
      <c r="H77" s="219">
        <v>12687</v>
      </c>
      <c r="I77" s="219"/>
    </row>
    <row r="78" spans="1:11" x14ac:dyDescent="0.3">
      <c r="A78" s="214" t="s">
        <v>178</v>
      </c>
      <c r="B78" s="215" t="s">
        <v>496</v>
      </c>
      <c r="C78" s="216" t="s">
        <v>497</v>
      </c>
      <c r="D78" s="217" t="s">
        <v>437</v>
      </c>
      <c r="E78" s="217" t="s">
        <v>218</v>
      </c>
      <c r="F78" s="218">
        <v>0.16</v>
      </c>
      <c r="G78" s="219">
        <v>5679</v>
      </c>
      <c r="H78" s="219">
        <v>909</v>
      </c>
      <c r="I78" s="219"/>
    </row>
    <row r="79" spans="1:11" ht="39.6" x14ac:dyDescent="0.3">
      <c r="A79" s="208" t="s">
        <v>23</v>
      </c>
      <c r="B79" s="209" t="s">
        <v>426</v>
      </c>
      <c r="C79" s="210" t="s">
        <v>215</v>
      </c>
      <c r="D79" s="211" t="s">
        <v>427</v>
      </c>
      <c r="E79" s="211" t="s">
        <v>216</v>
      </c>
      <c r="F79" s="212"/>
      <c r="G79" s="213"/>
      <c r="H79" s="213"/>
      <c r="I79" s="213">
        <v>38890</v>
      </c>
      <c r="J79" s="226">
        <f>+$K$1</f>
        <v>1.4233</v>
      </c>
      <c r="K79" s="227">
        <f>+ROUND(I79*J79,0)</f>
        <v>55352</v>
      </c>
    </row>
    <row r="80" spans="1:11" ht="26.4" x14ac:dyDescent="0.3">
      <c r="A80" s="214" t="s">
        <v>23</v>
      </c>
      <c r="B80" s="215" t="s">
        <v>484</v>
      </c>
      <c r="C80" s="216" t="s">
        <v>485</v>
      </c>
      <c r="D80" s="217" t="s">
        <v>430</v>
      </c>
      <c r="E80" s="217" t="s">
        <v>431</v>
      </c>
      <c r="F80" s="218">
        <v>0.25</v>
      </c>
      <c r="G80" s="219">
        <v>46886</v>
      </c>
      <c r="H80" s="219">
        <v>11722</v>
      </c>
      <c r="I80" s="219"/>
    </row>
    <row r="81" spans="1:11" x14ac:dyDescent="0.3">
      <c r="A81" s="214" t="s">
        <v>23</v>
      </c>
      <c r="B81" s="215" t="s">
        <v>449</v>
      </c>
      <c r="C81" s="216" t="s">
        <v>450</v>
      </c>
      <c r="D81" s="217" t="s">
        <v>451</v>
      </c>
      <c r="E81" s="217" t="s">
        <v>285</v>
      </c>
      <c r="F81" s="218">
        <v>5.0000000000000001E-3</v>
      </c>
      <c r="G81" s="219">
        <v>180217</v>
      </c>
      <c r="H81" s="219">
        <v>901</v>
      </c>
      <c r="I81" s="219"/>
    </row>
    <row r="82" spans="1:11" x14ac:dyDescent="0.3">
      <c r="A82" s="214" t="s">
        <v>23</v>
      </c>
      <c r="B82" s="215" t="s">
        <v>432</v>
      </c>
      <c r="C82" s="216" t="s">
        <v>433</v>
      </c>
      <c r="D82" s="217" t="s">
        <v>434</v>
      </c>
      <c r="E82" s="217" t="s">
        <v>218</v>
      </c>
      <c r="F82" s="218">
        <v>0.1</v>
      </c>
      <c r="G82" s="219">
        <v>3484</v>
      </c>
      <c r="H82" s="219">
        <v>348</v>
      </c>
      <c r="I82" s="219"/>
    </row>
    <row r="83" spans="1:11" x14ac:dyDescent="0.3">
      <c r="A83" s="214" t="s">
        <v>23</v>
      </c>
      <c r="B83" s="215" t="s">
        <v>435</v>
      </c>
      <c r="C83" s="216" t="s">
        <v>436</v>
      </c>
      <c r="D83" s="217" t="s">
        <v>437</v>
      </c>
      <c r="E83" s="217" t="s">
        <v>218</v>
      </c>
      <c r="F83" s="218">
        <v>0.4</v>
      </c>
      <c r="G83" s="219">
        <v>1824</v>
      </c>
      <c r="H83" s="219">
        <v>730</v>
      </c>
      <c r="I83" s="219"/>
    </row>
    <row r="84" spans="1:11" x14ac:dyDescent="0.3">
      <c r="A84" s="214" t="s">
        <v>23</v>
      </c>
      <c r="B84" s="215" t="s">
        <v>486</v>
      </c>
      <c r="C84" s="216" t="s">
        <v>487</v>
      </c>
      <c r="D84" s="217" t="s">
        <v>437</v>
      </c>
      <c r="E84" s="217" t="s">
        <v>218</v>
      </c>
      <c r="F84" s="218">
        <v>0.5</v>
      </c>
      <c r="G84" s="219">
        <v>2849</v>
      </c>
      <c r="H84" s="219">
        <v>1425</v>
      </c>
      <c r="I84" s="219"/>
    </row>
    <row r="85" spans="1:11" x14ac:dyDescent="0.3">
      <c r="A85" s="214" t="s">
        <v>23</v>
      </c>
      <c r="B85" s="215" t="s">
        <v>500</v>
      </c>
      <c r="C85" s="216" t="s">
        <v>501</v>
      </c>
      <c r="D85" s="217" t="s">
        <v>437</v>
      </c>
      <c r="E85" s="217" t="s">
        <v>218</v>
      </c>
      <c r="F85" s="218">
        <v>0.06</v>
      </c>
      <c r="G85" s="219">
        <v>19645</v>
      </c>
      <c r="H85" s="219">
        <v>1179</v>
      </c>
      <c r="I85" s="219"/>
    </row>
    <row r="86" spans="1:11" x14ac:dyDescent="0.3">
      <c r="A86" s="214" t="s">
        <v>23</v>
      </c>
      <c r="B86" s="215" t="s">
        <v>490</v>
      </c>
      <c r="C86" s="216" t="s">
        <v>491</v>
      </c>
      <c r="D86" s="217" t="s">
        <v>437</v>
      </c>
      <c r="E86" s="217" t="s">
        <v>218</v>
      </c>
      <c r="F86" s="218">
        <v>1.7000000000000001E-2</v>
      </c>
      <c r="G86" s="219">
        <v>62393</v>
      </c>
      <c r="H86" s="219">
        <v>1061</v>
      </c>
      <c r="I86" s="219"/>
    </row>
    <row r="87" spans="1:11" x14ac:dyDescent="0.3">
      <c r="A87" s="214" t="s">
        <v>23</v>
      </c>
      <c r="B87" s="215" t="s">
        <v>492</v>
      </c>
      <c r="C87" s="216" t="s">
        <v>493</v>
      </c>
      <c r="D87" s="217" t="s">
        <v>437</v>
      </c>
      <c r="E87" s="217" t="s">
        <v>218</v>
      </c>
      <c r="F87" s="218">
        <v>1.7000000000000001E-2</v>
      </c>
      <c r="G87" s="219">
        <v>129335</v>
      </c>
      <c r="H87" s="219">
        <v>2199</v>
      </c>
      <c r="I87" s="219"/>
    </row>
    <row r="88" spans="1:11" x14ac:dyDescent="0.3">
      <c r="A88" s="214" t="s">
        <v>23</v>
      </c>
      <c r="B88" s="215" t="s">
        <v>502</v>
      </c>
      <c r="C88" s="216" t="s">
        <v>503</v>
      </c>
      <c r="D88" s="217" t="s">
        <v>437</v>
      </c>
      <c r="E88" s="217" t="s">
        <v>477</v>
      </c>
      <c r="F88" s="218">
        <v>1.03</v>
      </c>
      <c r="G88" s="219">
        <v>16984</v>
      </c>
      <c r="H88" s="219">
        <v>17494</v>
      </c>
      <c r="I88" s="219"/>
    </row>
    <row r="89" spans="1:11" x14ac:dyDescent="0.3">
      <c r="A89" s="214" t="s">
        <v>23</v>
      </c>
      <c r="B89" s="215" t="s">
        <v>504</v>
      </c>
      <c r="C89" s="216" t="s">
        <v>505</v>
      </c>
      <c r="D89" s="217" t="s">
        <v>437</v>
      </c>
      <c r="E89" s="217" t="s">
        <v>218</v>
      </c>
      <c r="F89" s="218">
        <v>0.16</v>
      </c>
      <c r="G89" s="219">
        <v>11446</v>
      </c>
      <c r="H89" s="219">
        <v>1831</v>
      </c>
      <c r="I89" s="219"/>
    </row>
    <row r="90" spans="1:11" s="275" customFormat="1" ht="39.6" x14ac:dyDescent="0.25">
      <c r="A90" s="269" t="s">
        <v>153</v>
      </c>
      <c r="B90" s="270" t="s">
        <v>426</v>
      </c>
      <c r="C90" s="271" t="s">
        <v>321</v>
      </c>
      <c r="D90" s="272" t="s">
        <v>427</v>
      </c>
      <c r="E90" s="272" t="s">
        <v>216</v>
      </c>
      <c r="F90" s="273"/>
      <c r="G90" s="274"/>
      <c r="H90" s="274"/>
      <c r="I90" s="274">
        <v>76123</v>
      </c>
      <c r="J90" s="226">
        <f>+$K$1</f>
        <v>1.4233</v>
      </c>
      <c r="K90" s="227">
        <f>+ROUND(I90*J90,0)</f>
        <v>108346</v>
      </c>
    </row>
    <row r="91" spans="1:11" s="275" customFormat="1" ht="26.4" x14ac:dyDescent="0.25">
      <c r="A91" s="276" t="s">
        <v>153</v>
      </c>
      <c r="B91" s="277" t="s">
        <v>484</v>
      </c>
      <c r="C91" s="278" t="s">
        <v>485</v>
      </c>
      <c r="D91" s="279" t="s">
        <v>430</v>
      </c>
      <c r="E91" s="279" t="s">
        <v>431</v>
      </c>
      <c r="F91" s="280">
        <v>0.35</v>
      </c>
      <c r="G91" s="281">
        <v>46886</v>
      </c>
      <c r="H91" s="281">
        <v>16410</v>
      </c>
      <c r="I91" s="281"/>
      <c r="J91" s="282"/>
    </row>
    <row r="92" spans="1:11" s="275" customFormat="1" ht="13.2" x14ac:dyDescent="0.25">
      <c r="A92" s="276" t="s">
        <v>153</v>
      </c>
      <c r="B92" s="277" t="s">
        <v>449</v>
      </c>
      <c r="C92" s="278" t="s">
        <v>450</v>
      </c>
      <c r="D92" s="279" t="s">
        <v>451</v>
      </c>
      <c r="E92" s="279" t="s">
        <v>285</v>
      </c>
      <c r="F92" s="280">
        <v>0.01</v>
      </c>
      <c r="G92" s="281">
        <v>180217</v>
      </c>
      <c r="H92" s="281">
        <v>1802</v>
      </c>
      <c r="I92" s="281"/>
      <c r="J92" s="282"/>
    </row>
    <row r="93" spans="1:11" s="275" customFormat="1" ht="13.2" x14ac:dyDescent="0.25">
      <c r="A93" s="276" t="s">
        <v>153</v>
      </c>
      <c r="B93" s="277" t="s">
        <v>432</v>
      </c>
      <c r="C93" s="278" t="s">
        <v>433</v>
      </c>
      <c r="D93" s="279" t="s">
        <v>434</v>
      </c>
      <c r="E93" s="279" t="s">
        <v>218</v>
      </c>
      <c r="F93" s="280">
        <v>0.1</v>
      </c>
      <c r="G93" s="281">
        <v>3484</v>
      </c>
      <c r="H93" s="281">
        <v>348</v>
      </c>
      <c r="I93" s="281"/>
      <c r="J93" s="282"/>
    </row>
    <row r="94" spans="1:11" s="275" customFormat="1" ht="13.2" x14ac:dyDescent="0.25">
      <c r="A94" s="276" t="s">
        <v>153</v>
      </c>
      <c r="B94" s="277" t="s">
        <v>435</v>
      </c>
      <c r="C94" s="278" t="s">
        <v>436</v>
      </c>
      <c r="D94" s="279" t="s">
        <v>437</v>
      </c>
      <c r="E94" s="279" t="s">
        <v>218</v>
      </c>
      <c r="F94" s="280">
        <v>0.5</v>
      </c>
      <c r="G94" s="281">
        <v>1824</v>
      </c>
      <c r="H94" s="281">
        <v>912</v>
      </c>
      <c r="I94" s="281"/>
      <c r="J94" s="282"/>
    </row>
    <row r="95" spans="1:11" s="275" customFormat="1" ht="13.2" x14ac:dyDescent="0.25">
      <c r="A95" s="276" t="s">
        <v>153</v>
      </c>
      <c r="B95" s="277" t="s">
        <v>486</v>
      </c>
      <c r="C95" s="278" t="s">
        <v>487</v>
      </c>
      <c r="D95" s="279" t="s">
        <v>437</v>
      </c>
      <c r="E95" s="279" t="s">
        <v>218</v>
      </c>
      <c r="F95" s="280">
        <v>0.5</v>
      </c>
      <c r="G95" s="281">
        <v>2849</v>
      </c>
      <c r="H95" s="281">
        <v>1425</v>
      </c>
      <c r="I95" s="281"/>
      <c r="J95" s="282"/>
    </row>
    <row r="96" spans="1:11" s="275" customFormat="1" ht="13.2" x14ac:dyDescent="0.25">
      <c r="A96" s="276" t="s">
        <v>153</v>
      </c>
      <c r="B96" s="277" t="s">
        <v>996</v>
      </c>
      <c r="C96" s="278" t="s">
        <v>997</v>
      </c>
      <c r="D96" s="279" t="s">
        <v>437</v>
      </c>
      <c r="E96" s="279" t="s">
        <v>218</v>
      </c>
      <c r="F96" s="280">
        <v>0.06</v>
      </c>
      <c r="G96" s="281">
        <v>166284</v>
      </c>
      <c r="H96" s="281">
        <v>9977</v>
      </c>
      <c r="I96" s="281"/>
      <c r="J96" s="282"/>
    </row>
    <row r="97" spans="1:11" s="275" customFormat="1" ht="13.2" x14ac:dyDescent="0.25">
      <c r="A97" s="276" t="s">
        <v>153</v>
      </c>
      <c r="B97" s="277" t="s">
        <v>490</v>
      </c>
      <c r="C97" s="278" t="s">
        <v>491</v>
      </c>
      <c r="D97" s="279" t="s">
        <v>437</v>
      </c>
      <c r="E97" s="279" t="s">
        <v>218</v>
      </c>
      <c r="F97" s="280">
        <v>0.02</v>
      </c>
      <c r="G97" s="281">
        <v>62393</v>
      </c>
      <c r="H97" s="281">
        <v>1248</v>
      </c>
      <c r="I97" s="281"/>
      <c r="J97" s="282"/>
    </row>
    <row r="98" spans="1:11" s="275" customFormat="1" ht="13.2" x14ac:dyDescent="0.25">
      <c r="A98" s="276" t="s">
        <v>153</v>
      </c>
      <c r="B98" s="277" t="s">
        <v>492</v>
      </c>
      <c r="C98" s="278" t="s">
        <v>493</v>
      </c>
      <c r="D98" s="279" t="s">
        <v>437</v>
      </c>
      <c r="E98" s="279" t="s">
        <v>218</v>
      </c>
      <c r="F98" s="280">
        <v>0.02</v>
      </c>
      <c r="G98" s="281">
        <v>129335</v>
      </c>
      <c r="H98" s="281">
        <v>2587</v>
      </c>
      <c r="I98" s="281"/>
      <c r="J98" s="282"/>
    </row>
    <row r="99" spans="1:11" s="275" customFormat="1" ht="13.2" x14ac:dyDescent="0.25">
      <c r="A99" s="276" t="s">
        <v>153</v>
      </c>
      <c r="B99" s="277" t="s">
        <v>998</v>
      </c>
      <c r="C99" s="278" t="s">
        <v>999</v>
      </c>
      <c r="D99" s="279" t="s">
        <v>437</v>
      </c>
      <c r="E99" s="279" t="s">
        <v>477</v>
      </c>
      <c r="F99" s="280">
        <v>1.03</v>
      </c>
      <c r="G99" s="281">
        <v>32484</v>
      </c>
      <c r="H99" s="281">
        <v>33459</v>
      </c>
      <c r="I99" s="281"/>
      <c r="J99" s="282"/>
    </row>
    <row r="100" spans="1:11" s="275" customFormat="1" ht="13.2" x14ac:dyDescent="0.25">
      <c r="A100" s="276" t="s">
        <v>153</v>
      </c>
      <c r="B100" s="277" t="s">
        <v>1000</v>
      </c>
      <c r="C100" s="278" t="s">
        <v>1001</v>
      </c>
      <c r="D100" s="279" t="s">
        <v>437</v>
      </c>
      <c r="E100" s="279" t="s">
        <v>218</v>
      </c>
      <c r="F100" s="280">
        <v>0.16</v>
      </c>
      <c r="G100" s="281">
        <v>49718</v>
      </c>
      <c r="H100" s="281">
        <v>7955</v>
      </c>
      <c r="I100" s="281"/>
      <c r="J100" s="282"/>
    </row>
    <row r="101" spans="1:11" ht="39.6" x14ac:dyDescent="0.3">
      <c r="A101" s="208" t="s">
        <v>85</v>
      </c>
      <c r="B101" s="209" t="s">
        <v>426</v>
      </c>
      <c r="C101" s="210" t="s">
        <v>261</v>
      </c>
      <c r="D101" s="211" t="s">
        <v>427</v>
      </c>
      <c r="E101" s="211" t="s">
        <v>218</v>
      </c>
      <c r="F101" s="212"/>
      <c r="G101" s="213"/>
      <c r="H101" s="213"/>
      <c r="I101" s="213">
        <v>104811</v>
      </c>
      <c r="J101" s="226">
        <f>+$K$1</f>
        <v>1.4233</v>
      </c>
      <c r="K101" s="227">
        <f>+ROUND(I101*J101,0)</f>
        <v>149177</v>
      </c>
    </row>
    <row r="102" spans="1:11" ht="26.4" x14ac:dyDescent="0.3">
      <c r="A102" s="214" t="s">
        <v>85</v>
      </c>
      <c r="B102" s="215" t="s">
        <v>484</v>
      </c>
      <c r="C102" s="216" t="s">
        <v>485</v>
      </c>
      <c r="D102" s="217" t="s">
        <v>430</v>
      </c>
      <c r="E102" s="217" t="s">
        <v>431</v>
      </c>
      <c r="F102" s="218">
        <v>0.9</v>
      </c>
      <c r="G102" s="219">
        <v>46886</v>
      </c>
      <c r="H102" s="219">
        <v>42197</v>
      </c>
      <c r="I102" s="219"/>
    </row>
    <row r="103" spans="1:11" x14ac:dyDescent="0.3">
      <c r="A103" s="214" t="s">
        <v>85</v>
      </c>
      <c r="B103" s="215" t="s">
        <v>449</v>
      </c>
      <c r="C103" s="216" t="s">
        <v>450</v>
      </c>
      <c r="D103" s="217" t="s">
        <v>451</v>
      </c>
      <c r="E103" s="217" t="s">
        <v>285</v>
      </c>
      <c r="F103" s="218">
        <v>8.0000000000000002E-3</v>
      </c>
      <c r="G103" s="219">
        <v>180217</v>
      </c>
      <c r="H103" s="219">
        <v>1442</v>
      </c>
      <c r="I103" s="219"/>
    </row>
    <row r="104" spans="1:11" x14ac:dyDescent="0.3">
      <c r="A104" s="214" t="s">
        <v>85</v>
      </c>
      <c r="B104" s="215" t="s">
        <v>432</v>
      </c>
      <c r="C104" s="216" t="s">
        <v>433</v>
      </c>
      <c r="D104" s="217" t="s">
        <v>434</v>
      </c>
      <c r="E104" s="217" t="s">
        <v>218</v>
      </c>
      <c r="F104" s="218">
        <v>0.2</v>
      </c>
      <c r="G104" s="219">
        <v>3484</v>
      </c>
      <c r="H104" s="219">
        <v>697</v>
      </c>
      <c r="I104" s="219"/>
    </row>
    <row r="105" spans="1:11" x14ac:dyDescent="0.3">
      <c r="A105" s="214" t="s">
        <v>85</v>
      </c>
      <c r="B105" s="215" t="s">
        <v>435</v>
      </c>
      <c r="C105" s="216" t="s">
        <v>436</v>
      </c>
      <c r="D105" s="217" t="s">
        <v>437</v>
      </c>
      <c r="E105" s="217" t="s">
        <v>218</v>
      </c>
      <c r="F105" s="218">
        <v>0.2</v>
      </c>
      <c r="G105" s="219">
        <v>1824</v>
      </c>
      <c r="H105" s="219">
        <v>365</v>
      </c>
      <c r="I105" s="219"/>
    </row>
    <row r="106" spans="1:11" x14ac:dyDescent="0.3">
      <c r="A106" s="214" t="s">
        <v>85</v>
      </c>
      <c r="B106" s="215" t="s">
        <v>488</v>
      </c>
      <c r="C106" s="216" t="s">
        <v>489</v>
      </c>
      <c r="D106" s="217" t="s">
        <v>437</v>
      </c>
      <c r="E106" s="217" t="s">
        <v>218</v>
      </c>
      <c r="F106" s="218">
        <v>1</v>
      </c>
      <c r="G106" s="219">
        <v>11297</v>
      </c>
      <c r="H106" s="219">
        <v>11297</v>
      </c>
      <c r="I106" s="219"/>
    </row>
    <row r="107" spans="1:11" x14ac:dyDescent="0.3">
      <c r="A107" s="214" t="s">
        <v>85</v>
      </c>
      <c r="B107" s="215" t="s">
        <v>490</v>
      </c>
      <c r="C107" s="216" t="s">
        <v>491</v>
      </c>
      <c r="D107" s="217" t="s">
        <v>437</v>
      </c>
      <c r="E107" s="217" t="s">
        <v>218</v>
      </c>
      <c r="F107" s="218">
        <v>0.05</v>
      </c>
      <c r="G107" s="219">
        <v>62393</v>
      </c>
      <c r="H107" s="219">
        <v>3120</v>
      </c>
      <c r="I107" s="219"/>
    </row>
    <row r="108" spans="1:11" x14ac:dyDescent="0.3">
      <c r="A108" s="214" t="s">
        <v>85</v>
      </c>
      <c r="B108" s="215" t="s">
        <v>492</v>
      </c>
      <c r="C108" s="216" t="s">
        <v>493</v>
      </c>
      <c r="D108" s="217" t="s">
        <v>437</v>
      </c>
      <c r="E108" s="217" t="s">
        <v>218</v>
      </c>
      <c r="F108" s="218">
        <v>0.05</v>
      </c>
      <c r="G108" s="219">
        <v>129335</v>
      </c>
      <c r="H108" s="219">
        <v>6467</v>
      </c>
      <c r="I108" s="219"/>
    </row>
    <row r="109" spans="1:11" x14ac:dyDescent="0.3">
      <c r="A109" s="214" t="s">
        <v>85</v>
      </c>
      <c r="B109" s="215" t="s">
        <v>494</v>
      </c>
      <c r="C109" s="216" t="s">
        <v>495</v>
      </c>
      <c r="D109" s="217" t="s">
        <v>437</v>
      </c>
      <c r="E109" s="217" t="s">
        <v>477</v>
      </c>
      <c r="F109" s="218">
        <v>1.55</v>
      </c>
      <c r="G109" s="219">
        <v>12317</v>
      </c>
      <c r="H109" s="219">
        <v>19091</v>
      </c>
      <c r="I109" s="219"/>
    </row>
    <row r="110" spans="1:11" x14ac:dyDescent="0.3">
      <c r="A110" s="214" t="s">
        <v>85</v>
      </c>
      <c r="B110" s="215" t="s">
        <v>506</v>
      </c>
      <c r="C110" s="216" t="s">
        <v>507</v>
      </c>
      <c r="D110" s="217" t="s">
        <v>437</v>
      </c>
      <c r="E110" s="217" t="s">
        <v>218</v>
      </c>
      <c r="F110" s="218">
        <v>1</v>
      </c>
      <c r="G110" s="219">
        <v>20135</v>
      </c>
      <c r="H110" s="219">
        <v>20135</v>
      </c>
      <c r="I110" s="219"/>
    </row>
    <row r="111" spans="1:11" ht="39.6" x14ac:dyDescent="0.3">
      <c r="A111" s="208" t="s">
        <v>179</v>
      </c>
      <c r="B111" s="209" t="s">
        <v>426</v>
      </c>
      <c r="C111" s="210" t="s">
        <v>344</v>
      </c>
      <c r="D111" s="211" t="s">
        <v>427</v>
      </c>
      <c r="E111" s="211" t="s">
        <v>218</v>
      </c>
      <c r="F111" s="212"/>
      <c r="G111" s="213"/>
      <c r="H111" s="213"/>
      <c r="I111" s="213">
        <v>108644</v>
      </c>
      <c r="J111" s="226">
        <f>+$K$1</f>
        <v>1.4233</v>
      </c>
      <c r="K111" s="227">
        <f>+ROUND(I111*J111,0)</f>
        <v>154633</v>
      </c>
    </row>
    <row r="112" spans="1:11" ht="26.4" x14ac:dyDescent="0.3">
      <c r="A112" s="214" t="s">
        <v>179</v>
      </c>
      <c r="B112" s="215" t="s">
        <v>484</v>
      </c>
      <c r="C112" s="216" t="s">
        <v>485</v>
      </c>
      <c r="D112" s="217" t="s">
        <v>430</v>
      </c>
      <c r="E112" s="217" t="s">
        <v>431</v>
      </c>
      <c r="F112" s="218">
        <v>0.9</v>
      </c>
      <c r="G112" s="219">
        <v>46886</v>
      </c>
      <c r="H112" s="219">
        <v>42197</v>
      </c>
      <c r="I112" s="219"/>
    </row>
    <row r="113" spans="1:11" x14ac:dyDescent="0.3">
      <c r="A113" s="214" t="s">
        <v>179</v>
      </c>
      <c r="B113" s="215" t="s">
        <v>449</v>
      </c>
      <c r="C113" s="216" t="s">
        <v>450</v>
      </c>
      <c r="D113" s="217" t="s">
        <v>451</v>
      </c>
      <c r="E113" s="217" t="s">
        <v>285</v>
      </c>
      <c r="F113" s="218">
        <v>7.0000000000000001E-3</v>
      </c>
      <c r="G113" s="219">
        <v>180217</v>
      </c>
      <c r="H113" s="219">
        <v>1262</v>
      </c>
      <c r="I113" s="219"/>
    </row>
    <row r="114" spans="1:11" x14ac:dyDescent="0.3">
      <c r="A114" s="214" t="s">
        <v>179</v>
      </c>
      <c r="B114" s="215" t="s">
        <v>432</v>
      </c>
      <c r="C114" s="216" t="s">
        <v>433</v>
      </c>
      <c r="D114" s="217" t="s">
        <v>434</v>
      </c>
      <c r="E114" s="217" t="s">
        <v>218</v>
      </c>
      <c r="F114" s="218">
        <v>0.2</v>
      </c>
      <c r="G114" s="219">
        <v>3484</v>
      </c>
      <c r="H114" s="219">
        <v>697</v>
      </c>
      <c r="I114" s="219"/>
    </row>
    <row r="115" spans="1:11" x14ac:dyDescent="0.3">
      <c r="A115" s="214" t="s">
        <v>179</v>
      </c>
      <c r="B115" s="215" t="s">
        <v>435</v>
      </c>
      <c r="C115" s="216" t="s">
        <v>436</v>
      </c>
      <c r="D115" s="217" t="s">
        <v>437</v>
      </c>
      <c r="E115" s="217" t="s">
        <v>218</v>
      </c>
      <c r="F115" s="218">
        <v>2.4</v>
      </c>
      <c r="G115" s="219">
        <v>1824</v>
      </c>
      <c r="H115" s="219">
        <v>4378</v>
      </c>
      <c r="I115" s="219"/>
    </row>
    <row r="116" spans="1:11" x14ac:dyDescent="0.3">
      <c r="A116" s="214" t="s">
        <v>179</v>
      </c>
      <c r="B116" s="215" t="s">
        <v>488</v>
      </c>
      <c r="C116" s="216" t="s">
        <v>489</v>
      </c>
      <c r="D116" s="217" t="s">
        <v>437</v>
      </c>
      <c r="E116" s="217" t="s">
        <v>218</v>
      </c>
      <c r="F116" s="218">
        <v>1</v>
      </c>
      <c r="G116" s="219">
        <v>11297</v>
      </c>
      <c r="H116" s="219">
        <v>11297</v>
      </c>
      <c r="I116" s="219"/>
    </row>
    <row r="117" spans="1:11" x14ac:dyDescent="0.3">
      <c r="A117" s="214" t="s">
        <v>179</v>
      </c>
      <c r="B117" s="215" t="s">
        <v>490</v>
      </c>
      <c r="C117" s="216" t="s">
        <v>491</v>
      </c>
      <c r="D117" s="217" t="s">
        <v>437</v>
      </c>
      <c r="E117" s="217" t="s">
        <v>218</v>
      </c>
      <c r="F117" s="218">
        <v>0.05</v>
      </c>
      <c r="G117" s="219">
        <v>62393</v>
      </c>
      <c r="H117" s="219">
        <v>3120</v>
      </c>
      <c r="I117" s="219"/>
    </row>
    <row r="118" spans="1:11" x14ac:dyDescent="0.3">
      <c r="A118" s="214" t="s">
        <v>179</v>
      </c>
      <c r="B118" s="215" t="s">
        <v>492</v>
      </c>
      <c r="C118" s="216" t="s">
        <v>493</v>
      </c>
      <c r="D118" s="217" t="s">
        <v>437</v>
      </c>
      <c r="E118" s="217" t="s">
        <v>218</v>
      </c>
      <c r="F118" s="218">
        <v>0.05</v>
      </c>
      <c r="G118" s="219">
        <v>129335</v>
      </c>
      <c r="H118" s="219">
        <v>6467</v>
      </c>
      <c r="I118" s="219"/>
    </row>
    <row r="119" spans="1:11" x14ac:dyDescent="0.3">
      <c r="A119" s="214" t="s">
        <v>179</v>
      </c>
      <c r="B119" s="215" t="s">
        <v>498</v>
      </c>
      <c r="C119" s="216" t="s">
        <v>499</v>
      </c>
      <c r="D119" s="217" t="s">
        <v>437</v>
      </c>
      <c r="E119" s="217" t="s">
        <v>477</v>
      </c>
      <c r="F119" s="218">
        <v>1.55</v>
      </c>
      <c r="G119" s="219">
        <v>12317</v>
      </c>
      <c r="H119" s="219">
        <v>19091</v>
      </c>
      <c r="I119" s="219"/>
    </row>
    <row r="120" spans="1:11" x14ac:dyDescent="0.3">
      <c r="A120" s="214" t="s">
        <v>179</v>
      </c>
      <c r="B120" s="215" t="s">
        <v>506</v>
      </c>
      <c r="C120" s="216" t="s">
        <v>507</v>
      </c>
      <c r="D120" s="217" t="s">
        <v>437</v>
      </c>
      <c r="E120" s="217" t="s">
        <v>218</v>
      </c>
      <c r="F120" s="218">
        <v>1</v>
      </c>
      <c r="G120" s="219">
        <v>20135</v>
      </c>
      <c r="H120" s="219">
        <v>20135</v>
      </c>
      <c r="I120" s="219"/>
    </row>
    <row r="121" spans="1:11" x14ac:dyDescent="0.3">
      <c r="A121" s="214"/>
      <c r="B121" s="215"/>
      <c r="C121" s="216"/>
      <c r="D121" s="217"/>
      <c r="E121" s="217"/>
      <c r="F121" s="218"/>
      <c r="G121" s="219"/>
      <c r="H121" s="219"/>
      <c r="I121" s="219"/>
    </row>
    <row r="122" spans="1:11" ht="39.6" x14ac:dyDescent="0.3">
      <c r="A122" s="208" t="s">
        <v>134</v>
      </c>
      <c r="B122" s="209" t="s">
        <v>426</v>
      </c>
      <c r="C122" s="210" t="s">
        <v>305</v>
      </c>
      <c r="D122" s="211" t="s">
        <v>427</v>
      </c>
      <c r="E122" s="211" t="s">
        <v>216</v>
      </c>
      <c r="F122" s="212"/>
      <c r="G122" s="213"/>
      <c r="H122" s="213"/>
      <c r="I122" s="213">
        <v>40883</v>
      </c>
      <c r="J122" s="226">
        <f>+$K$1</f>
        <v>1.4233</v>
      </c>
      <c r="K122" s="227">
        <f>+ROUND(I122*J122,0)</f>
        <v>58189</v>
      </c>
    </row>
    <row r="123" spans="1:11" ht="26.4" x14ac:dyDescent="0.3">
      <c r="A123" s="214" t="s">
        <v>134</v>
      </c>
      <c r="B123" s="215" t="s">
        <v>508</v>
      </c>
      <c r="C123" s="216" t="s">
        <v>509</v>
      </c>
      <c r="D123" s="217" t="s">
        <v>430</v>
      </c>
      <c r="E123" s="217" t="s">
        <v>431</v>
      </c>
      <c r="F123" s="218">
        <v>0.191</v>
      </c>
      <c r="G123" s="219">
        <v>59910</v>
      </c>
      <c r="H123" s="219">
        <v>11443</v>
      </c>
      <c r="I123" s="219"/>
    </row>
    <row r="124" spans="1:11" x14ac:dyDescent="0.3">
      <c r="A124" s="214" t="s">
        <v>134</v>
      </c>
      <c r="B124" s="215" t="s">
        <v>449</v>
      </c>
      <c r="C124" s="216" t="s">
        <v>450</v>
      </c>
      <c r="D124" s="217" t="s">
        <v>451</v>
      </c>
      <c r="E124" s="217" t="s">
        <v>285</v>
      </c>
      <c r="F124" s="218">
        <v>5.0000000000000001E-3</v>
      </c>
      <c r="G124" s="219">
        <v>180217</v>
      </c>
      <c r="H124" s="219">
        <v>901</v>
      </c>
      <c r="I124" s="219"/>
    </row>
    <row r="125" spans="1:11" x14ac:dyDescent="0.3">
      <c r="A125" s="214" t="s">
        <v>134</v>
      </c>
      <c r="B125" s="215" t="s">
        <v>432</v>
      </c>
      <c r="C125" s="216" t="s">
        <v>433</v>
      </c>
      <c r="D125" s="217" t="s">
        <v>434</v>
      </c>
      <c r="E125" s="217" t="s">
        <v>218</v>
      </c>
      <c r="F125" s="218">
        <v>0.1</v>
      </c>
      <c r="G125" s="219">
        <v>3484</v>
      </c>
      <c r="H125" s="219">
        <v>348</v>
      </c>
      <c r="I125" s="219"/>
    </row>
    <row r="126" spans="1:11" x14ac:dyDescent="0.3">
      <c r="A126" s="214" t="s">
        <v>134</v>
      </c>
      <c r="B126" s="215" t="s">
        <v>435</v>
      </c>
      <c r="C126" s="216" t="s">
        <v>436</v>
      </c>
      <c r="D126" s="217" t="s">
        <v>437</v>
      </c>
      <c r="E126" s="217" t="s">
        <v>218</v>
      </c>
      <c r="F126" s="218">
        <v>0.4</v>
      </c>
      <c r="G126" s="219">
        <v>1824</v>
      </c>
      <c r="H126" s="219">
        <v>730</v>
      </c>
      <c r="I126" s="219"/>
    </row>
    <row r="127" spans="1:11" x14ac:dyDescent="0.3">
      <c r="A127" s="214" t="s">
        <v>134</v>
      </c>
      <c r="B127" s="215" t="s">
        <v>486</v>
      </c>
      <c r="C127" s="216" t="s">
        <v>487</v>
      </c>
      <c r="D127" s="217" t="s">
        <v>437</v>
      </c>
      <c r="E127" s="217" t="s">
        <v>218</v>
      </c>
      <c r="F127" s="218">
        <v>0.5</v>
      </c>
      <c r="G127" s="219">
        <v>2849</v>
      </c>
      <c r="H127" s="219">
        <v>1425</v>
      </c>
      <c r="I127" s="219"/>
    </row>
    <row r="128" spans="1:11" x14ac:dyDescent="0.3">
      <c r="A128" s="214" t="s">
        <v>134</v>
      </c>
      <c r="B128" s="215" t="s">
        <v>490</v>
      </c>
      <c r="C128" s="216" t="s">
        <v>491</v>
      </c>
      <c r="D128" s="217" t="s">
        <v>437</v>
      </c>
      <c r="E128" s="217" t="s">
        <v>218</v>
      </c>
      <c r="F128" s="218">
        <v>3.5000000000000003E-2</v>
      </c>
      <c r="G128" s="219">
        <v>62393</v>
      </c>
      <c r="H128" s="219">
        <v>2184</v>
      </c>
      <c r="I128" s="219"/>
    </row>
    <row r="129" spans="1:11" x14ac:dyDescent="0.3">
      <c r="A129" s="214" t="s">
        <v>134</v>
      </c>
      <c r="B129" s="215" t="s">
        <v>492</v>
      </c>
      <c r="C129" s="216" t="s">
        <v>493</v>
      </c>
      <c r="D129" s="217" t="s">
        <v>437</v>
      </c>
      <c r="E129" s="217" t="s">
        <v>218</v>
      </c>
      <c r="F129" s="218">
        <v>3.5000000000000003E-2</v>
      </c>
      <c r="G129" s="219">
        <v>129335</v>
      </c>
      <c r="H129" s="219">
        <v>4527</v>
      </c>
      <c r="I129" s="219"/>
    </row>
    <row r="130" spans="1:11" x14ac:dyDescent="0.3">
      <c r="A130" s="214" t="s">
        <v>134</v>
      </c>
      <c r="B130" s="215" t="s">
        <v>502</v>
      </c>
      <c r="C130" s="216" t="s">
        <v>503</v>
      </c>
      <c r="D130" s="217" t="s">
        <v>437</v>
      </c>
      <c r="E130" s="217" t="s">
        <v>477</v>
      </c>
      <c r="F130" s="218">
        <v>1.03</v>
      </c>
      <c r="G130" s="219">
        <v>16984</v>
      </c>
      <c r="H130" s="219">
        <v>17494</v>
      </c>
      <c r="I130" s="219"/>
    </row>
    <row r="131" spans="1:11" x14ac:dyDescent="0.3">
      <c r="A131" s="214" t="s">
        <v>134</v>
      </c>
      <c r="B131" s="215" t="s">
        <v>504</v>
      </c>
      <c r="C131" s="216" t="s">
        <v>505</v>
      </c>
      <c r="D131" s="217" t="s">
        <v>437</v>
      </c>
      <c r="E131" s="217" t="s">
        <v>218</v>
      </c>
      <c r="F131" s="218">
        <v>0.16</v>
      </c>
      <c r="G131" s="219">
        <v>11446</v>
      </c>
      <c r="H131" s="219">
        <v>1831</v>
      </c>
      <c r="I131" s="219"/>
    </row>
    <row r="132" spans="1:11" ht="26.4" x14ac:dyDescent="0.3">
      <c r="A132" s="208" t="s">
        <v>173</v>
      </c>
      <c r="B132" s="209" t="s">
        <v>426</v>
      </c>
      <c r="C132" s="210" t="s">
        <v>339</v>
      </c>
      <c r="D132" s="211" t="s">
        <v>427</v>
      </c>
      <c r="E132" s="211" t="s">
        <v>216</v>
      </c>
      <c r="F132" s="212"/>
      <c r="G132" s="213"/>
      <c r="H132" s="213"/>
      <c r="I132" s="213">
        <v>33532</v>
      </c>
      <c r="J132" s="226">
        <f>+$K$1</f>
        <v>1.4233</v>
      </c>
      <c r="K132" s="227">
        <f>+ROUND(I132*J132,0)</f>
        <v>47726</v>
      </c>
    </row>
    <row r="133" spans="1:11" ht="26.4" x14ac:dyDescent="0.3">
      <c r="A133" s="214" t="s">
        <v>173</v>
      </c>
      <c r="B133" s="215" t="s">
        <v>508</v>
      </c>
      <c r="C133" s="216" t="s">
        <v>509</v>
      </c>
      <c r="D133" s="217" t="s">
        <v>430</v>
      </c>
      <c r="E133" s="217" t="s">
        <v>431</v>
      </c>
      <c r="F133" s="218">
        <v>0.161</v>
      </c>
      <c r="G133" s="219">
        <v>59910</v>
      </c>
      <c r="H133" s="219">
        <v>9646</v>
      </c>
      <c r="I133" s="219"/>
    </row>
    <row r="134" spans="1:11" x14ac:dyDescent="0.3">
      <c r="A134" s="214" t="s">
        <v>173</v>
      </c>
      <c r="B134" s="215" t="s">
        <v>449</v>
      </c>
      <c r="C134" s="216" t="s">
        <v>450</v>
      </c>
      <c r="D134" s="217" t="s">
        <v>451</v>
      </c>
      <c r="E134" s="217" t="s">
        <v>285</v>
      </c>
      <c r="F134" s="218">
        <v>4.0000000000000001E-3</v>
      </c>
      <c r="G134" s="219">
        <v>180217</v>
      </c>
      <c r="H134" s="219">
        <v>721</v>
      </c>
      <c r="I134" s="219"/>
    </row>
    <row r="135" spans="1:11" x14ac:dyDescent="0.3">
      <c r="A135" s="214" t="s">
        <v>173</v>
      </c>
      <c r="B135" s="215" t="s">
        <v>432</v>
      </c>
      <c r="C135" s="216" t="s">
        <v>433</v>
      </c>
      <c r="D135" s="217" t="s">
        <v>434</v>
      </c>
      <c r="E135" s="217" t="s">
        <v>218</v>
      </c>
      <c r="F135" s="218">
        <v>0.1</v>
      </c>
      <c r="G135" s="219">
        <v>3484</v>
      </c>
      <c r="H135" s="219">
        <v>348</v>
      </c>
      <c r="I135" s="219"/>
    </row>
    <row r="136" spans="1:11" x14ac:dyDescent="0.3">
      <c r="A136" s="214" t="s">
        <v>173</v>
      </c>
      <c r="B136" s="215" t="s">
        <v>435</v>
      </c>
      <c r="C136" s="216" t="s">
        <v>436</v>
      </c>
      <c r="D136" s="217" t="s">
        <v>437</v>
      </c>
      <c r="E136" s="217" t="s">
        <v>218</v>
      </c>
      <c r="F136" s="218">
        <v>0.2</v>
      </c>
      <c r="G136" s="219">
        <v>1824</v>
      </c>
      <c r="H136" s="219">
        <v>365</v>
      </c>
      <c r="I136" s="219"/>
    </row>
    <row r="137" spans="1:11" x14ac:dyDescent="0.3">
      <c r="A137" s="214" t="s">
        <v>173</v>
      </c>
      <c r="B137" s="215" t="s">
        <v>490</v>
      </c>
      <c r="C137" s="216" t="s">
        <v>491</v>
      </c>
      <c r="D137" s="217" t="s">
        <v>437</v>
      </c>
      <c r="E137" s="217" t="s">
        <v>218</v>
      </c>
      <c r="F137" s="218">
        <v>2.5000000000000001E-2</v>
      </c>
      <c r="G137" s="219">
        <v>62393</v>
      </c>
      <c r="H137" s="219">
        <v>1560</v>
      </c>
      <c r="I137" s="219"/>
    </row>
    <row r="138" spans="1:11" x14ac:dyDescent="0.3">
      <c r="A138" s="214" t="s">
        <v>173</v>
      </c>
      <c r="B138" s="215" t="s">
        <v>492</v>
      </c>
      <c r="C138" s="216" t="s">
        <v>493</v>
      </c>
      <c r="D138" s="217" t="s">
        <v>437</v>
      </c>
      <c r="E138" s="217" t="s">
        <v>218</v>
      </c>
      <c r="F138" s="218">
        <v>2.5000000000000001E-2</v>
      </c>
      <c r="G138" s="219">
        <v>129335</v>
      </c>
      <c r="H138" s="219">
        <v>3233</v>
      </c>
      <c r="I138" s="219"/>
    </row>
    <row r="139" spans="1:11" x14ac:dyDescent="0.3">
      <c r="A139" s="214" t="s">
        <v>173</v>
      </c>
      <c r="B139" s="215" t="s">
        <v>510</v>
      </c>
      <c r="C139" s="216" t="s">
        <v>511</v>
      </c>
      <c r="D139" s="217" t="s">
        <v>437</v>
      </c>
      <c r="E139" s="217" t="s">
        <v>477</v>
      </c>
      <c r="F139" s="218">
        <v>1.03</v>
      </c>
      <c r="G139" s="219">
        <v>15367</v>
      </c>
      <c r="H139" s="219">
        <v>15828</v>
      </c>
      <c r="I139" s="219"/>
    </row>
    <row r="140" spans="1:11" x14ac:dyDescent="0.3">
      <c r="A140" s="214" t="s">
        <v>173</v>
      </c>
      <c r="B140" s="215" t="s">
        <v>504</v>
      </c>
      <c r="C140" s="216" t="s">
        <v>505</v>
      </c>
      <c r="D140" s="217" t="s">
        <v>437</v>
      </c>
      <c r="E140" s="217" t="s">
        <v>218</v>
      </c>
      <c r="F140" s="218">
        <v>0.16</v>
      </c>
      <c r="G140" s="219">
        <v>11446</v>
      </c>
      <c r="H140" s="219">
        <v>1831</v>
      </c>
      <c r="I140" s="219"/>
    </row>
    <row r="141" spans="1:11" ht="52.8" x14ac:dyDescent="0.3">
      <c r="A141" s="208" t="s">
        <v>143</v>
      </c>
      <c r="B141" s="209" t="s">
        <v>426</v>
      </c>
      <c r="C141" s="210" t="s">
        <v>312</v>
      </c>
      <c r="D141" s="211" t="s">
        <v>427</v>
      </c>
      <c r="E141" s="211" t="s">
        <v>216</v>
      </c>
      <c r="F141" s="212"/>
      <c r="G141" s="213"/>
      <c r="H141" s="213"/>
      <c r="I141" s="213">
        <v>182439</v>
      </c>
      <c r="J141" s="226">
        <f>+$K$1</f>
        <v>1.4233</v>
      </c>
      <c r="K141" s="227">
        <f>+ROUND(I141*J141,0)</f>
        <v>259665</v>
      </c>
    </row>
    <row r="142" spans="1:11" x14ac:dyDescent="0.3">
      <c r="A142" s="214" t="s">
        <v>143</v>
      </c>
      <c r="B142" s="215" t="s">
        <v>512</v>
      </c>
      <c r="C142" s="216" t="s">
        <v>513</v>
      </c>
      <c r="D142" s="217" t="s">
        <v>446</v>
      </c>
      <c r="E142" s="217" t="s">
        <v>303</v>
      </c>
      <c r="F142" s="218">
        <v>3.5999999999999997E-2</v>
      </c>
      <c r="G142" s="219">
        <v>561725</v>
      </c>
      <c r="H142" s="219">
        <v>20222</v>
      </c>
      <c r="I142" s="219"/>
    </row>
    <row r="143" spans="1:11" ht="26.4" x14ac:dyDescent="0.3">
      <c r="A143" s="214" t="s">
        <v>143</v>
      </c>
      <c r="B143" s="215" t="s">
        <v>447</v>
      </c>
      <c r="C143" s="216" t="s">
        <v>448</v>
      </c>
      <c r="D143" s="217" t="s">
        <v>430</v>
      </c>
      <c r="E143" s="217" t="s">
        <v>431</v>
      </c>
      <c r="F143" s="218">
        <v>0.22</v>
      </c>
      <c r="G143" s="219">
        <v>78138</v>
      </c>
      <c r="H143" s="219">
        <v>17190</v>
      </c>
      <c r="I143" s="219"/>
    </row>
    <row r="144" spans="1:11" ht="26.4" x14ac:dyDescent="0.3">
      <c r="A144" s="214" t="s">
        <v>143</v>
      </c>
      <c r="B144" s="215" t="s">
        <v>514</v>
      </c>
      <c r="C144" s="216" t="s">
        <v>515</v>
      </c>
      <c r="D144" s="217" t="s">
        <v>430</v>
      </c>
      <c r="E144" s="217" t="s">
        <v>431</v>
      </c>
      <c r="F144" s="218">
        <v>2</v>
      </c>
      <c r="G144" s="219">
        <v>33335</v>
      </c>
      <c r="H144" s="219">
        <v>66670</v>
      </c>
      <c r="I144" s="219"/>
    </row>
    <row r="145" spans="1:11" x14ac:dyDescent="0.3">
      <c r="A145" s="214" t="s">
        <v>143</v>
      </c>
      <c r="B145" s="215" t="s">
        <v>449</v>
      </c>
      <c r="C145" s="216" t="s">
        <v>450</v>
      </c>
      <c r="D145" s="217" t="s">
        <v>451</v>
      </c>
      <c r="E145" s="217" t="s">
        <v>285</v>
      </c>
      <c r="F145" s="218">
        <v>8.0000000000000002E-3</v>
      </c>
      <c r="G145" s="219">
        <v>180217</v>
      </c>
      <c r="H145" s="219">
        <v>1442</v>
      </c>
      <c r="I145" s="219"/>
    </row>
    <row r="146" spans="1:11" x14ac:dyDescent="0.3">
      <c r="A146" s="214" t="s">
        <v>143</v>
      </c>
      <c r="B146" s="215" t="s">
        <v>432</v>
      </c>
      <c r="C146" s="216" t="s">
        <v>433</v>
      </c>
      <c r="D146" s="217" t="s">
        <v>434</v>
      </c>
      <c r="E146" s="217" t="s">
        <v>218</v>
      </c>
      <c r="F146" s="218">
        <v>0.36</v>
      </c>
      <c r="G146" s="219">
        <v>3484</v>
      </c>
      <c r="H146" s="219">
        <v>1254</v>
      </c>
      <c r="I146" s="219"/>
    </row>
    <row r="147" spans="1:11" ht="26.4" x14ac:dyDescent="0.3">
      <c r="A147" s="214" t="s">
        <v>143</v>
      </c>
      <c r="B147" s="215" t="s">
        <v>516</v>
      </c>
      <c r="C147" s="216" t="s">
        <v>517</v>
      </c>
      <c r="D147" s="217" t="s">
        <v>437</v>
      </c>
      <c r="E147" s="217" t="s">
        <v>518</v>
      </c>
      <c r="F147" s="218">
        <v>0.04</v>
      </c>
      <c r="G147" s="219">
        <v>134900</v>
      </c>
      <c r="H147" s="219">
        <v>5396</v>
      </c>
      <c r="I147" s="219"/>
    </row>
    <row r="148" spans="1:11" ht="26.4" x14ac:dyDescent="0.3">
      <c r="A148" s="214" t="s">
        <v>143</v>
      </c>
      <c r="B148" s="215" t="s">
        <v>519</v>
      </c>
      <c r="C148" s="216" t="s">
        <v>520</v>
      </c>
      <c r="D148" s="217" t="s">
        <v>437</v>
      </c>
      <c r="E148" s="217" t="s">
        <v>518</v>
      </c>
      <c r="F148" s="218">
        <v>0.04</v>
      </c>
      <c r="G148" s="219">
        <v>122000</v>
      </c>
      <c r="H148" s="219">
        <v>4880</v>
      </c>
      <c r="I148" s="219"/>
    </row>
    <row r="149" spans="1:11" x14ac:dyDescent="0.3">
      <c r="A149" s="214" t="s">
        <v>143</v>
      </c>
      <c r="B149" s="215" t="s">
        <v>435</v>
      </c>
      <c r="C149" s="216" t="s">
        <v>436</v>
      </c>
      <c r="D149" s="217" t="s">
        <v>437</v>
      </c>
      <c r="E149" s="217" t="s">
        <v>218</v>
      </c>
      <c r="F149" s="218">
        <v>3.2</v>
      </c>
      <c r="G149" s="219">
        <v>1824</v>
      </c>
      <c r="H149" s="219">
        <v>5837</v>
      </c>
      <c r="I149" s="219"/>
    </row>
    <row r="150" spans="1:11" x14ac:dyDescent="0.3">
      <c r="A150" s="214" t="s">
        <v>143</v>
      </c>
      <c r="B150" s="215" t="s">
        <v>478</v>
      </c>
      <c r="C150" s="216" t="s">
        <v>479</v>
      </c>
      <c r="D150" s="217" t="s">
        <v>437</v>
      </c>
      <c r="E150" s="217" t="s">
        <v>477</v>
      </c>
      <c r="F150" s="218">
        <v>2</v>
      </c>
      <c r="G150" s="219">
        <v>21128</v>
      </c>
      <c r="H150" s="219">
        <v>42256</v>
      </c>
      <c r="I150" s="219"/>
    </row>
    <row r="151" spans="1:11" x14ac:dyDescent="0.3">
      <c r="A151" s="214" t="s">
        <v>143</v>
      </c>
      <c r="B151" s="215" t="s">
        <v>475</v>
      </c>
      <c r="C151" s="216" t="s">
        <v>476</v>
      </c>
      <c r="D151" s="217" t="s">
        <v>437</v>
      </c>
      <c r="E151" s="217" t="s">
        <v>477</v>
      </c>
      <c r="F151" s="218">
        <v>0.78</v>
      </c>
      <c r="G151" s="219">
        <v>11925</v>
      </c>
      <c r="H151" s="219">
        <v>9302</v>
      </c>
      <c r="I151" s="219"/>
    </row>
    <row r="152" spans="1:11" ht="26.4" x14ac:dyDescent="0.3">
      <c r="A152" s="214" t="s">
        <v>143</v>
      </c>
      <c r="B152" s="215" t="s">
        <v>452</v>
      </c>
      <c r="C152" s="216" t="s">
        <v>453</v>
      </c>
      <c r="D152" s="217" t="s">
        <v>437</v>
      </c>
      <c r="E152" s="217" t="s">
        <v>454</v>
      </c>
      <c r="F152" s="218">
        <v>0.48</v>
      </c>
      <c r="G152" s="219">
        <v>16645</v>
      </c>
      <c r="H152" s="219">
        <v>7990</v>
      </c>
      <c r="I152" s="219"/>
    </row>
    <row r="153" spans="1:11" ht="26.4" x14ac:dyDescent="0.3">
      <c r="A153" s="208" t="s">
        <v>144</v>
      </c>
      <c r="B153" s="209" t="s">
        <v>426</v>
      </c>
      <c r="C153" s="210" t="s">
        <v>313</v>
      </c>
      <c r="D153" s="211" t="s">
        <v>427</v>
      </c>
      <c r="E153" s="211" t="s">
        <v>216</v>
      </c>
      <c r="F153" s="212"/>
      <c r="G153" s="213"/>
      <c r="H153" s="213"/>
      <c r="I153" s="213">
        <v>113547</v>
      </c>
      <c r="J153" s="226">
        <f>+$K$1</f>
        <v>1.4233</v>
      </c>
      <c r="K153" s="227">
        <f>+ROUND(I153*J153,0)</f>
        <v>161611</v>
      </c>
    </row>
    <row r="154" spans="1:11" x14ac:dyDescent="0.3">
      <c r="A154" s="214" t="s">
        <v>144</v>
      </c>
      <c r="B154" s="215" t="s">
        <v>512</v>
      </c>
      <c r="C154" s="216" t="s">
        <v>513</v>
      </c>
      <c r="D154" s="217" t="s">
        <v>446</v>
      </c>
      <c r="E154" s="217" t="s">
        <v>303</v>
      </c>
      <c r="F154" s="218">
        <v>4.2000000000000003E-2</v>
      </c>
      <c r="G154" s="219">
        <v>561725</v>
      </c>
      <c r="H154" s="219">
        <v>23592</v>
      </c>
      <c r="I154" s="219"/>
    </row>
    <row r="155" spans="1:11" ht="26.4" x14ac:dyDescent="0.3">
      <c r="A155" s="214" t="s">
        <v>144</v>
      </c>
      <c r="B155" s="215" t="s">
        <v>521</v>
      </c>
      <c r="C155" s="216" t="s">
        <v>522</v>
      </c>
      <c r="D155" s="217" t="s">
        <v>430</v>
      </c>
      <c r="E155" s="217" t="s">
        <v>431</v>
      </c>
      <c r="F155" s="218">
        <v>1.1000000000000001</v>
      </c>
      <c r="G155" s="219">
        <v>46950</v>
      </c>
      <c r="H155" s="219">
        <v>51645</v>
      </c>
      <c r="I155" s="219"/>
    </row>
    <row r="156" spans="1:11" x14ac:dyDescent="0.3">
      <c r="A156" s="214" t="s">
        <v>144</v>
      </c>
      <c r="B156" s="215" t="s">
        <v>432</v>
      </c>
      <c r="C156" s="216" t="s">
        <v>433</v>
      </c>
      <c r="D156" s="217" t="s">
        <v>434</v>
      </c>
      <c r="E156" s="217" t="s">
        <v>218</v>
      </c>
      <c r="F156" s="218">
        <v>0.88400000000000001</v>
      </c>
      <c r="G156" s="219">
        <v>3484</v>
      </c>
      <c r="H156" s="219">
        <v>3080</v>
      </c>
      <c r="I156" s="219"/>
    </row>
    <row r="157" spans="1:11" x14ac:dyDescent="0.3">
      <c r="A157" s="214" t="s">
        <v>144</v>
      </c>
      <c r="B157" s="215" t="s">
        <v>523</v>
      </c>
      <c r="C157" s="216" t="s">
        <v>524</v>
      </c>
      <c r="D157" s="217" t="s">
        <v>437</v>
      </c>
      <c r="E157" s="217" t="s">
        <v>477</v>
      </c>
      <c r="F157" s="218">
        <v>2</v>
      </c>
      <c r="G157" s="219">
        <v>4456</v>
      </c>
      <c r="H157" s="219">
        <v>8912</v>
      </c>
      <c r="I157" s="219"/>
    </row>
    <row r="158" spans="1:11" x14ac:dyDescent="0.3">
      <c r="A158" s="214" t="s">
        <v>144</v>
      </c>
      <c r="B158" s="215" t="s">
        <v>525</v>
      </c>
      <c r="C158" s="216" t="s">
        <v>526</v>
      </c>
      <c r="D158" s="217" t="s">
        <v>437</v>
      </c>
      <c r="E158" s="217" t="s">
        <v>218</v>
      </c>
      <c r="F158" s="218">
        <v>0.7</v>
      </c>
      <c r="G158" s="219">
        <v>6377</v>
      </c>
      <c r="H158" s="219">
        <v>4464</v>
      </c>
      <c r="I158" s="219"/>
    </row>
    <row r="159" spans="1:11" x14ac:dyDescent="0.3">
      <c r="A159" s="214" t="s">
        <v>144</v>
      </c>
      <c r="B159" s="215" t="s">
        <v>527</v>
      </c>
      <c r="C159" s="216" t="s">
        <v>528</v>
      </c>
      <c r="D159" s="217" t="s">
        <v>437</v>
      </c>
      <c r="E159" s="217" t="s">
        <v>218</v>
      </c>
      <c r="F159" s="218">
        <v>1.5</v>
      </c>
      <c r="G159" s="219">
        <v>14569</v>
      </c>
      <c r="H159" s="219">
        <v>21854</v>
      </c>
      <c r="I159" s="219"/>
    </row>
    <row r="160" spans="1:11" x14ac:dyDescent="0.3">
      <c r="A160" s="214"/>
      <c r="B160" s="215"/>
      <c r="C160" s="216"/>
      <c r="D160" s="217"/>
      <c r="E160" s="217"/>
      <c r="F160" s="218"/>
      <c r="G160" s="219"/>
      <c r="H160" s="219"/>
      <c r="I160" s="219"/>
    </row>
    <row r="161" spans="1:11" ht="66" x14ac:dyDescent="0.3">
      <c r="A161" s="208" t="s">
        <v>24</v>
      </c>
      <c r="B161" s="209" t="s">
        <v>426</v>
      </c>
      <c r="C161" s="210" t="s">
        <v>217</v>
      </c>
      <c r="D161" s="211" t="s">
        <v>427</v>
      </c>
      <c r="E161" s="211" t="s">
        <v>218</v>
      </c>
      <c r="F161" s="212"/>
      <c r="G161" s="213"/>
      <c r="H161" s="213"/>
      <c r="I161" s="213">
        <v>535026</v>
      </c>
      <c r="J161" s="226">
        <f>+$K$1</f>
        <v>1.4233</v>
      </c>
      <c r="K161" s="227">
        <f>+ROUND(I161*J161,0)</f>
        <v>761503</v>
      </c>
    </row>
    <row r="162" spans="1:11" ht="26.4" x14ac:dyDescent="0.3">
      <c r="A162" s="214" t="s">
        <v>24</v>
      </c>
      <c r="B162" s="215" t="s">
        <v>529</v>
      </c>
      <c r="C162" s="216" t="s">
        <v>530</v>
      </c>
      <c r="D162" s="217" t="s">
        <v>430</v>
      </c>
      <c r="E162" s="217" t="s">
        <v>431</v>
      </c>
      <c r="F162" s="218">
        <v>3.46</v>
      </c>
      <c r="G162" s="219">
        <v>33862</v>
      </c>
      <c r="H162" s="219">
        <v>117163</v>
      </c>
      <c r="I162" s="219"/>
    </row>
    <row r="163" spans="1:11" x14ac:dyDescent="0.3">
      <c r="A163" s="214" t="s">
        <v>24</v>
      </c>
      <c r="B163" s="215" t="s">
        <v>449</v>
      </c>
      <c r="C163" s="216" t="s">
        <v>450</v>
      </c>
      <c r="D163" s="217" t="s">
        <v>451</v>
      </c>
      <c r="E163" s="217" t="s">
        <v>285</v>
      </c>
      <c r="F163" s="218">
        <v>3.4299999999999997E-2</v>
      </c>
      <c r="G163" s="219">
        <v>180217</v>
      </c>
      <c r="H163" s="219">
        <v>6181</v>
      </c>
      <c r="I163" s="219"/>
    </row>
    <row r="164" spans="1:11" x14ac:dyDescent="0.3">
      <c r="A164" s="214" t="s">
        <v>24</v>
      </c>
      <c r="B164" s="215" t="s">
        <v>432</v>
      </c>
      <c r="C164" s="216" t="s">
        <v>433</v>
      </c>
      <c r="D164" s="217" t="s">
        <v>434</v>
      </c>
      <c r="E164" s="217" t="s">
        <v>218</v>
      </c>
      <c r="F164" s="218">
        <v>0.15</v>
      </c>
      <c r="G164" s="219">
        <v>3484</v>
      </c>
      <c r="H164" s="219">
        <v>523</v>
      </c>
      <c r="I164" s="219"/>
    </row>
    <row r="165" spans="1:11" x14ac:dyDescent="0.3">
      <c r="A165" s="214" t="s">
        <v>24</v>
      </c>
      <c r="B165" s="215" t="s">
        <v>435</v>
      </c>
      <c r="C165" s="216" t="s">
        <v>436</v>
      </c>
      <c r="D165" s="217" t="s">
        <v>437</v>
      </c>
      <c r="E165" s="217" t="s">
        <v>218</v>
      </c>
      <c r="F165" s="218">
        <v>4.5</v>
      </c>
      <c r="G165" s="219">
        <v>1824</v>
      </c>
      <c r="H165" s="219">
        <v>8208</v>
      </c>
      <c r="I165" s="219"/>
    </row>
    <row r="166" spans="1:11" x14ac:dyDescent="0.3">
      <c r="A166" s="214" t="s">
        <v>24</v>
      </c>
      <c r="B166" s="215" t="s">
        <v>531</v>
      </c>
      <c r="C166" s="216" t="s">
        <v>532</v>
      </c>
      <c r="D166" s="217" t="s">
        <v>437</v>
      </c>
      <c r="E166" s="217" t="s">
        <v>533</v>
      </c>
      <c r="F166" s="218">
        <v>1</v>
      </c>
      <c r="G166" s="219">
        <v>167468</v>
      </c>
      <c r="H166" s="219">
        <v>167468</v>
      </c>
      <c r="I166" s="219"/>
    </row>
    <row r="167" spans="1:11" ht="39.6" x14ac:dyDescent="0.3">
      <c r="A167" s="214" t="s">
        <v>24</v>
      </c>
      <c r="B167" s="215" t="s">
        <v>534</v>
      </c>
      <c r="C167" s="216" t="s">
        <v>535</v>
      </c>
      <c r="D167" s="217" t="s">
        <v>437</v>
      </c>
      <c r="E167" s="217" t="s">
        <v>218</v>
      </c>
      <c r="F167" s="218">
        <v>1</v>
      </c>
      <c r="G167" s="219">
        <v>235483</v>
      </c>
      <c r="H167" s="219">
        <v>235483</v>
      </c>
      <c r="I167" s="219"/>
    </row>
    <row r="168" spans="1:11" ht="66" x14ac:dyDescent="0.3">
      <c r="A168" s="208" t="s">
        <v>172</v>
      </c>
      <c r="B168" s="209" t="s">
        <v>426</v>
      </c>
      <c r="C168" s="210" t="s">
        <v>338</v>
      </c>
      <c r="D168" s="211" t="s">
        <v>427</v>
      </c>
      <c r="E168" s="211" t="s">
        <v>218</v>
      </c>
      <c r="F168" s="212"/>
      <c r="G168" s="213"/>
      <c r="H168" s="213"/>
      <c r="I168" s="213">
        <v>882320</v>
      </c>
      <c r="J168" s="226">
        <f>+$K$1</f>
        <v>1.4233</v>
      </c>
      <c r="K168" s="227">
        <f>+ROUND(I168*J168,0)</f>
        <v>1255806</v>
      </c>
    </row>
    <row r="169" spans="1:11" ht="26.4" x14ac:dyDescent="0.3">
      <c r="A169" s="214" t="s">
        <v>172</v>
      </c>
      <c r="B169" s="215" t="s">
        <v>529</v>
      </c>
      <c r="C169" s="216" t="s">
        <v>530</v>
      </c>
      <c r="D169" s="217" t="s">
        <v>430</v>
      </c>
      <c r="E169" s="217" t="s">
        <v>431</v>
      </c>
      <c r="F169" s="218">
        <v>2.27</v>
      </c>
      <c r="G169" s="219">
        <v>33862</v>
      </c>
      <c r="H169" s="219">
        <v>76867</v>
      </c>
      <c r="I169" s="219"/>
    </row>
    <row r="170" spans="1:11" x14ac:dyDescent="0.3">
      <c r="A170" s="214" t="s">
        <v>172</v>
      </c>
      <c r="B170" s="215" t="s">
        <v>449</v>
      </c>
      <c r="C170" s="216" t="s">
        <v>450</v>
      </c>
      <c r="D170" s="217" t="s">
        <v>451</v>
      </c>
      <c r="E170" s="217" t="s">
        <v>285</v>
      </c>
      <c r="F170" s="218">
        <v>6.1199999999999997E-2</v>
      </c>
      <c r="G170" s="219">
        <v>180217</v>
      </c>
      <c r="H170" s="219">
        <v>11029</v>
      </c>
      <c r="I170" s="219"/>
    </row>
    <row r="171" spans="1:11" x14ac:dyDescent="0.3">
      <c r="A171" s="214" t="s">
        <v>172</v>
      </c>
      <c r="B171" s="215" t="s">
        <v>432</v>
      </c>
      <c r="C171" s="216" t="s">
        <v>433</v>
      </c>
      <c r="D171" s="217" t="s">
        <v>434</v>
      </c>
      <c r="E171" s="217" t="s">
        <v>218</v>
      </c>
      <c r="F171" s="218">
        <v>0.1</v>
      </c>
      <c r="G171" s="219">
        <v>3484</v>
      </c>
      <c r="H171" s="219">
        <v>348</v>
      </c>
      <c r="I171" s="219"/>
    </row>
    <row r="172" spans="1:11" x14ac:dyDescent="0.3">
      <c r="A172" s="214" t="s">
        <v>172</v>
      </c>
      <c r="B172" s="215" t="s">
        <v>536</v>
      </c>
      <c r="C172" s="216" t="s">
        <v>537</v>
      </c>
      <c r="D172" s="217" t="s">
        <v>437</v>
      </c>
      <c r="E172" s="217" t="s">
        <v>218</v>
      </c>
      <c r="F172" s="218">
        <v>1</v>
      </c>
      <c r="G172" s="219">
        <v>203786</v>
      </c>
      <c r="H172" s="219">
        <v>203786</v>
      </c>
      <c r="I172" s="219"/>
    </row>
    <row r="173" spans="1:11" x14ac:dyDescent="0.3">
      <c r="A173" s="214" t="s">
        <v>172</v>
      </c>
      <c r="B173" s="215" t="s">
        <v>435</v>
      </c>
      <c r="C173" s="216" t="s">
        <v>436</v>
      </c>
      <c r="D173" s="217" t="s">
        <v>437</v>
      </c>
      <c r="E173" s="217" t="s">
        <v>218</v>
      </c>
      <c r="F173" s="218">
        <v>2.6</v>
      </c>
      <c r="G173" s="219">
        <v>1824</v>
      </c>
      <c r="H173" s="219">
        <v>4742</v>
      </c>
      <c r="I173" s="219"/>
    </row>
    <row r="174" spans="1:11" ht="26.4" x14ac:dyDescent="0.3">
      <c r="A174" s="214" t="s">
        <v>172</v>
      </c>
      <c r="B174" s="215" t="s">
        <v>538</v>
      </c>
      <c r="C174" s="216" t="s">
        <v>539</v>
      </c>
      <c r="D174" s="217" t="s">
        <v>437</v>
      </c>
      <c r="E174" s="217" t="s">
        <v>218</v>
      </c>
      <c r="F174" s="218">
        <v>1</v>
      </c>
      <c r="G174" s="219">
        <v>14758</v>
      </c>
      <c r="H174" s="219">
        <v>14758</v>
      </c>
      <c r="I174" s="219"/>
    </row>
    <row r="175" spans="1:11" ht="39.6" x14ac:dyDescent="0.3">
      <c r="A175" s="214" t="s">
        <v>172</v>
      </c>
      <c r="B175" s="215" t="s">
        <v>540</v>
      </c>
      <c r="C175" s="216" t="s">
        <v>541</v>
      </c>
      <c r="D175" s="217" t="s">
        <v>437</v>
      </c>
      <c r="E175" s="217" t="s">
        <v>218</v>
      </c>
      <c r="F175" s="218">
        <v>1</v>
      </c>
      <c r="G175" s="219">
        <v>479372</v>
      </c>
      <c r="H175" s="219">
        <v>479372</v>
      </c>
      <c r="I175" s="219"/>
    </row>
    <row r="176" spans="1:11" ht="26.4" x14ac:dyDescent="0.3">
      <c r="A176" s="214" t="s">
        <v>172</v>
      </c>
      <c r="B176" s="215" t="s">
        <v>542</v>
      </c>
      <c r="C176" s="216" t="s">
        <v>543</v>
      </c>
      <c r="D176" s="217" t="s">
        <v>437</v>
      </c>
      <c r="E176" s="217" t="s">
        <v>218</v>
      </c>
      <c r="F176" s="218">
        <v>1</v>
      </c>
      <c r="G176" s="219">
        <v>91418</v>
      </c>
      <c r="H176" s="219">
        <v>91418</v>
      </c>
      <c r="I176" s="219"/>
    </row>
    <row r="177" spans="1:11" ht="39.6" x14ac:dyDescent="0.3">
      <c r="A177" s="208" t="s">
        <v>544</v>
      </c>
      <c r="B177" s="209" t="s">
        <v>426</v>
      </c>
      <c r="C177" s="210" t="s">
        <v>545</v>
      </c>
      <c r="D177" s="211" t="s">
        <v>427</v>
      </c>
      <c r="E177" s="211" t="s">
        <v>218</v>
      </c>
      <c r="F177" s="212"/>
      <c r="G177" s="213"/>
      <c r="H177" s="213"/>
      <c r="I177" s="213">
        <v>18035</v>
      </c>
      <c r="J177" s="226">
        <f>+$K$1</f>
        <v>1.4233</v>
      </c>
      <c r="K177" s="227">
        <f>+ROUND(I177*J177,0)</f>
        <v>25669</v>
      </c>
    </row>
    <row r="178" spans="1:11" ht="26.4" x14ac:dyDescent="0.3">
      <c r="A178" s="214" t="s">
        <v>544</v>
      </c>
      <c r="B178" s="215" t="s">
        <v>529</v>
      </c>
      <c r="C178" s="216" t="s">
        <v>530</v>
      </c>
      <c r="D178" s="217" t="s">
        <v>430</v>
      </c>
      <c r="E178" s="217" t="s">
        <v>431</v>
      </c>
      <c r="F178" s="218">
        <v>0.2</v>
      </c>
      <c r="G178" s="219">
        <v>33862</v>
      </c>
      <c r="H178" s="219">
        <v>6772</v>
      </c>
      <c r="I178" s="219"/>
    </row>
    <row r="179" spans="1:11" x14ac:dyDescent="0.3">
      <c r="A179" s="214" t="s">
        <v>544</v>
      </c>
      <c r="B179" s="215" t="s">
        <v>449</v>
      </c>
      <c r="C179" s="216" t="s">
        <v>450</v>
      </c>
      <c r="D179" s="217" t="s">
        <v>451</v>
      </c>
      <c r="E179" s="217" t="s">
        <v>285</v>
      </c>
      <c r="F179" s="218">
        <v>1E-3</v>
      </c>
      <c r="G179" s="219">
        <v>180217</v>
      </c>
      <c r="H179" s="219">
        <v>180</v>
      </c>
      <c r="I179" s="219"/>
    </row>
    <row r="180" spans="1:11" x14ac:dyDescent="0.3">
      <c r="A180" s="214" t="s">
        <v>544</v>
      </c>
      <c r="B180" s="215" t="s">
        <v>432</v>
      </c>
      <c r="C180" s="216" t="s">
        <v>433</v>
      </c>
      <c r="D180" s="217" t="s">
        <v>434</v>
      </c>
      <c r="E180" s="217" t="s">
        <v>218</v>
      </c>
      <c r="F180" s="218">
        <v>1</v>
      </c>
      <c r="G180" s="219">
        <v>3484</v>
      </c>
      <c r="H180" s="219">
        <v>3484</v>
      </c>
      <c r="I180" s="219"/>
    </row>
    <row r="181" spans="1:11" x14ac:dyDescent="0.3">
      <c r="A181" s="214" t="s">
        <v>544</v>
      </c>
      <c r="B181" s="215" t="s">
        <v>435</v>
      </c>
      <c r="C181" s="216" t="s">
        <v>436</v>
      </c>
      <c r="D181" s="217" t="s">
        <v>437</v>
      </c>
      <c r="E181" s="217" t="s">
        <v>218</v>
      </c>
      <c r="F181" s="218">
        <v>0.1</v>
      </c>
      <c r="G181" s="219">
        <v>1824</v>
      </c>
      <c r="H181" s="219">
        <v>182</v>
      </c>
      <c r="I181" s="219"/>
    </row>
    <row r="182" spans="1:11" ht="26.4" x14ac:dyDescent="0.3">
      <c r="A182" s="214" t="s">
        <v>544</v>
      </c>
      <c r="B182" s="215" t="s">
        <v>546</v>
      </c>
      <c r="C182" s="216" t="s">
        <v>547</v>
      </c>
      <c r="D182" s="217" t="s">
        <v>437</v>
      </c>
      <c r="E182" s="217" t="s">
        <v>477</v>
      </c>
      <c r="F182" s="218">
        <v>0.4</v>
      </c>
      <c r="G182" s="219">
        <v>1635</v>
      </c>
      <c r="H182" s="219">
        <v>654</v>
      </c>
      <c r="I182" s="219"/>
    </row>
    <row r="183" spans="1:11" ht="26.4" x14ac:dyDescent="0.3">
      <c r="A183" s="214" t="s">
        <v>544</v>
      </c>
      <c r="B183" s="215" t="s">
        <v>548</v>
      </c>
      <c r="C183" s="216" t="s">
        <v>549</v>
      </c>
      <c r="D183" s="217" t="s">
        <v>437</v>
      </c>
      <c r="E183" s="217" t="s">
        <v>218</v>
      </c>
      <c r="F183" s="218">
        <v>2</v>
      </c>
      <c r="G183" s="219">
        <v>138</v>
      </c>
      <c r="H183" s="219">
        <v>276</v>
      </c>
      <c r="I183" s="219"/>
    </row>
    <row r="184" spans="1:11" ht="26.4" x14ac:dyDescent="0.3">
      <c r="A184" s="214" t="s">
        <v>544</v>
      </c>
      <c r="B184" s="215" t="s">
        <v>550</v>
      </c>
      <c r="C184" s="216" t="s">
        <v>551</v>
      </c>
      <c r="D184" s="217" t="s">
        <v>437</v>
      </c>
      <c r="E184" s="217" t="s">
        <v>218</v>
      </c>
      <c r="F184" s="218">
        <v>1</v>
      </c>
      <c r="G184" s="219">
        <v>687</v>
      </c>
      <c r="H184" s="219">
        <v>687</v>
      </c>
      <c r="I184" s="219"/>
    </row>
    <row r="185" spans="1:11" x14ac:dyDescent="0.3">
      <c r="A185" s="214" t="s">
        <v>544</v>
      </c>
      <c r="B185" s="215" t="s">
        <v>552</v>
      </c>
      <c r="C185" s="216" t="s">
        <v>553</v>
      </c>
      <c r="D185" s="217" t="s">
        <v>437</v>
      </c>
      <c r="E185" s="217" t="s">
        <v>218</v>
      </c>
      <c r="F185" s="218">
        <v>1</v>
      </c>
      <c r="G185" s="219">
        <v>5800</v>
      </c>
      <c r="H185" s="219">
        <v>5800</v>
      </c>
      <c r="I185" s="219"/>
    </row>
    <row r="186" spans="1:11" ht="26.4" x14ac:dyDescent="0.3">
      <c r="A186" s="208" t="s">
        <v>180</v>
      </c>
      <c r="B186" s="209" t="s">
        <v>426</v>
      </c>
      <c r="C186" s="210" t="s">
        <v>345</v>
      </c>
      <c r="D186" s="211" t="s">
        <v>427</v>
      </c>
      <c r="E186" s="211" t="s">
        <v>303</v>
      </c>
      <c r="F186" s="212"/>
      <c r="G186" s="213"/>
      <c r="H186" s="213"/>
      <c r="I186" s="213">
        <v>1013490</v>
      </c>
      <c r="J186" s="226">
        <f>+$K$1</f>
        <v>1.4233</v>
      </c>
      <c r="K186" s="227">
        <f>+ROUND(I186*J186,0)</f>
        <v>1442500</v>
      </c>
    </row>
    <row r="187" spans="1:11" x14ac:dyDescent="0.3">
      <c r="A187" s="214" t="s">
        <v>180</v>
      </c>
      <c r="B187" s="215" t="s">
        <v>512</v>
      </c>
      <c r="C187" s="216" t="s">
        <v>513</v>
      </c>
      <c r="D187" s="217" t="s">
        <v>446</v>
      </c>
      <c r="E187" s="217" t="s">
        <v>303</v>
      </c>
      <c r="F187" s="218">
        <v>1.03</v>
      </c>
      <c r="G187" s="219">
        <v>561725</v>
      </c>
      <c r="H187" s="219">
        <v>578577</v>
      </c>
      <c r="I187" s="219"/>
    </row>
    <row r="188" spans="1:11" ht="26.4" x14ac:dyDescent="0.3">
      <c r="A188" s="214" t="s">
        <v>180</v>
      </c>
      <c r="B188" s="215" t="s">
        <v>554</v>
      </c>
      <c r="C188" s="216" t="s">
        <v>555</v>
      </c>
      <c r="D188" s="217" t="s">
        <v>430</v>
      </c>
      <c r="E188" s="217" t="s">
        <v>431</v>
      </c>
      <c r="F188" s="218">
        <v>3</v>
      </c>
      <c r="G188" s="219">
        <v>89977</v>
      </c>
      <c r="H188" s="219">
        <v>269931</v>
      </c>
      <c r="I188" s="219"/>
    </row>
    <row r="189" spans="1:11" x14ac:dyDescent="0.3">
      <c r="A189" s="214" t="s">
        <v>180</v>
      </c>
      <c r="B189" s="215" t="s">
        <v>449</v>
      </c>
      <c r="C189" s="216" t="s">
        <v>450</v>
      </c>
      <c r="D189" s="217" t="s">
        <v>451</v>
      </c>
      <c r="E189" s="217" t="s">
        <v>285</v>
      </c>
      <c r="F189" s="218">
        <v>7.7499999999999999E-2</v>
      </c>
      <c r="G189" s="219">
        <v>180217</v>
      </c>
      <c r="H189" s="219">
        <v>13967</v>
      </c>
      <c r="I189" s="219"/>
    </row>
    <row r="190" spans="1:11" x14ac:dyDescent="0.3">
      <c r="A190" s="214" t="s">
        <v>180</v>
      </c>
      <c r="B190" s="215" t="s">
        <v>556</v>
      </c>
      <c r="C190" s="216" t="s">
        <v>557</v>
      </c>
      <c r="D190" s="217" t="s">
        <v>451</v>
      </c>
      <c r="E190" s="217" t="s">
        <v>285</v>
      </c>
      <c r="F190" s="218">
        <v>0.1</v>
      </c>
      <c r="G190" s="219">
        <v>63665</v>
      </c>
      <c r="H190" s="219">
        <v>6367</v>
      </c>
      <c r="I190" s="219"/>
    </row>
    <row r="191" spans="1:11" x14ac:dyDescent="0.3">
      <c r="A191" s="214" t="s">
        <v>180</v>
      </c>
      <c r="B191" s="215" t="s">
        <v>432</v>
      </c>
      <c r="C191" s="216" t="s">
        <v>433</v>
      </c>
      <c r="D191" s="217" t="s">
        <v>434</v>
      </c>
      <c r="E191" s="217" t="s">
        <v>218</v>
      </c>
      <c r="F191" s="218">
        <v>0.3</v>
      </c>
      <c r="G191" s="219">
        <v>3484</v>
      </c>
      <c r="H191" s="219">
        <v>1045</v>
      </c>
      <c r="I191" s="219"/>
    </row>
    <row r="192" spans="1:11" x14ac:dyDescent="0.3">
      <c r="A192" s="214" t="s">
        <v>180</v>
      </c>
      <c r="B192" s="215" t="s">
        <v>435</v>
      </c>
      <c r="C192" s="216" t="s">
        <v>436</v>
      </c>
      <c r="D192" s="217" t="s">
        <v>437</v>
      </c>
      <c r="E192" s="217" t="s">
        <v>218</v>
      </c>
      <c r="F192" s="218">
        <v>8</v>
      </c>
      <c r="G192" s="219">
        <v>1824</v>
      </c>
      <c r="H192" s="219">
        <v>14592</v>
      </c>
      <c r="I192" s="219"/>
    </row>
    <row r="193" spans="1:11" x14ac:dyDescent="0.3">
      <c r="A193" s="214" t="s">
        <v>180</v>
      </c>
      <c r="B193" s="215" t="s">
        <v>558</v>
      </c>
      <c r="C193" s="216" t="s">
        <v>559</v>
      </c>
      <c r="D193" s="217" t="s">
        <v>437</v>
      </c>
      <c r="E193" s="217" t="s">
        <v>560</v>
      </c>
      <c r="F193" s="218">
        <v>0.05</v>
      </c>
      <c r="G193" s="219">
        <v>5100</v>
      </c>
      <c r="H193" s="219">
        <v>255</v>
      </c>
      <c r="I193" s="219"/>
    </row>
    <row r="194" spans="1:11" x14ac:dyDescent="0.3">
      <c r="A194" s="214" t="s">
        <v>180</v>
      </c>
      <c r="B194" s="215" t="s">
        <v>523</v>
      </c>
      <c r="C194" s="216" t="s">
        <v>524</v>
      </c>
      <c r="D194" s="217" t="s">
        <v>437</v>
      </c>
      <c r="E194" s="217" t="s">
        <v>477</v>
      </c>
      <c r="F194" s="218">
        <v>12</v>
      </c>
      <c r="G194" s="219">
        <v>4456</v>
      </c>
      <c r="H194" s="219">
        <v>53472</v>
      </c>
      <c r="I194" s="219"/>
    </row>
    <row r="195" spans="1:11" x14ac:dyDescent="0.3">
      <c r="A195" s="214" t="s">
        <v>180</v>
      </c>
      <c r="B195" s="215" t="s">
        <v>561</v>
      </c>
      <c r="C195" s="216" t="s">
        <v>562</v>
      </c>
      <c r="D195" s="217" t="s">
        <v>437</v>
      </c>
      <c r="E195" s="217" t="s">
        <v>218</v>
      </c>
      <c r="F195" s="218">
        <v>4</v>
      </c>
      <c r="G195" s="219">
        <v>18821</v>
      </c>
      <c r="H195" s="219">
        <v>75284</v>
      </c>
      <c r="I195" s="219"/>
    </row>
    <row r="197" spans="1:11" ht="26.4" x14ac:dyDescent="0.3">
      <c r="A197" s="208" t="s">
        <v>27</v>
      </c>
      <c r="B197" s="209" t="s">
        <v>426</v>
      </c>
      <c r="C197" s="210" t="s">
        <v>219</v>
      </c>
      <c r="D197" s="211" t="s">
        <v>427</v>
      </c>
      <c r="E197" s="211" t="s">
        <v>216</v>
      </c>
      <c r="F197" s="212"/>
      <c r="G197" s="213"/>
      <c r="H197" s="213"/>
      <c r="I197" s="213">
        <v>159211</v>
      </c>
      <c r="J197" s="226">
        <f>+$K$1</f>
        <v>1.4233</v>
      </c>
      <c r="K197" s="227">
        <f>+ROUND(I197*J197,0)</f>
        <v>226605</v>
      </c>
    </row>
    <row r="198" spans="1:11" ht="26.4" x14ac:dyDescent="0.3">
      <c r="A198" s="214" t="s">
        <v>27</v>
      </c>
      <c r="B198" s="215" t="s">
        <v>563</v>
      </c>
      <c r="C198" s="216" t="s">
        <v>564</v>
      </c>
      <c r="D198" s="217" t="s">
        <v>446</v>
      </c>
      <c r="E198" s="217" t="s">
        <v>454</v>
      </c>
      <c r="F198" s="218">
        <v>4.8</v>
      </c>
      <c r="G198" s="219">
        <v>7381</v>
      </c>
      <c r="H198" s="219">
        <v>35429</v>
      </c>
      <c r="I198" s="219"/>
    </row>
    <row r="199" spans="1:11" x14ac:dyDescent="0.3">
      <c r="A199" s="214" t="s">
        <v>27</v>
      </c>
      <c r="B199" s="215" t="s">
        <v>512</v>
      </c>
      <c r="C199" s="216" t="s">
        <v>513</v>
      </c>
      <c r="D199" s="217" t="s">
        <v>446</v>
      </c>
      <c r="E199" s="217" t="s">
        <v>303</v>
      </c>
      <c r="F199" s="218">
        <v>4.8000000000000001E-2</v>
      </c>
      <c r="G199" s="219">
        <v>561725</v>
      </c>
      <c r="H199" s="219">
        <v>26963</v>
      </c>
      <c r="I199" s="219"/>
    </row>
    <row r="200" spans="1:11" ht="26.4" x14ac:dyDescent="0.3">
      <c r="A200" s="214" t="s">
        <v>27</v>
      </c>
      <c r="B200" s="215" t="s">
        <v>438</v>
      </c>
      <c r="C200" s="216" t="s">
        <v>439</v>
      </c>
      <c r="D200" s="217" t="s">
        <v>430</v>
      </c>
      <c r="E200" s="217" t="s">
        <v>431</v>
      </c>
      <c r="F200" s="218">
        <v>1.19</v>
      </c>
      <c r="G200" s="219">
        <v>30782</v>
      </c>
      <c r="H200" s="219">
        <v>36631</v>
      </c>
      <c r="I200" s="219"/>
    </row>
    <row r="201" spans="1:11" x14ac:dyDescent="0.3">
      <c r="A201" s="214" t="s">
        <v>27</v>
      </c>
      <c r="B201" s="215" t="s">
        <v>449</v>
      </c>
      <c r="C201" s="216" t="s">
        <v>450</v>
      </c>
      <c r="D201" s="217" t="s">
        <v>451</v>
      </c>
      <c r="E201" s="217" t="s">
        <v>285</v>
      </c>
      <c r="F201" s="218">
        <v>1.23E-2</v>
      </c>
      <c r="G201" s="219">
        <v>180217</v>
      </c>
      <c r="H201" s="219">
        <v>2217</v>
      </c>
      <c r="I201" s="219"/>
    </row>
    <row r="202" spans="1:11" x14ac:dyDescent="0.3">
      <c r="A202" s="214" t="s">
        <v>27</v>
      </c>
      <c r="B202" s="215" t="s">
        <v>432</v>
      </c>
      <c r="C202" s="216" t="s">
        <v>433</v>
      </c>
      <c r="D202" s="217" t="s">
        <v>434</v>
      </c>
      <c r="E202" s="217" t="s">
        <v>218</v>
      </c>
      <c r="F202" s="218">
        <v>1.19</v>
      </c>
      <c r="G202" s="219">
        <v>3484</v>
      </c>
      <c r="H202" s="219">
        <v>4146</v>
      </c>
      <c r="I202" s="219"/>
    </row>
    <row r="203" spans="1:11" x14ac:dyDescent="0.3">
      <c r="A203" s="214" t="s">
        <v>27</v>
      </c>
      <c r="B203" s="215" t="s">
        <v>435</v>
      </c>
      <c r="C203" s="216" t="s">
        <v>436</v>
      </c>
      <c r="D203" s="217" t="s">
        <v>437</v>
      </c>
      <c r="E203" s="217" t="s">
        <v>218</v>
      </c>
      <c r="F203" s="218">
        <v>1.2</v>
      </c>
      <c r="G203" s="219">
        <v>1824</v>
      </c>
      <c r="H203" s="219">
        <v>2189</v>
      </c>
      <c r="I203" s="219"/>
    </row>
    <row r="204" spans="1:11" x14ac:dyDescent="0.3">
      <c r="A204" s="214" t="s">
        <v>27</v>
      </c>
      <c r="B204" s="215" t="s">
        <v>558</v>
      </c>
      <c r="C204" s="216" t="s">
        <v>559</v>
      </c>
      <c r="D204" s="217" t="s">
        <v>437</v>
      </c>
      <c r="E204" s="217" t="s">
        <v>560</v>
      </c>
      <c r="F204" s="218">
        <v>0.5</v>
      </c>
      <c r="G204" s="219">
        <v>5100</v>
      </c>
      <c r="H204" s="219">
        <v>2550</v>
      </c>
      <c r="I204" s="219"/>
    </row>
    <row r="205" spans="1:11" x14ac:dyDescent="0.3">
      <c r="A205" s="214" t="s">
        <v>27</v>
      </c>
      <c r="B205" s="215" t="s">
        <v>565</v>
      </c>
      <c r="C205" s="216" t="s">
        <v>566</v>
      </c>
      <c r="D205" s="217" t="s">
        <v>437</v>
      </c>
      <c r="E205" s="217" t="s">
        <v>477</v>
      </c>
      <c r="F205" s="218">
        <v>0.65</v>
      </c>
      <c r="G205" s="219">
        <v>46561</v>
      </c>
      <c r="H205" s="219">
        <v>30265</v>
      </c>
      <c r="I205" s="219"/>
    </row>
    <row r="206" spans="1:11" x14ac:dyDescent="0.3">
      <c r="A206" s="214" t="s">
        <v>27</v>
      </c>
      <c r="B206" s="215" t="s">
        <v>561</v>
      </c>
      <c r="C206" s="216" t="s">
        <v>562</v>
      </c>
      <c r="D206" s="217" t="s">
        <v>437</v>
      </c>
      <c r="E206" s="217" t="s">
        <v>218</v>
      </c>
      <c r="F206" s="218">
        <v>1</v>
      </c>
      <c r="G206" s="219">
        <v>18821</v>
      </c>
      <c r="H206" s="219">
        <v>18821</v>
      </c>
      <c r="I206" s="219"/>
    </row>
    <row r="207" spans="1:11" ht="52.8" x14ac:dyDescent="0.3">
      <c r="A207" s="208" t="s">
        <v>154</v>
      </c>
      <c r="B207" s="209" t="s">
        <v>426</v>
      </c>
      <c r="C207" s="210" t="s">
        <v>322</v>
      </c>
      <c r="D207" s="211" t="s">
        <v>427</v>
      </c>
      <c r="E207" s="211" t="s">
        <v>216</v>
      </c>
      <c r="F207" s="212"/>
      <c r="G207" s="213"/>
      <c r="H207" s="213"/>
      <c r="I207" s="213">
        <v>217609</v>
      </c>
      <c r="J207" s="226">
        <f>+$K$1</f>
        <v>1.4233</v>
      </c>
      <c r="K207" s="227">
        <f>+ROUND(I207*J207,0)</f>
        <v>309723</v>
      </c>
    </row>
    <row r="208" spans="1:11" x14ac:dyDescent="0.3">
      <c r="A208" s="214" t="s">
        <v>154</v>
      </c>
      <c r="B208" s="215" t="s">
        <v>444</v>
      </c>
      <c r="C208" s="216" t="s">
        <v>445</v>
      </c>
      <c r="D208" s="217" t="s">
        <v>446</v>
      </c>
      <c r="E208" s="217" t="s">
        <v>303</v>
      </c>
      <c r="F208" s="218">
        <v>9.6000000000000002E-2</v>
      </c>
      <c r="G208" s="219">
        <v>505998</v>
      </c>
      <c r="H208" s="219">
        <v>48576</v>
      </c>
      <c r="I208" s="219"/>
    </row>
    <row r="209" spans="1:11" x14ac:dyDescent="0.3">
      <c r="A209" s="214" t="s">
        <v>154</v>
      </c>
      <c r="B209" s="215" t="s">
        <v>512</v>
      </c>
      <c r="C209" s="216" t="s">
        <v>513</v>
      </c>
      <c r="D209" s="217" t="s">
        <v>446</v>
      </c>
      <c r="E209" s="217" t="s">
        <v>303</v>
      </c>
      <c r="F209" s="218">
        <v>7.0000000000000007E-2</v>
      </c>
      <c r="G209" s="219">
        <v>561725</v>
      </c>
      <c r="H209" s="219">
        <v>39321</v>
      </c>
      <c r="I209" s="219"/>
    </row>
    <row r="210" spans="1:11" ht="26.4" x14ac:dyDescent="0.3">
      <c r="A210" s="214" t="s">
        <v>154</v>
      </c>
      <c r="B210" s="215" t="s">
        <v>567</v>
      </c>
      <c r="C210" s="216" t="s">
        <v>568</v>
      </c>
      <c r="D210" s="217" t="s">
        <v>430</v>
      </c>
      <c r="E210" s="217" t="s">
        <v>431</v>
      </c>
      <c r="F210" s="218">
        <v>1.1000000000000001</v>
      </c>
      <c r="G210" s="219">
        <v>42621</v>
      </c>
      <c r="H210" s="219">
        <v>46883</v>
      </c>
      <c r="I210" s="219"/>
    </row>
    <row r="211" spans="1:11" x14ac:dyDescent="0.3">
      <c r="A211" s="214" t="s">
        <v>154</v>
      </c>
      <c r="B211" s="215" t="s">
        <v>449</v>
      </c>
      <c r="C211" s="216" t="s">
        <v>450</v>
      </c>
      <c r="D211" s="217" t="s">
        <v>451</v>
      </c>
      <c r="E211" s="217" t="s">
        <v>285</v>
      </c>
      <c r="F211" s="218">
        <v>0.01</v>
      </c>
      <c r="G211" s="219">
        <v>180217</v>
      </c>
      <c r="H211" s="219">
        <v>1802</v>
      </c>
      <c r="I211" s="219"/>
    </row>
    <row r="212" spans="1:11" x14ac:dyDescent="0.3">
      <c r="A212" s="214" t="s">
        <v>154</v>
      </c>
      <c r="B212" s="215" t="s">
        <v>556</v>
      </c>
      <c r="C212" s="216" t="s">
        <v>557</v>
      </c>
      <c r="D212" s="217" t="s">
        <v>451</v>
      </c>
      <c r="E212" s="217" t="s">
        <v>285</v>
      </c>
      <c r="F212" s="218">
        <v>7.0000000000000001E-3</v>
      </c>
      <c r="G212" s="219">
        <v>63665</v>
      </c>
      <c r="H212" s="219">
        <v>446</v>
      </c>
      <c r="I212" s="219"/>
    </row>
    <row r="213" spans="1:11" x14ac:dyDescent="0.3">
      <c r="A213" s="214" t="s">
        <v>154</v>
      </c>
      <c r="B213" s="215" t="s">
        <v>432</v>
      </c>
      <c r="C213" s="216" t="s">
        <v>433</v>
      </c>
      <c r="D213" s="217" t="s">
        <v>434</v>
      </c>
      <c r="E213" s="217" t="s">
        <v>218</v>
      </c>
      <c r="F213" s="218">
        <v>0.5</v>
      </c>
      <c r="G213" s="219">
        <v>3484</v>
      </c>
      <c r="H213" s="219">
        <v>1742</v>
      </c>
      <c r="I213" s="219"/>
    </row>
    <row r="214" spans="1:11" x14ac:dyDescent="0.3">
      <c r="A214" s="214" t="s">
        <v>154</v>
      </c>
      <c r="B214" s="215" t="s">
        <v>435</v>
      </c>
      <c r="C214" s="216" t="s">
        <v>436</v>
      </c>
      <c r="D214" s="217" t="s">
        <v>437</v>
      </c>
      <c r="E214" s="217" t="s">
        <v>218</v>
      </c>
      <c r="F214" s="218">
        <v>1.4</v>
      </c>
      <c r="G214" s="219">
        <v>1824</v>
      </c>
      <c r="H214" s="219">
        <v>2554</v>
      </c>
      <c r="I214" s="219"/>
    </row>
    <row r="215" spans="1:11" x14ac:dyDescent="0.3">
      <c r="A215" s="214" t="s">
        <v>154</v>
      </c>
      <c r="B215" s="215" t="s">
        <v>569</v>
      </c>
      <c r="C215" s="216" t="s">
        <v>570</v>
      </c>
      <c r="D215" s="217" t="s">
        <v>437</v>
      </c>
      <c r="E215" s="217" t="s">
        <v>218</v>
      </c>
      <c r="F215" s="218">
        <v>19.2</v>
      </c>
      <c r="G215" s="219">
        <v>1400</v>
      </c>
      <c r="H215" s="219">
        <v>26880</v>
      </c>
      <c r="I215" s="219"/>
    </row>
    <row r="216" spans="1:11" x14ac:dyDescent="0.3">
      <c r="A216" s="214" t="s">
        <v>154</v>
      </c>
      <c r="B216" s="215" t="s">
        <v>473</v>
      </c>
      <c r="C216" s="216" t="s">
        <v>474</v>
      </c>
      <c r="D216" s="217" t="s">
        <v>437</v>
      </c>
      <c r="E216" s="217" t="s">
        <v>454</v>
      </c>
      <c r="F216" s="218">
        <v>5.7</v>
      </c>
      <c r="G216" s="219">
        <v>4251</v>
      </c>
      <c r="H216" s="219">
        <v>24231</v>
      </c>
      <c r="I216" s="219"/>
    </row>
    <row r="217" spans="1:11" x14ac:dyDescent="0.3">
      <c r="A217" s="214" t="s">
        <v>154</v>
      </c>
      <c r="B217" s="215" t="s">
        <v>571</v>
      </c>
      <c r="C217" s="216" t="s">
        <v>572</v>
      </c>
      <c r="D217" s="217" t="s">
        <v>437</v>
      </c>
      <c r="E217" s="217" t="s">
        <v>454</v>
      </c>
      <c r="F217" s="218">
        <v>0.2</v>
      </c>
      <c r="G217" s="219">
        <v>5938</v>
      </c>
      <c r="H217" s="219">
        <v>1188</v>
      </c>
      <c r="I217" s="219"/>
    </row>
    <row r="218" spans="1:11" x14ac:dyDescent="0.3">
      <c r="A218" s="214" t="s">
        <v>154</v>
      </c>
      <c r="B218" s="215" t="s">
        <v>558</v>
      </c>
      <c r="C218" s="216" t="s">
        <v>559</v>
      </c>
      <c r="D218" s="217" t="s">
        <v>437</v>
      </c>
      <c r="E218" s="217" t="s">
        <v>560</v>
      </c>
      <c r="F218" s="218">
        <v>0.03</v>
      </c>
      <c r="G218" s="219">
        <v>5100</v>
      </c>
      <c r="H218" s="219">
        <v>153</v>
      </c>
      <c r="I218" s="219"/>
    </row>
    <row r="219" spans="1:11" x14ac:dyDescent="0.3">
      <c r="A219" s="214" t="s">
        <v>154</v>
      </c>
      <c r="B219" s="215" t="s">
        <v>523</v>
      </c>
      <c r="C219" s="216" t="s">
        <v>524</v>
      </c>
      <c r="D219" s="217" t="s">
        <v>437</v>
      </c>
      <c r="E219" s="217" t="s">
        <v>477</v>
      </c>
      <c r="F219" s="218">
        <v>1</v>
      </c>
      <c r="G219" s="219">
        <v>4456</v>
      </c>
      <c r="H219" s="219">
        <v>4456</v>
      </c>
      <c r="I219" s="219"/>
    </row>
    <row r="220" spans="1:11" x14ac:dyDescent="0.3">
      <c r="A220" s="214" t="s">
        <v>154</v>
      </c>
      <c r="B220" s="215" t="s">
        <v>527</v>
      </c>
      <c r="C220" s="216" t="s">
        <v>528</v>
      </c>
      <c r="D220" s="217" t="s">
        <v>437</v>
      </c>
      <c r="E220" s="217" t="s">
        <v>218</v>
      </c>
      <c r="F220" s="218">
        <v>1.33</v>
      </c>
      <c r="G220" s="219">
        <v>14569</v>
      </c>
      <c r="H220" s="219">
        <v>19377</v>
      </c>
      <c r="I220" s="219"/>
    </row>
    <row r="221" spans="1:11" ht="52.8" x14ac:dyDescent="0.3">
      <c r="A221" s="208" t="s">
        <v>182</v>
      </c>
      <c r="B221" s="209" t="s">
        <v>426</v>
      </c>
      <c r="C221" s="210" t="s">
        <v>347</v>
      </c>
      <c r="D221" s="211" t="s">
        <v>427</v>
      </c>
      <c r="E221" s="211" t="s">
        <v>212</v>
      </c>
      <c r="F221" s="212"/>
      <c r="G221" s="213"/>
      <c r="H221" s="213"/>
      <c r="I221" s="213">
        <v>133757</v>
      </c>
      <c r="J221" s="226">
        <f>+$K$1</f>
        <v>1.4233</v>
      </c>
      <c r="K221" s="227">
        <f>+ROUND(I221*J221,0)</f>
        <v>190376</v>
      </c>
    </row>
    <row r="222" spans="1:11" ht="26.4" x14ac:dyDescent="0.3">
      <c r="A222" s="214" t="s">
        <v>182</v>
      </c>
      <c r="B222" s="215" t="s">
        <v>573</v>
      </c>
      <c r="C222" s="216" t="s">
        <v>574</v>
      </c>
      <c r="D222" s="217" t="s">
        <v>430</v>
      </c>
      <c r="E222" s="217" t="s">
        <v>431</v>
      </c>
      <c r="F222" s="218">
        <v>0.85</v>
      </c>
      <c r="G222" s="219">
        <v>60996</v>
      </c>
      <c r="H222" s="219">
        <v>51847</v>
      </c>
      <c r="I222" s="219"/>
    </row>
    <row r="223" spans="1:11" ht="39.6" x14ac:dyDescent="0.3">
      <c r="A223" s="214" t="s">
        <v>182</v>
      </c>
      <c r="B223" s="215" t="s">
        <v>575</v>
      </c>
      <c r="C223" s="216" t="s">
        <v>576</v>
      </c>
      <c r="D223" s="217" t="s">
        <v>451</v>
      </c>
      <c r="E223" s="217" t="s">
        <v>577</v>
      </c>
      <c r="F223" s="218">
        <v>0.02</v>
      </c>
      <c r="G223" s="219">
        <v>16636.2</v>
      </c>
      <c r="H223" s="219">
        <v>333</v>
      </c>
      <c r="I223" s="219"/>
    </row>
    <row r="224" spans="1:11" x14ac:dyDescent="0.3">
      <c r="A224" s="214" t="s">
        <v>182</v>
      </c>
      <c r="B224" s="215" t="s">
        <v>449</v>
      </c>
      <c r="C224" s="216" t="s">
        <v>450</v>
      </c>
      <c r="D224" s="217" t="s">
        <v>451</v>
      </c>
      <c r="E224" s="217" t="s">
        <v>285</v>
      </c>
      <c r="F224" s="218">
        <v>9.9000000000000008E-3</v>
      </c>
      <c r="G224" s="219">
        <v>180217</v>
      </c>
      <c r="H224" s="219">
        <v>1784</v>
      </c>
      <c r="I224" s="219"/>
    </row>
    <row r="225" spans="1:11" ht="26.4" x14ac:dyDescent="0.3">
      <c r="A225" s="214" t="s">
        <v>182</v>
      </c>
      <c r="B225" s="215" t="s">
        <v>578</v>
      </c>
      <c r="C225" s="216" t="s">
        <v>579</v>
      </c>
      <c r="D225" s="217" t="s">
        <v>437</v>
      </c>
      <c r="E225" s="217" t="s">
        <v>518</v>
      </c>
      <c r="F225" s="218">
        <v>0.05</v>
      </c>
      <c r="G225" s="219">
        <v>59900</v>
      </c>
      <c r="H225" s="219">
        <v>2995</v>
      </c>
      <c r="I225" s="219"/>
    </row>
    <row r="226" spans="1:11" ht="26.4" x14ac:dyDescent="0.3">
      <c r="A226" s="214" t="s">
        <v>182</v>
      </c>
      <c r="B226" s="215" t="s">
        <v>580</v>
      </c>
      <c r="C226" s="216" t="s">
        <v>581</v>
      </c>
      <c r="D226" s="217" t="s">
        <v>437</v>
      </c>
      <c r="E226" s="217" t="s">
        <v>518</v>
      </c>
      <c r="F226" s="218">
        <v>0.1</v>
      </c>
      <c r="G226" s="219">
        <v>104901</v>
      </c>
      <c r="H226" s="219">
        <v>10490</v>
      </c>
      <c r="I226" s="219"/>
    </row>
    <row r="227" spans="1:11" x14ac:dyDescent="0.3">
      <c r="A227" s="214" t="s">
        <v>182</v>
      </c>
      <c r="B227" s="215" t="s">
        <v>435</v>
      </c>
      <c r="C227" s="216" t="s">
        <v>436</v>
      </c>
      <c r="D227" s="217" t="s">
        <v>437</v>
      </c>
      <c r="E227" s="217" t="s">
        <v>218</v>
      </c>
      <c r="F227" s="218">
        <v>0.68</v>
      </c>
      <c r="G227" s="219">
        <v>1824</v>
      </c>
      <c r="H227" s="219">
        <v>1240</v>
      </c>
      <c r="I227" s="219"/>
    </row>
    <row r="228" spans="1:11" x14ac:dyDescent="0.3">
      <c r="A228" s="214" t="s">
        <v>182</v>
      </c>
      <c r="B228" s="215" t="s">
        <v>582</v>
      </c>
      <c r="C228" s="216" t="s">
        <v>583</v>
      </c>
      <c r="D228" s="217" t="s">
        <v>437</v>
      </c>
      <c r="E228" s="217" t="s">
        <v>584</v>
      </c>
      <c r="F228" s="218">
        <v>2</v>
      </c>
      <c r="G228" s="219">
        <v>12900</v>
      </c>
      <c r="H228" s="219">
        <v>25800</v>
      </c>
      <c r="I228" s="219"/>
    </row>
    <row r="229" spans="1:11" x14ac:dyDescent="0.3">
      <c r="A229" s="214" t="s">
        <v>182</v>
      </c>
      <c r="B229" s="215" t="s">
        <v>585</v>
      </c>
      <c r="C229" s="216" t="s">
        <v>586</v>
      </c>
      <c r="D229" s="217" t="s">
        <v>437</v>
      </c>
      <c r="E229" s="217" t="s">
        <v>587</v>
      </c>
      <c r="F229" s="218">
        <v>0.125</v>
      </c>
      <c r="G229" s="219">
        <v>61900</v>
      </c>
      <c r="H229" s="219">
        <v>7738</v>
      </c>
      <c r="I229" s="219"/>
    </row>
    <row r="230" spans="1:11" x14ac:dyDescent="0.3">
      <c r="A230" s="214" t="s">
        <v>182</v>
      </c>
      <c r="B230" s="215" t="s">
        <v>588</v>
      </c>
      <c r="C230" s="216" t="s">
        <v>589</v>
      </c>
      <c r="D230" s="217" t="s">
        <v>437</v>
      </c>
      <c r="E230" s="217" t="s">
        <v>218</v>
      </c>
      <c r="F230" s="218">
        <v>0.4</v>
      </c>
      <c r="G230" s="219">
        <v>6450</v>
      </c>
      <c r="H230" s="219">
        <v>2580</v>
      </c>
      <c r="I230" s="219"/>
    </row>
    <row r="231" spans="1:11" x14ac:dyDescent="0.3">
      <c r="A231" s="214" t="s">
        <v>182</v>
      </c>
      <c r="B231" s="215" t="s">
        <v>590</v>
      </c>
      <c r="C231" s="216" t="s">
        <v>591</v>
      </c>
      <c r="D231" s="217" t="s">
        <v>437</v>
      </c>
      <c r="E231" s="217" t="s">
        <v>218</v>
      </c>
      <c r="F231" s="218">
        <v>1.1000000000000001</v>
      </c>
      <c r="G231" s="219">
        <v>7450</v>
      </c>
      <c r="H231" s="219">
        <v>8195</v>
      </c>
      <c r="I231" s="219"/>
    </row>
    <row r="232" spans="1:11" x14ac:dyDescent="0.3">
      <c r="A232" s="214" t="s">
        <v>182</v>
      </c>
      <c r="B232" s="215" t="s">
        <v>592</v>
      </c>
      <c r="C232" s="216" t="s">
        <v>593</v>
      </c>
      <c r="D232" s="217" t="s">
        <v>437</v>
      </c>
      <c r="E232" s="217" t="s">
        <v>212</v>
      </c>
      <c r="F232" s="218">
        <v>0.7</v>
      </c>
      <c r="G232" s="219">
        <v>26000</v>
      </c>
      <c r="H232" s="219">
        <v>18200</v>
      </c>
      <c r="I232" s="219"/>
    </row>
    <row r="233" spans="1:11" x14ac:dyDescent="0.3">
      <c r="A233" s="214" t="s">
        <v>182</v>
      </c>
      <c r="B233" s="215" t="s">
        <v>594</v>
      </c>
      <c r="C233" s="216" t="s">
        <v>595</v>
      </c>
      <c r="D233" s="217" t="s">
        <v>437</v>
      </c>
      <c r="E233" s="217" t="s">
        <v>218</v>
      </c>
      <c r="F233" s="218">
        <v>24</v>
      </c>
      <c r="G233" s="219">
        <v>42</v>
      </c>
      <c r="H233" s="219">
        <v>1008</v>
      </c>
      <c r="I233" s="219"/>
    </row>
    <row r="234" spans="1:11" x14ac:dyDescent="0.3">
      <c r="A234" s="214" t="s">
        <v>182</v>
      </c>
      <c r="B234" s="215" t="s">
        <v>596</v>
      </c>
      <c r="C234" s="216" t="s">
        <v>597</v>
      </c>
      <c r="D234" s="217" t="s">
        <v>437</v>
      </c>
      <c r="E234" s="217" t="s">
        <v>218</v>
      </c>
      <c r="F234" s="218">
        <v>24</v>
      </c>
      <c r="G234" s="219">
        <v>42</v>
      </c>
      <c r="H234" s="219">
        <v>1008</v>
      </c>
      <c r="I234" s="219"/>
    </row>
    <row r="235" spans="1:11" x14ac:dyDescent="0.3">
      <c r="A235" s="214" t="s">
        <v>182</v>
      </c>
      <c r="B235" s="215" t="s">
        <v>598</v>
      </c>
      <c r="C235" s="216" t="s">
        <v>599</v>
      </c>
      <c r="D235" s="217" t="s">
        <v>437</v>
      </c>
      <c r="E235" s="217" t="s">
        <v>218</v>
      </c>
      <c r="F235" s="218">
        <v>7</v>
      </c>
      <c r="G235" s="219">
        <v>77</v>
      </c>
      <c r="H235" s="219">
        <v>539</v>
      </c>
      <c r="I235" s="219"/>
    </row>
    <row r="236" spans="1:11" ht="39.6" x14ac:dyDescent="0.3">
      <c r="A236" s="208" t="s">
        <v>157</v>
      </c>
      <c r="B236" s="209" t="s">
        <v>426</v>
      </c>
      <c r="C236" s="210" t="s">
        <v>324</v>
      </c>
      <c r="D236" s="211" t="s">
        <v>427</v>
      </c>
      <c r="E236" s="211" t="s">
        <v>212</v>
      </c>
      <c r="F236" s="212"/>
      <c r="G236" s="213"/>
      <c r="H236" s="213"/>
      <c r="I236" s="213">
        <v>436047</v>
      </c>
      <c r="J236" s="226">
        <f>+$K$1</f>
        <v>1.4233</v>
      </c>
      <c r="K236" s="227">
        <f>+ROUND(I236*J236,0)</f>
        <v>620626</v>
      </c>
    </row>
    <row r="237" spans="1:11" x14ac:dyDescent="0.3">
      <c r="A237" s="214" t="s">
        <v>157</v>
      </c>
      <c r="B237" s="215" t="s">
        <v>444</v>
      </c>
      <c r="C237" s="216" t="s">
        <v>445</v>
      </c>
      <c r="D237" s="217" t="s">
        <v>446</v>
      </c>
      <c r="E237" s="217" t="s">
        <v>303</v>
      </c>
      <c r="F237" s="218">
        <v>0.01</v>
      </c>
      <c r="G237" s="219">
        <v>505998</v>
      </c>
      <c r="H237" s="219">
        <v>5060</v>
      </c>
      <c r="I237" s="219"/>
    </row>
    <row r="238" spans="1:11" ht="26.4" x14ac:dyDescent="0.3">
      <c r="A238" s="214" t="s">
        <v>157</v>
      </c>
      <c r="B238" s="215" t="s">
        <v>438</v>
      </c>
      <c r="C238" s="216" t="s">
        <v>439</v>
      </c>
      <c r="D238" s="217" t="s">
        <v>430</v>
      </c>
      <c r="E238" s="217" t="s">
        <v>431</v>
      </c>
      <c r="F238" s="218">
        <v>1.59</v>
      </c>
      <c r="G238" s="219">
        <v>30782</v>
      </c>
      <c r="H238" s="219">
        <v>48943</v>
      </c>
      <c r="I238" s="219"/>
    </row>
    <row r="239" spans="1:11" x14ac:dyDescent="0.3">
      <c r="A239" s="214" t="s">
        <v>157</v>
      </c>
      <c r="B239" s="215" t="s">
        <v>432</v>
      </c>
      <c r="C239" s="216" t="s">
        <v>433</v>
      </c>
      <c r="D239" s="217" t="s">
        <v>434</v>
      </c>
      <c r="E239" s="217" t="s">
        <v>218</v>
      </c>
      <c r="F239" s="218">
        <v>1</v>
      </c>
      <c r="G239" s="219">
        <v>3484</v>
      </c>
      <c r="H239" s="219">
        <v>3484</v>
      </c>
      <c r="I239" s="219"/>
    </row>
    <row r="240" spans="1:11" x14ac:dyDescent="0.3">
      <c r="A240" s="214" t="s">
        <v>157</v>
      </c>
      <c r="B240" s="215" t="s">
        <v>600</v>
      </c>
      <c r="C240" s="216" t="s">
        <v>601</v>
      </c>
      <c r="D240" s="217" t="s">
        <v>437</v>
      </c>
      <c r="E240" s="217" t="s">
        <v>218</v>
      </c>
      <c r="F240" s="218">
        <v>28</v>
      </c>
      <c r="G240" s="219">
        <v>13520</v>
      </c>
      <c r="H240" s="219">
        <v>378560</v>
      </c>
      <c r="I240" s="219"/>
    </row>
    <row r="241" spans="1:11" ht="39.6" x14ac:dyDescent="0.3">
      <c r="A241" s="208" t="s">
        <v>181</v>
      </c>
      <c r="B241" s="209" t="s">
        <v>426</v>
      </c>
      <c r="C241" s="210" t="s">
        <v>346</v>
      </c>
      <c r="D241" s="211" t="s">
        <v>427</v>
      </c>
      <c r="E241" s="211" t="s">
        <v>212</v>
      </c>
      <c r="F241" s="212"/>
      <c r="G241" s="213"/>
      <c r="H241" s="213"/>
      <c r="I241" s="213">
        <v>52274</v>
      </c>
      <c r="J241" s="226">
        <f>+$K$1</f>
        <v>1.4233</v>
      </c>
      <c r="K241" s="227">
        <f>+ROUND(I241*J241,0)</f>
        <v>74402</v>
      </c>
    </row>
    <row r="242" spans="1:11" x14ac:dyDescent="0.3">
      <c r="A242" s="214" t="s">
        <v>181</v>
      </c>
      <c r="B242" s="215" t="s">
        <v>444</v>
      </c>
      <c r="C242" s="216" t="s">
        <v>445</v>
      </c>
      <c r="D242" s="217" t="s">
        <v>446</v>
      </c>
      <c r="E242" s="217" t="s">
        <v>303</v>
      </c>
      <c r="F242" s="218">
        <v>1.7000000000000001E-2</v>
      </c>
      <c r="G242" s="219">
        <v>505998</v>
      </c>
      <c r="H242" s="219">
        <v>8602</v>
      </c>
      <c r="I242" s="219"/>
    </row>
    <row r="243" spans="1:11" ht="26.4" x14ac:dyDescent="0.3">
      <c r="A243" s="214" t="s">
        <v>181</v>
      </c>
      <c r="B243" s="215" t="s">
        <v>438</v>
      </c>
      <c r="C243" s="216" t="s">
        <v>439</v>
      </c>
      <c r="D243" s="217" t="s">
        <v>430</v>
      </c>
      <c r="E243" s="217" t="s">
        <v>431</v>
      </c>
      <c r="F243" s="218">
        <v>0.64</v>
      </c>
      <c r="G243" s="219">
        <v>30782</v>
      </c>
      <c r="H243" s="219">
        <v>19700</v>
      </c>
      <c r="I243" s="219"/>
    </row>
    <row r="244" spans="1:11" x14ac:dyDescent="0.3">
      <c r="A244" s="214" t="s">
        <v>181</v>
      </c>
      <c r="B244" s="215" t="s">
        <v>432</v>
      </c>
      <c r="C244" s="216" t="s">
        <v>433</v>
      </c>
      <c r="D244" s="217" t="s">
        <v>434</v>
      </c>
      <c r="E244" s="217" t="s">
        <v>218</v>
      </c>
      <c r="F244" s="218">
        <v>0.6</v>
      </c>
      <c r="G244" s="219">
        <v>3484</v>
      </c>
      <c r="H244" s="219">
        <v>2090</v>
      </c>
      <c r="I244" s="219"/>
    </row>
    <row r="245" spans="1:11" x14ac:dyDescent="0.3">
      <c r="A245" s="214" t="s">
        <v>181</v>
      </c>
      <c r="B245" s="215" t="s">
        <v>569</v>
      </c>
      <c r="C245" s="216" t="s">
        <v>570</v>
      </c>
      <c r="D245" s="217" t="s">
        <v>437</v>
      </c>
      <c r="E245" s="217" t="s">
        <v>218</v>
      </c>
      <c r="F245" s="218">
        <v>15.3</v>
      </c>
      <c r="G245" s="219">
        <v>1400</v>
      </c>
      <c r="H245" s="219">
        <v>21420</v>
      </c>
      <c r="I245" s="219"/>
    </row>
    <row r="246" spans="1:11" x14ac:dyDescent="0.3">
      <c r="A246" s="214" t="s">
        <v>181</v>
      </c>
      <c r="B246" s="215" t="s">
        <v>455</v>
      </c>
      <c r="C246" s="216" t="s">
        <v>456</v>
      </c>
      <c r="D246" s="217" t="s">
        <v>437</v>
      </c>
      <c r="E246" s="217" t="s">
        <v>457</v>
      </c>
      <c r="F246" s="218">
        <v>14</v>
      </c>
      <c r="G246" s="219">
        <v>33</v>
      </c>
      <c r="H246" s="219">
        <v>462</v>
      </c>
      <c r="I246" s="219"/>
    </row>
    <row r="247" spans="1:11" x14ac:dyDescent="0.3">
      <c r="A247" s="214"/>
      <c r="B247" s="215"/>
      <c r="C247" s="216"/>
      <c r="D247" s="217"/>
      <c r="E247" s="217"/>
      <c r="F247" s="218"/>
      <c r="G247" s="219"/>
      <c r="H247" s="219"/>
      <c r="I247" s="219"/>
    </row>
    <row r="248" spans="1:11" x14ac:dyDescent="0.3">
      <c r="A248" s="214"/>
      <c r="B248" s="215"/>
      <c r="C248" s="216"/>
      <c r="D248" s="217"/>
      <c r="E248" s="217"/>
      <c r="F248" s="218"/>
      <c r="G248" s="219"/>
      <c r="H248" s="219"/>
      <c r="I248" s="219"/>
    </row>
    <row r="249" spans="1:11" x14ac:dyDescent="0.3">
      <c r="A249" s="214"/>
      <c r="B249" s="215"/>
      <c r="C249" s="216"/>
      <c r="D249" s="217"/>
      <c r="E249" s="217"/>
      <c r="F249" s="218"/>
      <c r="G249" s="219"/>
      <c r="H249" s="219"/>
      <c r="I249" s="219"/>
    </row>
    <row r="250" spans="1:11" x14ac:dyDescent="0.3">
      <c r="A250" s="214"/>
      <c r="B250" s="215"/>
      <c r="C250" s="216"/>
      <c r="D250" s="217"/>
      <c r="E250" s="217"/>
      <c r="F250" s="218"/>
      <c r="G250" s="219"/>
      <c r="H250" s="219"/>
      <c r="I250" s="219"/>
    </row>
    <row r="251" spans="1:11" ht="66" x14ac:dyDescent="0.3">
      <c r="A251" s="208" t="s">
        <v>156</v>
      </c>
      <c r="B251" s="209" t="s">
        <v>426</v>
      </c>
      <c r="C251" s="210" t="s">
        <v>323</v>
      </c>
      <c r="D251" s="211" t="s">
        <v>427</v>
      </c>
      <c r="E251" s="211" t="s">
        <v>212</v>
      </c>
      <c r="F251" s="212"/>
      <c r="G251" s="213"/>
      <c r="H251" s="213"/>
      <c r="I251" s="213">
        <v>47139</v>
      </c>
      <c r="J251" s="226">
        <f>+$K$1</f>
        <v>1.4233</v>
      </c>
      <c r="K251" s="227">
        <f>+ROUND(I251*J251,0)</f>
        <v>67093</v>
      </c>
    </row>
    <row r="252" spans="1:11" ht="66" x14ac:dyDescent="0.3">
      <c r="A252" s="214" t="s">
        <v>156</v>
      </c>
      <c r="B252" s="215" t="s">
        <v>602</v>
      </c>
      <c r="C252" s="216" t="s">
        <v>288</v>
      </c>
      <c r="D252" s="217" t="s">
        <v>437</v>
      </c>
      <c r="E252" s="217" t="s">
        <v>212</v>
      </c>
      <c r="F252" s="218">
        <v>1</v>
      </c>
      <c r="G252" s="219">
        <v>47139</v>
      </c>
      <c r="H252" s="219">
        <v>47139</v>
      </c>
      <c r="I252" s="219"/>
    </row>
    <row r="253" spans="1:11" ht="39.6" x14ac:dyDescent="0.3">
      <c r="A253" s="208" t="s">
        <v>87</v>
      </c>
      <c r="B253" s="209" t="s">
        <v>426</v>
      </c>
      <c r="C253" s="210" t="s">
        <v>262</v>
      </c>
      <c r="D253" s="211" t="s">
        <v>427</v>
      </c>
      <c r="E253" s="211" t="s">
        <v>218</v>
      </c>
      <c r="F253" s="212"/>
      <c r="G253" s="213"/>
      <c r="H253" s="213"/>
      <c r="I253" s="213">
        <v>60969</v>
      </c>
      <c r="J253" s="226">
        <f>+$K$1</f>
        <v>1.4233</v>
      </c>
      <c r="K253" s="227">
        <f>+ROUND(I253*J253,0)</f>
        <v>86777</v>
      </c>
    </row>
    <row r="254" spans="1:11" ht="26.4" x14ac:dyDescent="0.3">
      <c r="A254" s="214" t="s">
        <v>87</v>
      </c>
      <c r="B254" s="215" t="s">
        <v>529</v>
      </c>
      <c r="C254" s="216" t="s">
        <v>530</v>
      </c>
      <c r="D254" s="217" t="s">
        <v>430</v>
      </c>
      <c r="E254" s="217" t="s">
        <v>431</v>
      </c>
      <c r="F254" s="218">
        <v>1.2</v>
      </c>
      <c r="G254" s="219">
        <v>33862</v>
      </c>
      <c r="H254" s="219">
        <v>40634</v>
      </c>
      <c r="I254" s="219"/>
    </row>
    <row r="255" spans="1:11" x14ac:dyDescent="0.3">
      <c r="A255" s="214" t="s">
        <v>87</v>
      </c>
      <c r="B255" s="215" t="s">
        <v>449</v>
      </c>
      <c r="C255" s="216" t="s">
        <v>450</v>
      </c>
      <c r="D255" s="217" t="s">
        <v>451</v>
      </c>
      <c r="E255" s="217" t="s">
        <v>285</v>
      </c>
      <c r="F255" s="218">
        <v>5.0217238107392757E-3</v>
      </c>
      <c r="G255" s="219">
        <v>180217</v>
      </c>
      <c r="H255" s="219">
        <v>905</v>
      </c>
      <c r="I255" s="219"/>
    </row>
    <row r="256" spans="1:11" x14ac:dyDescent="0.3">
      <c r="A256" s="214" t="s">
        <v>87</v>
      </c>
      <c r="B256" s="215" t="s">
        <v>432</v>
      </c>
      <c r="C256" s="216" t="s">
        <v>433</v>
      </c>
      <c r="D256" s="217" t="s">
        <v>434</v>
      </c>
      <c r="E256" s="217" t="s">
        <v>218</v>
      </c>
      <c r="F256" s="218">
        <v>0.3</v>
      </c>
      <c r="G256" s="219">
        <v>3484</v>
      </c>
      <c r="H256" s="219">
        <v>1045</v>
      </c>
      <c r="I256" s="219"/>
    </row>
    <row r="257" spans="1:11" x14ac:dyDescent="0.3">
      <c r="A257" s="214" t="s">
        <v>87</v>
      </c>
      <c r="B257" s="215" t="s">
        <v>435</v>
      </c>
      <c r="C257" s="216" t="s">
        <v>436</v>
      </c>
      <c r="D257" s="217" t="s">
        <v>437</v>
      </c>
      <c r="E257" s="217" t="s">
        <v>218</v>
      </c>
      <c r="F257" s="218">
        <v>1</v>
      </c>
      <c r="G257" s="219">
        <v>1824</v>
      </c>
      <c r="H257" s="219">
        <v>1824</v>
      </c>
      <c r="I257" s="219"/>
    </row>
    <row r="258" spans="1:11" x14ac:dyDescent="0.3">
      <c r="A258" s="214" t="s">
        <v>87</v>
      </c>
      <c r="B258" s="215" t="s">
        <v>603</v>
      </c>
      <c r="C258" s="216" t="s">
        <v>604</v>
      </c>
      <c r="D258" s="217" t="s">
        <v>437</v>
      </c>
      <c r="E258" s="217" t="s">
        <v>218</v>
      </c>
      <c r="F258" s="218">
        <v>3</v>
      </c>
      <c r="G258" s="219">
        <v>1827</v>
      </c>
      <c r="H258" s="219">
        <v>5481</v>
      </c>
      <c r="I258" s="219"/>
    </row>
    <row r="259" spans="1:11" x14ac:dyDescent="0.3">
      <c r="A259" s="214" t="s">
        <v>87</v>
      </c>
      <c r="B259" s="215" t="s">
        <v>490</v>
      </c>
      <c r="C259" s="216" t="s">
        <v>491</v>
      </c>
      <c r="D259" s="217" t="s">
        <v>437</v>
      </c>
      <c r="E259" s="217" t="s">
        <v>218</v>
      </c>
      <c r="F259" s="218">
        <v>0.05</v>
      </c>
      <c r="G259" s="219">
        <v>62393</v>
      </c>
      <c r="H259" s="219">
        <v>3120</v>
      </c>
      <c r="I259" s="219"/>
    </row>
    <row r="260" spans="1:11" x14ac:dyDescent="0.3">
      <c r="A260" s="214" t="s">
        <v>87</v>
      </c>
      <c r="B260" s="215" t="s">
        <v>492</v>
      </c>
      <c r="C260" s="216" t="s">
        <v>493</v>
      </c>
      <c r="D260" s="217" t="s">
        <v>437</v>
      </c>
      <c r="E260" s="217" t="s">
        <v>218</v>
      </c>
      <c r="F260" s="218">
        <v>0.03</v>
      </c>
      <c r="G260" s="219">
        <v>129335</v>
      </c>
      <c r="H260" s="219">
        <v>3880</v>
      </c>
      <c r="I260" s="219"/>
    </row>
    <row r="261" spans="1:11" x14ac:dyDescent="0.3">
      <c r="A261" s="214" t="s">
        <v>87</v>
      </c>
      <c r="B261" s="215" t="s">
        <v>605</v>
      </c>
      <c r="C261" s="216" t="s">
        <v>606</v>
      </c>
      <c r="D261" s="217" t="s">
        <v>437</v>
      </c>
      <c r="E261" s="217" t="s">
        <v>218</v>
      </c>
      <c r="F261" s="218">
        <v>1</v>
      </c>
      <c r="G261" s="219">
        <v>600</v>
      </c>
      <c r="H261" s="219">
        <v>600</v>
      </c>
      <c r="I261" s="219"/>
    </row>
    <row r="262" spans="1:11" x14ac:dyDescent="0.3">
      <c r="A262" s="214" t="s">
        <v>87</v>
      </c>
      <c r="B262" s="215" t="s">
        <v>607</v>
      </c>
      <c r="C262" s="216" t="s">
        <v>608</v>
      </c>
      <c r="D262" s="217" t="s">
        <v>437</v>
      </c>
      <c r="E262" s="217" t="s">
        <v>477</v>
      </c>
      <c r="F262" s="218">
        <v>1.5</v>
      </c>
      <c r="G262" s="219">
        <v>2320</v>
      </c>
      <c r="H262" s="219">
        <v>3480</v>
      </c>
      <c r="I262" s="219"/>
    </row>
    <row r="263" spans="1:11" ht="52.8" x14ac:dyDescent="0.3">
      <c r="A263" s="208" t="s">
        <v>145</v>
      </c>
      <c r="B263" s="209" t="s">
        <v>426</v>
      </c>
      <c r="C263" s="210" t="s">
        <v>314</v>
      </c>
      <c r="D263" s="211" t="s">
        <v>427</v>
      </c>
      <c r="E263" s="211" t="s">
        <v>218</v>
      </c>
      <c r="F263" s="212"/>
      <c r="G263" s="213"/>
      <c r="H263" s="213"/>
      <c r="I263" s="213">
        <v>1336366</v>
      </c>
      <c r="J263" s="226">
        <f>+$K$1</f>
        <v>1.4233</v>
      </c>
      <c r="K263" s="227">
        <f>+ROUND(I263*J263,0)</f>
        <v>1902050</v>
      </c>
    </row>
    <row r="264" spans="1:11" ht="26.4" x14ac:dyDescent="0.3">
      <c r="A264" s="214" t="s">
        <v>145</v>
      </c>
      <c r="B264" s="215" t="s">
        <v>469</v>
      </c>
      <c r="C264" s="216" t="s">
        <v>470</v>
      </c>
      <c r="D264" s="217" t="s">
        <v>430</v>
      </c>
      <c r="E264" s="217" t="s">
        <v>431</v>
      </c>
      <c r="F264" s="218">
        <v>4.5</v>
      </c>
      <c r="G264" s="219">
        <v>72934</v>
      </c>
      <c r="H264" s="219">
        <v>328203</v>
      </c>
      <c r="I264" s="219"/>
    </row>
    <row r="265" spans="1:11" x14ac:dyDescent="0.3">
      <c r="A265" s="214" t="s">
        <v>145</v>
      </c>
      <c r="B265" s="215" t="s">
        <v>449</v>
      </c>
      <c r="C265" s="216" t="s">
        <v>450</v>
      </c>
      <c r="D265" s="217" t="s">
        <v>451</v>
      </c>
      <c r="E265" s="217" t="s">
        <v>285</v>
      </c>
      <c r="F265" s="218">
        <v>4.5499999999999999E-2</v>
      </c>
      <c r="G265" s="219">
        <v>180217</v>
      </c>
      <c r="H265" s="219">
        <v>8200</v>
      </c>
      <c r="I265" s="219"/>
    </row>
    <row r="266" spans="1:11" x14ac:dyDescent="0.3">
      <c r="A266" s="214" t="s">
        <v>145</v>
      </c>
      <c r="B266" s="215" t="s">
        <v>432</v>
      </c>
      <c r="C266" s="216" t="s">
        <v>433</v>
      </c>
      <c r="D266" s="217" t="s">
        <v>434</v>
      </c>
      <c r="E266" s="217" t="s">
        <v>218</v>
      </c>
      <c r="F266" s="218">
        <v>6</v>
      </c>
      <c r="G266" s="219">
        <v>3484</v>
      </c>
      <c r="H266" s="219">
        <v>20904</v>
      </c>
      <c r="I266" s="219"/>
    </row>
    <row r="267" spans="1:11" x14ac:dyDescent="0.3">
      <c r="A267" s="214" t="s">
        <v>145</v>
      </c>
      <c r="B267" s="215" t="s">
        <v>435</v>
      </c>
      <c r="C267" s="216" t="s">
        <v>436</v>
      </c>
      <c r="D267" s="217" t="s">
        <v>437</v>
      </c>
      <c r="E267" s="217" t="s">
        <v>218</v>
      </c>
      <c r="F267" s="218">
        <v>8.9</v>
      </c>
      <c r="G267" s="219">
        <v>1824</v>
      </c>
      <c r="H267" s="219">
        <v>16234</v>
      </c>
      <c r="I267" s="219"/>
    </row>
    <row r="268" spans="1:11" ht="39.6" x14ac:dyDescent="0.3">
      <c r="A268" s="214" t="s">
        <v>145</v>
      </c>
      <c r="B268" s="215" t="s">
        <v>609</v>
      </c>
      <c r="C268" s="216" t="s">
        <v>610</v>
      </c>
      <c r="D268" s="217" t="s">
        <v>437</v>
      </c>
      <c r="E268" s="217" t="s">
        <v>218</v>
      </c>
      <c r="F268" s="218">
        <v>1</v>
      </c>
      <c r="G268" s="219">
        <v>795357</v>
      </c>
      <c r="H268" s="219">
        <v>795357</v>
      </c>
      <c r="I268" s="219"/>
    </row>
    <row r="269" spans="1:11" x14ac:dyDescent="0.3">
      <c r="A269" s="214" t="s">
        <v>145</v>
      </c>
      <c r="B269" s="215" t="s">
        <v>611</v>
      </c>
      <c r="C269" s="216" t="s">
        <v>612</v>
      </c>
      <c r="D269" s="217" t="s">
        <v>437</v>
      </c>
      <c r="E269" s="217" t="s">
        <v>218</v>
      </c>
      <c r="F269" s="218">
        <v>1</v>
      </c>
      <c r="G269" s="219">
        <v>167468</v>
      </c>
      <c r="H269" s="219">
        <v>167468</v>
      </c>
      <c r="I269" s="219"/>
    </row>
    <row r="270" spans="1:11" x14ac:dyDescent="0.3">
      <c r="A270" s="214"/>
      <c r="B270" s="215"/>
      <c r="C270" s="216"/>
      <c r="D270" s="217"/>
      <c r="E270" s="217"/>
      <c r="F270" s="218"/>
      <c r="G270" s="219"/>
      <c r="H270" s="219"/>
      <c r="I270" s="219"/>
    </row>
    <row r="271" spans="1:11" ht="52.8" x14ac:dyDescent="0.3">
      <c r="A271" s="208" t="s">
        <v>88</v>
      </c>
      <c r="B271" s="209" t="s">
        <v>426</v>
      </c>
      <c r="C271" s="210" t="s">
        <v>263</v>
      </c>
      <c r="D271" s="211" t="s">
        <v>427</v>
      </c>
      <c r="E271" s="211" t="s">
        <v>218</v>
      </c>
      <c r="F271" s="212"/>
      <c r="G271" s="213"/>
      <c r="H271" s="213"/>
      <c r="I271" s="213">
        <v>496058</v>
      </c>
      <c r="J271" s="226">
        <f>+$K$1</f>
        <v>1.4233</v>
      </c>
      <c r="K271" s="227">
        <f>+ROUND(I271*J271,0)</f>
        <v>706039</v>
      </c>
    </row>
    <row r="272" spans="1:11" ht="26.4" x14ac:dyDescent="0.3">
      <c r="A272" s="214" t="s">
        <v>88</v>
      </c>
      <c r="B272" s="215" t="s">
        <v>529</v>
      </c>
      <c r="C272" s="216" t="s">
        <v>530</v>
      </c>
      <c r="D272" s="217" t="s">
        <v>430</v>
      </c>
      <c r="E272" s="217" t="s">
        <v>431</v>
      </c>
      <c r="F272" s="218">
        <v>1.18</v>
      </c>
      <c r="G272" s="219">
        <v>33862</v>
      </c>
      <c r="H272" s="219">
        <v>39957</v>
      </c>
      <c r="I272" s="219"/>
    </row>
    <row r="273" spans="1:11" x14ac:dyDescent="0.3">
      <c r="A273" s="214" t="s">
        <v>88</v>
      </c>
      <c r="B273" s="215" t="s">
        <v>449</v>
      </c>
      <c r="C273" s="216" t="s">
        <v>450</v>
      </c>
      <c r="D273" s="217" t="s">
        <v>451</v>
      </c>
      <c r="E273" s="217" t="s">
        <v>285</v>
      </c>
      <c r="F273" s="218">
        <v>5.2900000000000003E-2</v>
      </c>
      <c r="G273" s="219">
        <v>180217</v>
      </c>
      <c r="H273" s="219">
        <v>9533</v>
      </c>
      <c r="I273" s="219"/>
    </row>
    <row r="274" spans="1:11" x14ac:dyDescent="0.3">
      <c r="A274" s="214" t="s">
        <v>88</v>
      </c>
      <c r="B274" s="215" t="s">
        <v>432</v>
      </c>
      <c r="C274" s="216" t="s">
        <v>433</v>
      </c>
      <c r="D274" s="217" t="s">
        <v>434</v>
      </c>
      <c r="E274" s="217" t="s">
        <v>218</v>
      </c>
      <c r="F274" s="218">
        <v>0.1</v>
      </c>
      <c r="G274" s="219">
        <v>3484</v>
      </c>
      <c r="H274" s="219">
        <v>348</v>
      </c>
      <c r="I274" s="219"/>
    </row>
    <row r="275" spans="1:11" x14ac:dyDescent="0.3">
      <c r="A275" s="214" t="s">
        <v>88</v>
      </c>
      <c r="B275" s="215" t="s">
        <v>435</v>
      </c>
      <c r="C275" s="216" t="s">
        <v>436</v>
      </c>
      <c r="D275" s="217" t="s">
        <v>437</v>
      </c>
      <c r="E275" s="217" t="s">
        <v>218</v>
      </c>
      <c r="F275" s="218">
        <v>1.3</v>
      </c>
      <c r="G275" s="219">
        <v>1824</v>
      </c>
      <c r="H275" s="219">
        <v>2371</v>
      </c>
      <c r="I275" s="219"/>
    </row>
    <row r="276" spans="1:11" x14ac:dyDescent="0.3">
      <c r="A276" s="214" t="s">
        <v>88</v>
      </c>
      <c r="B276" s="215" t="s">
        <v>531</v>
      </c>
      <c r="C276" s="216" t="s">
        <v>532</v>
      </c>
      <c r="D276" s="217" t="s">
        <v>437</v>
      </c>
      <c r="E276" s="217" t="s">
        <v>533</v>
      </c>
      <c r="F276" s="218">
        <v>1</v>
      </c>
      <c r="G276" s="219">
        <v>167468</v>
      </c>
      <c r="H276" s="219">
        <v>167468</v>
      </c>
      <c r="I276" s="219"/>
    </row>
    <row r="277" spans="1:11" ht="26.4" x14ac:dyDescent="0.3">
      <c r="A277" s="214" t="s">
        <v>88</v>
      </c>
      <c r="B277" s="215" t="s">
        <v>613</v>
      </c>
      <c r="C277" s="216" t="s">
        <v>614</v>
      </c>
      <c r="D277" s="217" t="s">
        <v>437</v>
      </c>
      <c r="E277" s="217" t="s">
        <v>218</v>
      </c>
      <c r="F277" s="218">
        <v>1</v>
      </c>
      <c r="G277" s="219">
        <v>276381</v>
      </c>
      <c r="H277" s="219">
        <v>276381</v>
      </c>
      <c r="I277" s="219"/>
    </row>
    <row r="279" spans="1:11" ht="39.6" x14ac:dyDescent="0.3">
      <c r="A279" s="208" t="s">
        <v>31</v>
      </c>
      <c r="B279" s="209" t="s">
        <v>426</v>
      </c>
      <c r="C279" s="210" t="s">
        <v>222</v>
      </c>
      <c r="D279" s="211" t="s">
        <v>427</v>
      </c>
      <c r="E279" s="211" t="s">
        <v>218</v>
      </c>
      <c r="F279" s="212"/>
      <c r="G279" s="213"/>
      <c r="H279" s="213"/>
      <c r="I279" s="213">
        <v>124304</v>
      </c>
      <c r="J279" s="226">
        <f>+$K$1</f>
        <v>1.4233</v>
      </c>
      <c r="K279" s="227">
        <f>+ROUND(I279*J279,0)</f>
        <v>176922</v>
      </c>
    </row>
    <row r="280" spans="1:11" ht="26.4" x14ac:dyDescent="0.3">
      <c r="A280" s="214" t="s">
        <v>31</v>
      </c>
      <c r="B280" s="215" t="s">
        <v>615</v>
      </c>
      <c r="C280" s="216" t="s">
        <v>616</v>
      </c>
      <c r="D280" s="217" t="s">
        <v>430</v>
      </c>
      <c r="E280" s="217" t="s">
        <v>431</v>
      </c>
      <c r="F280" s="218">
        <v>1</v>
      </c>
      <c r="G280" s="219">
        <v>61241</v>
      </c>
      <c r="H280" s="219">
        <v>61241</v>
      </c>
      <c r="I280" s="219"/>
    </row>
    <row r="281" spans="1:11" x14ac:dyDescent="0.3">
      <c r="A281" s="214" t="s">
        <v>31</v>
      </c>
      <c r="B281" s="215" t="s">
        <v>449</v>
      </c>
      <c r="C281" s="216" t="s">
        <v>450</v>
      </c>
      <c r="D281" s="217" t="s">
        <v>451</v>
      </c>
      <c r="E281" s="217" t="s">
        <v>285</v>
      </c>
      <c r="F281" s="218">
        <v>5.1999999999999998E-3</v>
      </c>
      <c r="G281" s="219">
        <v>180217</v>
      </c>
      <c r="H281" s="219">
        <v>937</v>
      </c>
      <c r="I281" s="219"/>
    </row>
    <row r="282" spans="1:11" x14ac:dyDescent="0.3">
      <c r="A282" s="214" t="s">
        <v>31</v>
      </c>
      <c r="B282" s="215" t="s">
        <v>432</v>
      </c>
      <c r="C282" s="216" t="s">
        <v>433</v>
      </c>
      <c r="D282" s="217" t="s">
        <v>434</v>
      </c>
      <c r="E282" s="217" t="s">
        <v>218</v>
      </c>
      <c r="F282" s="218">
        <v>0.5</v>
      </c>
      <c r="G282" s="219">
        <v>3484</v>
      </c>
      <c r="H282" s="219">
        <v>1742</v>
      </c>
      <c r="I282" s="219"/>
    </row>
    <row r="283" spans="1:11" x14ac:dyDescent="0.3">
      <c r="A283" s="214" t="s">
        <v>31</v>
      </c>
      <c r="B283" s="215" t="s">
        <v>617</v>
      </c>
      <c r="C283" s="216" t="s">
        <v>618</v>
      </c>
      <c r="D283" s="217" t="s">
        <v>437</v>
      </c>
      <c r="E283" s="217" t="s">
        <v>218</v>
      </c>
      <c r="F283" s="218">
        <v>3</v>
      </c>
      <c r="G283" s="219">
        <v>2463</v>
      </c>
      <c r="H283" s="219">
        <v>7389</v>
      </c>
      <c r="I283" s="219"/>
    </row>
    <row r="284" spans="1:11" x14ac:dyDescent="0.3">
      <c r="A284" s="214" t="s">
        <v>31</v>
      </c>
      <c r="B284" s="215" t="s">
        <v>619</v>
      </c>
      <c r="C284" s="216" t="s">
        <v>620</v>
      </c>
      <c r="D284" s="217" t="s">
        <v>437</v>
      </c>
      <c r="E284" s="217" t="s">
        <v>218</v>
      </c>
      <c r="F284" s="218">
        <v>2</v>
      </c>
      <c r="G284" s="219">
        <v>500</v>
      </c>
      <c r="H284" s="219">
        <v>1000</v>
      </c>
      <c r="I284" s="219"/>
    </row>
    <row r="285" spans="1:11" x14ac:dyDescent="0.3">
      <c r="A285" s="214" t="s">
        <v>31</v>
      </c>
      <c r="B285" s="215" t="s">
        <v>621</v>
      </c>
      <c r="C285" s="216" t="s">
        <v>622</v>
      </c>
      <c r="D285" s="217" t="s">
        <v>437</v>
      </c>
      <c r="E285" s="217" t="s">
        <v>477</v>
      </c>
      <c r="F285" s="218">
        <v>3</v>
      </c>
      <c r="G285" s="219">
        <v>2200</v>
      </c>
      <c r="H285" s="219">
        <v>6600</v>
      </c>
      <c r="I285" s="219"/>
    </row>
    <row r="286" spans="1:11" x14ac:dyDescent="0.3">
      <c r="A286" s="214" t="s">
        <v>31</v>
      </c>
      <c r="B286" s="215" t="s">
        <v>623</v>
      </c>
      <c r="C286" s="216" t="s">
        <v>624</v>
      </c>
      <c r="D286" s="217" t="s">
        <v>437</v>
      </c>
      <c r="E286" s="217" t="s">
        <v>477</v>
      </c>
      <c r="F286" s="218">
        <v>6</v>
      </c>
      <c r="G286" s="219">
        <v>2150</v>
      </c>
      <c r="H286" s="219">
        <v>12900</v>
      </c>
      <c r="I286" s="219"/>
    </row>
    <row r="287" spans="1:11" x14ac:dyDescent="0.3">
      <c r="A287" s="214" t="s">
        <v>31</v>
      </c>
      <c r="B287" s="215" t="s">
        <v>625</v>
      </c>
      <c r="C287" s="216" t="s">
        <v>626</v>
      </c>
      <c r="D287" s="217" t="s">
        <v>437</v>
      </c>
      <c r="E287" s="217" t="s">
        <v>218</v>
      </c>
      <c r="F287" s="218">
        <v>1</v>
      </c>
      <c r="G287" s="219">
        <v>3347</v>
      </c>
      <c r="H287" s="219">
        <v>3347</v>
      </c>
      <c r="I287" s="219"/>
    </row>
    <row r="288" spans="1:11" x14ac:dyDescent="0.3">
      <c r="A288" s="214" t="s">
        <v>31</v>
      </c>
      <c r="B288" s="215" t="s">
        <v>627</v>
      </c>
      <c r="C288" s="216" t="s">
        <v>628</v>
      </c>
      <c r="D288" s="217" t="s">
        <v>437</v>
      </c>
      <c r="E288" s="217" t="s">
        <v>369</v>
      </c>
      <c r="F288" s="218">
        <v>1</v>
      </c>
      <c r="G288" s="219">
        <v>900</v>
      </c>
      <c r="H288" s="219">
        <v>900</v>
      </c>
      <c r="I288" s="219"/>
    </row>
    <row r="289" spans="1:11" ht="26.4" x14ac:dyDescent="0.3">
      <c r="A289" s="214" t="s">
        <v>31</v>
      </c>
      <c r="B289" s="215" t="s">
        <v>629</v>
      </c>
      <c r="C289" s="216" t="s">
        <v>630</v>
      </c>
      <c r="D289" s="217" t="s">
        <v>437</v>
      </c>
      <c r="E289" s="217" t="s">
        <v>218</v>
      </c>
      <c r="F289" s="218">
        <v>1</v>
      </c>
      <c r="G289" s="219">
        <v>14777</v>
      </c>
      <c r="H289" s="219">
        <v>14777</v>
      </c>
      <c r="I289" s="219"/>
    </row>
    <row r="290" spans="1:11" x14ac:dyDescent="0.3">
      <c r="A290" s="214" t="s">
        <v>31</v>
      </c>
      <c r="B290" s="215" t="s">
        <v>631</v>
      </c>
      <c r="C290" s="216" t="s">
        <v>632</v>
      </c>
      <c r="D290" s="217" t="s">
        <v>437</v>
      </c>
      <c r="E290" s="217" t="s">
        <v>477</v>
      </c>
      <c r="F290" s="218">
        <v>3</v>
      </c>
      <c r="G290" s="219">
        <v>2833</v>
      </c>
      <c r="H290" s="219">
        <v>8499</v>
      </c>
      <c r="I290" s="219"/>
    </row>
    <row r="291" spans="1:11" x14ac:dyDescent="0.3">
      <c r="A291" s="214" t="s">
        <v>31</v>
      </c>
      <c r="B291" s="215" t="s">
        <v>633</v>
      </c>
      <c r="C291" s="216" t="s">
        <v>634</v>
      </c>
      <c r="D291" s="217" t="s">
        <v>437</v>
      </c>
      <c r="E291" s="217" t="s">
        <v>584</v>
      </c>
      <c r="F291" s="218">
        <v>0.2</v>
      </c>
      <c r="G291" s="219">
        <v>5711</v>
      </c>
      <c r="H291" s="219">
        <v>1142</v>
      </c>
      <c r="I291" s="219"/>
    </row>
    <row r="292" spans="1:11" x14ac:dyDescent="0.3">
      <c r="A292" s="214" t="s">
        <v>31</v>
      </c>
      <c r="B292" s="215" t="s">
        <v>435</v>
      </c>
      <c r="C292" s="216" t="s">
        <v>436</v>
      </c>
      <c r="D292" s="217" t="s">
        <v>437</v>
      </c>
      <c r="E292" s="217" t="s">
        <v>218</v>
      </c>
      <c r="F292" s="218">
        <v>2.1</v>
      </c>
      <c r="G292" s="219">
        <v>1824</v>
      </c>
      <c r="H292" s="219">
        <v>3830</v>
      </c>
      <c r="I292" s="219"/>
    </row>
    <row r="293" spans="1:11" ht="39.6" x14ac:dyDescent="0.3">
      <c r="A293" s="208" t="s">
        <v>32</v>
      </c>
      <c r="B293" s="209" t="s">
        <v>426</v>
      </c>
      <c r="C293" s="210" t="s">
        <v>223</v>
      </c>
      <c r="D293" s="211" t="s">
        <v>427</v>
      </c>
      <c r="E293" s="211" t="s">
        <v>218</v>
      </c>
      <c r="F293" s="212"/>
      <c r="G293" s="213"/>
      <c r="H293" s="213"/>
      <c r="I293" s="213">
        <v>163203</v>
      </c>
      <c r="J293" s="226">
        <f>+$K$1</f>
        <v>1.4233</v>
      </c>
      <c r="K293" s="227">
        <f>+ROUND(I293*J293,0)</f>
        <v>232287</v>
      </c>
    </row>
    <row r="294" spans="1:11" ht="26.4" x14ac:dyDescent="0.3">
      <c r="A294" s="214" t="s">
        <v>32</v>
      </c>
      <c r="B294" s="215" t="s">
        <v>615</v>
      </c>
      <c r="C294" s="216" t="s">
        <v>616</v>
      </c>
      <c r="D294" s="217" t="s">
        <v>430</v>
      </c>
      <c r="E294" s="217" t="s">
        <v>431</v>
      </c>
      <c r="F294" s="218">
        <v>1.5</v>
      </c>
      <c r="G294" s="219">
        <v>61241</v>
      </c>
      <c r="H294" s="219">
        <v>91862</v>
      </c>
      <c r="I294" s="219"/>
    </row>
    <row r="295" spans="1:11" x14ac:dyDescent="0.3">
      <c r="A295" s="214" t="s">
        <v>32</v>
      </c>
      <c r="B295" s="215" t="s">
        <v>449</v>
      </c>
      <c r="C295" s="216" t="s">
        <v>450</v>
      </c>
      <c r="D295" s="217" t="s">
        <v>451</v>
      </c>
      <c r="E295" s="217" t="s">
        <v>285</v>
      </c>
      <c r="F295" s="218">
        <v>5.4999999999999997E-3</v>
      </c>
      <c r="G295" s="219">
        <v>180217</v>
      </c>
      <c r="H295" s="219">
        <v>991</v>
      </c>
      <c r="I295" s="219"/>
    </row>
    <row r="296" spans="1:11" x14ac:dyDescent="0.3">
      <c r="A296" s="214" t="s">
        <v>32</v>
      </c>
      <c r="B296" s="215" t="s">
        <v>432</v>
      </c>
      <c r="C296" s="216" t="s">
        <v>433</v>
      </c>
      <c r="D296" s="217" t="s">
        <v>434</v>
      </c>
      <c r="E296" s="217" t="s">
        <v>218</v>
      </c>
      <c r="F296" s="218">
        <v>0.1</v>
      </c>
      <c r="G296" s="219">
        <v>3484</v>
      </c>
      <c r="H296" s="219">
        <v>348</v>
      </c>
      <c r="I296" s="219"/>
    </row>
    <row r="297" spans="1:11" x14ac:dyDescent="0.3">
      <c r="A297" s="214" t="s">
        <v>32</v>
      </c>
      <c r="B297" s="215" t="s">
        <v>617</v>
      </c>
      <c r="C297" s="216" t="s">
        <v>618</v>
      </c>
      <c r="D297" s="217" t="s">
        <v>437</v>
      </c>
      <c r="E297" s="217" t="s">
        <v>218</v>
      </c>
      <c r="F297" s="218">
        <v>3</v>
      </c>
      <c r="G297" s="219">
        <v>2463</v>
      </c>
      <c r="H297" s="219">
        <v>7389</v>
      </c>
      <c r="I297" s="219"/>
    </row>
    <row r="298" spans="1:11" x14ac:dyDescent="0.3">
      <c r="A298" s="214" t="s">
        <v>32</v>
      </c>
      <c r="B298" s="215" t="s">
        <v>619</v>
      </c>
      <c r="C298" s="216" t="s">
        <v>620</v>
      </c>
      <c r="D298" s="217" t="s">
        <v>437</v>
      </c>
      <c r="E298" s="217" t="s">
        <v>218</v>
      </c>
      <c r="F298" s="218">
        <v>2</v>
      </c>
      <c r="G298" s="219">
        <v>500</v>
      </c>
      <c r="H298" s="219">
        <v>1000</v>
      </c>
      <c r="I298" s="219"/>
    </row>
    <row r="299" spans="1:11" x14ac:dyDescent="0.3">
      <c r="A299" s="214" t="s">
        <v>32</v>
      </c>
      <c r="B299" s="215" t="s">
        <v>621</v>
      </c>
      <c r="C299" s="216" t="s">
        <v>622</v>
      </c>
      <c r="D299" s="217" t="s">
        <v>437</v>
      </c>
      <c r="E299" s="217" t="s">
        <v>477</v>
      </c>
      <c r="F299" s="218">
        <v>5</v>
      </c>
      <c r="G299" s="219">
        <v>2200</v>
      </c>
      <c r="H299" s="219">
        <v>11000</v>
      </c>
      <c r="I299" s="219"/>
    </row>
    <row r="300" spans="1:11" x14ac:dyDescent="0.3">
      <c r="A300" s="214" t="s">
        <v>32</v>
      </c>
      <c r="B300" s="215" t="s">
        <v>623</v>
      </c>
      <c r="C300" s="216" t="s">
        <v>624</v>
      </c>
      <c r="D300" s="217" t="s">
        <v>437</v>
      </c>
      <c r="E300" s="217" t="s">
        <v>477</v>
      </c>
      <c r="F300" s="218">
        <v>10</v>
      </c>
      <c r="G300" s="219">
        <v>2150</v>
      </c>
      <c r="H300" s="219">
        <v>21500</v>
      </c>
      <c r="I300" s="219"/>
    </row>
    <row r="301" spans="1:11" x14ac:dyDescent="0.3">
      <c r="A301" s="214" t="s">
        <v>32</v>
      </c>
      <c r="B301" s="215" t="s">
        <v>635</v>
      </c>
      <c r="C301" s="216" t="s">
        <v>636</v>
      </c>
      <c r="D301" s="217" t="s">
        <v>437</v>
      </c>
      <c r="E301" s="217" t="s">
        <v>218</v>
      </c>
      <c r="F301" s="218">
        <v>1</v>
      </c>
      <c r="G301" s="219">
        <v>2569</v>
      </c>
      <c r="H301" s="219">
        <v>2569</v>
      </c>
      <c r="I301" s="219"/>
    </row>
    <row r="302" spans="1:11" x14ac:dyDescent="0.3">
      <c r="A302" s="214" t="s">
        <v>32</v>
      </c>
      <c r="B302" s="215" t="s">
        <v>637</v>
      </c>
      <c r="C302" s="216" t="s">
        <v>638</v>
      </c>
      <c r="D302" s="217" t="s">
        <v>437</v>
      </c>
      <c r="E302" s="217" t="s">
        <v>431</v>
      </c>
      <c r="F302" s="218">
        <v>1</v>
      </c>
      <c r="G302" s="219">
        <v>5583</v>
      </c>
      <c r="H302" s="219">
        <v>5583</v>
      </c>
      <c r="I302" s="219"/>
    </row>
    <row r="303" spans="1:11" x14ac:dyDescent="0.3">
      <c r="A303" s="214" t="s">
        <v>32</v>
      </c>
      <c r="B303" s="215" t="s">
        <v>631</v>
      </c>
      <c r="C303" s="216" t="s">
        <v>632</v>
      </c>
      <c r="D303" s="217" t="s">
        <v>437</v>
      </c>
      <c r="E303" s="217" t="s">
        <v>477</v>
      </c>
      <c r="F303" s="218">
        <v>5</v>
      </c>
      <c r="G303" s="219">
        <v>2833</v>
      </c>
      <c r="H303" s="219">
        <v>14165</v>
      </c>
      <c r="I303" s="219"/>
    </row>
    <row r="304" spans="1:11" x14ac:dyDescent="0.3">
      <c r="A304" s="214" t="s">
        <v>32</v>
      </c>
      <c r="B304" s="215" t="s">
        <v>633</v>
      </c>
      <c r="C304" s="216" t="s">
        <v>634</v>
      </c>
      <c r="D304" s="217" t="s">
        <v>437</v>
      </c>
      <c r="E304" s="217" t="s">
        <v>584</v>
      </c>
      <c r="F304" s="218">
        <v>0.2</v>
      </c>
      <c r="G304" s="219">
        <v>5711</v>
      </c>
      <c r="H304" s="219">
        <v>1142</v>
      </c>
      <c r="I304" s="219"/>
    </row>
    <row r="305" spans="1:11" x14ac:dyDescent="0.3">
      <c r="A305" s="214" t="s">
        <v>32</v>
      </c>
      <c r="B305" s="215" t="s">
        <v>435</v>
      </c>
      <c r="C305" s="216" t="s">
        <v>436</v>
      </c>
      <c r="D305" s="217" t="s">
        <v>437</v>
      </c>
      <c r="E305" s="217" t="s">
        <v>218</v>
      </c>
      <c r="F305" s="218">
        <v>3.1</v>
      </c>
      <c r="G305" s="219">
        <v>1824</v>
      </c>
      <c r="H305" s="219">
        <v>5654</v>
      </c>
      <c r="I305" s="219"/>
    </row>
    <row r="306" spans="1:11" ht="39.6" x14ac:dyDescent="0.3">
      <c r="A306" s="208" t="s">
        <v>183</v>
      </c>
      <c r="B306" s="209" t="s">
        <v>426</v>
      </c>
      <c r="C306" s="210" t="s">
        <v>348</v>
      </c>
      <c r="D306" s="211" t="s">
        <v>427</v>
      </c>
      <c r="E306" s="211" t="s">
        <v>218</v>
      </c>
      <c r="F306" s="212"/>
      <c r="G306" s="213"/>
      <c r="H306" s="213"/>
      <c r="I306" s="213">
        <v>274175</v>
      </c>
      <c r="J306" s="226">
        <f>+$K$1</f>
        <v>1.4233</v>
      </c>
      <c r="K306" s="227">
        <f>+ROUND(I306*J306,0)</f>
        <v>390233</v>
      </c>
    </row>
    <row r="307" spans="1:11" ht="26.4" x14ac:dyDescent="0.3">
      <c r="A307" s="214" t="s">
        <v>183</v>
      </c>
      <c r="B307" s="215" t="s">
        <v>615</v>
      </c>
      <c r="C307" s="216" t="s">
        <v>616</v>
      </c>
      <c r="D307" s="217" t="s">
        <v>430</v>
      </c>
      <c r="E307" s="217" t="s">
        <v>431</v>
      </c>
      <c r="F307" s="218">
        <v>0.4</v>
      </c>
      <c r="G307" s="219">
        <v>61241</v>
      </c>
      <c r="H307" s="219">
        <v>24496</v>
      </c>
      <c r="I307" s="219"/>
    </row>
    <row r="308" spans="1:11" x14ac:dyDescent="0.3">
      <c r="A308" s="214" t="s">
        <v>183</v>
      </c>
      <c r="B308" s="215" t="s">
        <v>449</v>
      </c>
      <c r="C308" s="216" t="s">
        <v>450</v>
      </c>
      <c r="D308" s="217" t="s">
        <v>451</v>
      </c>
      <c r="E308" s="217" t="s">
        <v>285</v>
      </c>
      <c r="F308" s="218">
        <v>2.5899999999999999E-2</v>
      </c>
      <c r="G308" s="219">
        <v>180217</v>
      </c>
      <c r="H308" s="219">
        <v>4668</v>
      </c>
      <c r="I308" s="219"/>
    </row>
    <row r="309" spans="1:11" x14ac:dyDescent="0.3">
      <c r="A309" s="214" t="s">
        <v>183</v>
      </c>
      <c r="B309" s="215" t="s">
        <v>432</v>
      </c>
      <c r="C309" s="216" t="s">
        <v>433</v>
      </c>
      <c r="D309" s="217" t="s">
        <v>434</v>
      </c>
      <c r="E309" s="217" t="s">
        <v>218</v>
      </c>
      <c r="F309" s="218">
        <v>0.5</v>
      </c>
      <c r="G309" s="219">
        <v>3484</v>
      </c>
      <c r="H309" s="219">
        <v>1742</v>
      </c>
      <c r="I309" s="219"/>
    </row>
    <row r="310" spans="1:11" x14ac:dyDescent="0.3">
      <c r="A310" s="214" t="s">
        <v>183</v>
      </c>
      <c r="B310" s="215" t="s">
        <v>617</v>
      </c>
      <c r="C310" s="216" t="s">
        <v>618</v>
      </c>
      <c r="D310" s="217" t="s">
        <v>437</v>
      </c>
      <c r="E310" s="217" t="s">
        <v>218</v>
      </c>
      <c r="F310" s="218">
        <v>4</v>
      </c>
      <c r="G310" s="219">
        <v>2463</v>
      </c>
      <c r="H310" s="219">
        <v>9852</v>
      </c>
      <c r="I310" s="219"/>
    </row>
    <row r="311" spans="1:11" ht="39.6" x14ac:dyDescent="0.3">
      <c r="A311" s="214" t="s">
        <v>183</v>
      </c>
      <c r="B311" s="215" t="s">
        <v>639</v>
      </c>
      <c r="C311" s="216" t="s">
        <v>640</v>
      </c>
      <c r="D311" s="217" t="s">
        <v>437</v>
      </c>
      <c r="E311" s="217" t="s">
        <v>218</v>
      </c>
      <c r="F311" s="218">
        <v>1</v>
      </c>
      <c r="G311" s="219">
        <v>231976</v>
      </c>
      <c r="H311" s="219">
        <v>231976</v>
      </c>
      <c r="I311" s="219"/>
    </row>
    <row r="312" spans="1:11" x14ac:dyDescent="0.3">
      <c r="A312" s="214" t="s">
        <v>183</v>
      </c>
      <c r="B312" s="215" t="s">
        <v>435</v>
      </c>
      <c r="C312" s="216" t="s">
        <v>436</v>
      </c>
      <c r="D312" s="217" t="s">
        <v>437</v>
      </c>
      <c r="E312" s="217" t="s">
        <v>218</v>
      </c>
      <c r="F312" s="218">
        <v>0.79</v>
      </c>
      <c r="G312" s="219">
        <v>1824</v>
      </c>
      <c r="H312" s="219">
        <v>1441</v>
      </c>
      <c r="I312" s="219"/>
    </row>
    <row r="313" spans="1:11" ht="39.6" x14ac:dyDescent="0.3">
      <c r="A313" s="208" t="s">
        <v>33</v>
      </c>
      <c r="B313" s="209" t="s">
        <v>426</v>
      </c>
      <c r="C313" s="210" t="s">
        <v>224</v>
      </c>
      <c r="D313" s="211" t="s">
        <v>427</v>
      </c>
      <c r="E313" s="211" t="s">
        <v>218</v>
      </c>
      <c r="F313" s="212"/>
      <c r="G313" s="213"/>
      <c r="H313" s="213"/>
      <c r="I313" s="213">
        <v>67984</v>
      </c>
      <c r="J313" s="226">
        <f>+$K$1</f>
        <v>1.4233</v>
      </c>
      <c r="K313" s="227">
        <f>+ROUND(I313*J313,0)</f>
        <v>96762</v>
      </c>
    </row>
    <row r="314" spans="1:11" ht="26.4" x14ac:dyDescent="0.3">
      <c r="A314" s="214" t="s">
        <v>33</v>
      </c>
      <c r="B314" s="215" t="s">
        <v>615</v>
      </c>
      <c r="C314" s="216" t="s">
        <v>616</v>
      </c>
      <c r="D314" s="217" t="s">
        <v>430</v>
      </c>
      <c r="E314" s="217" t="s">
        <v>431</v>
      </c>
      <c r="F314" s="218">
        <v>0.6</v>
      </c>
      <c r="G314" s="219">
        <v>61241</v>
      </c>
      <c r="H314" s="219">
        <v>36745</v>
      </c>
      <c r="I314" s="219"/>
    </row>
    <row r="315" spans="1:11" x14ac:dyDescent="0.3">
      <c r="A315" s="214" t="s">
        <v>33</v>
      </c>
      <c r="B315" s="215" t="s">
        <v>449</v>
      </c>
      <c r="C315" s="216" t="s">
        <v>450</v>
      </c>
      <c r="D315" s="217" t="s">
        <v>451</v>
      </c>
      <c r="E315" s="217" t="s">
        <v>285</v>
      </c>
      <c r="F315" s="218">
        <v>2.86E-2</v>
      </c>
      <c r="G315" s="219">
        <v>180217</v>
      </c>
      <c r="H315" s="219">
        <v>5154</v>
      </c>
      <c r="I315" s="219"/>
    </row>
    <row r="316" spans="1:11" x14ac:dyDescent="0.3">
      <c r="A316" s="214" t="s">
        <v>33</v>
      </c>
      <c r="B316" s="215" t="s">
        <v>432</v>
      </c>
      <c r="C316" s="216" t="s">
        <v>433</v>
      </c>
      <c r="D316" s="217" t="s">
        <v>434</v>
      </c>
      <c r="E316" s="217" t="s">
        <v>218</v>
      </c>
      <c r="F316" s="218">
        <v>0.5</v>
      </c>
      <c r="G316" s="219">
        <v>3484</v>
      </c>
      <c r="H316" s="219">
        <v>1742</v>
      </c>
      <c r="I316" s="219"/>
    </row>
    <row r="317" spans="1:11" x14ac:dyDescent="0.3">
      <c r="A317" s="214" t="s">
        <v>33</v>
      </c>
      <c r="B317" s="215" t="s">
        <v>617</v>
      </c>
      <c r="C317" s="216" t="s">
        <v>618</v>
      </c>
      <c r="D317" s="217" t="s">
        <v>437</v>
      </c>
      <c r="E317" s="217" t="s">
        <v>218</v>
      </c>
      <c r="F317" s="218">
        <v>0.5</v>
      </c>
      <c r="G317" s="219">
        <v>2463</v>
      </c>
      <c r="H317" s="219">
        <v>1232</v>
      </c>
      <c r="I317" s="219"/>
    </row>
    <row r="318" spans="1:11" x14ac:dyDescent="0.3">
      <c r="A318" s="214" t="s">
        <v>33</v>
      </c>
      <c r="B318" s="215" t="s">
        <v>435</v>
      </c>
      <c r="C318" s="216" t="s">
        <v>436</v>
      </c>
      <c r="D318" s="217" t="s">
        <v>437</v>
      </c>
      <c r="E318" s="217" t="s">
        <v>218</v>
      </c>
      <c r="F318" s="218">
        <v>1.2</v>
      </c>
      <c r="G318" s="219">
        <v>1824</v>
      </c>
      <c r="H318" s="219">
        <v>2189</v>
      </c>
      <c r="I318" s="219"/>
    </row>
    <row r="319" spans="1:11" ht="26.4" x14ac:dyDescent="0.3">
      <c r="A319" s="214" t="s">
        <v>33</v>
      </c>
      <c r="B319" s="215" t="s">
        <v>641</v>
      </c>
      <c r="C319" s="216" t="s">
        <v>642</v>
      </c>
      <c r="D319" s="217" t="s">
        <v>437</v>
      </c>
      <c r="E319" s="217" t="s">
        <v>218</v>
      </c>
      <c r="F319" s="218">
        <v>1</v>
      </c>
      <c r="G319" s="219">
        <v>20922</v>
      </c>
      <c r="H319" s="219">
        <v>20922</v>
      </c>
      <c r="I319" s="219"/>
    </row>
    <row r="320" spans="1:11" ht="39.6" x14ac:dyDescent="0.3">
      <c r="A320" s="208" t="s">
        <v>89</v>
      </c>
      <c r="B320" s="209" t="s">
        <v>426</v>
      </c>
      <c r="C320" s="210" t="s">
        <v>264</v>
      </c>
      <c r="D320" s="211" t="s">
        <v>427</v>
      </c>
      <c r="E320" s="211" t="s">
        <v>218</v>
      </c>
      <c r="F320" s="212"/>
      <c r="G320" s="213"/>
      <c r="H320" s="213"/>
      <c r="I320" s="213">
        <v>9772</v>
      </c>
      <c r="J320" s="226">
        <f>+$K$1</f>
        <v>1.4233</v>
      </c>
      <c r="K320" s="227">
        <f>+ROUND(I320*J320,0)</f>
        <v>13908</v>
      </c>
    </row>
    <row r="321" spans="1:11" ht="26.4" x14ac:dyDescent="0.3">
      <c r="A321" s="214" t="s">
        <v>89</v>
      </c>
      <c r="B321" s="215" t="s">
        <v>643</v>
      </c>
      <c r="C321" s="216" t="s">
        <v>644</v>
      </c>
      <c r="D321" s="217" t="s">
        <v>430</v>
      </c>
      <c r="E321" s="217" t="s">
        <v>431</v>
      </c>
      <c r="F321" s="218">
        <v>0.17</v>
      </c>
      <c r="G321" s="219">
        <v>43481</v>
      </c>
      <c r="H321" s="219">
        <v>7392</v>
      </c>
      <c r="I321" s="219"/>
    </row>
    <row r="322" spans="1:11" x14ac:dyDescent="0.3">
      <c r="A322" s="214" t="s">
        <v>89</v>
      </c>
      <c r="B322" s="215" t="s">
        <v>432</v>
      </c>
      <c r="C322" s="216" t="s">
        <v>433</v>
      </c>
      <c r="D322" s="217" t="s">
        <v>434</v>
      </c>
      <c r="E322" s="217" t="s">
        <v>218</v>
      </c>
      <c r="F322" s="218">
        <v>0.5</v>
      </c>
      <c r="G322" s="219">
        <v>3484</v>
      </c>
      <c r="H322" s="219">
        <v>1742</v>
      </c>
      <c r="I322" s="219"/>
    </row>
    <row r="323" spans="1:11" x14ac:dyDescent="0.3">
      <c r="A323" s="214" t="s">
        <v>89</v>
      </c>
      <c r="B323" s="215" t="s">
        <v>435</v>
      </c>
      <c r="C323" s="216" t="s">
        <v>436</v>
      </c>
      <c r="D323" s="217" t="s">
        <v>437</v>
      </c>
      <c r="E323" s="217" t="s">
        <v>218</v>
      </c>
      <c r="F323" s="218">
        <v>0.35</v>
      </c>
      <c r="G323" s="219">
        <v>1824</v>
      </c>
      <c r="H323" s="219">
        <v>638</v>
      </c>
      <c r="I323" s="219"/>
    </row>
    <row r="324" spans="1:11" x14ac:dyDescent="0.3">
      <c r="A324" s="214"/>
      <c r="B324" s="215"/>
      <c r="C324" s="216"/>
      <c r="D324" s="217"/>
      <c r="E324" s="217"/>
      <c r="F324" s="218"/>
      <c r="G324" s="219"/>
      <c r="H324" s="219"/>
      <c r="I324" s="219"/>
    </row>
    <row r="325" spans="1:11" ht="39.6" x14ac:dyDescent="0.3">
      <c r="A325" s="208" t="s">
        <v>29</v>
      </c>
      <c r="B325" s="209" t="s">
        <v>426</v>
      </c>
      <c r="C325" s="210" t="s">
        <v>220</v>
      </c>
      <c r="D325" s="211" t="s">
        <v>427</v>
      </c>
      <c r="E325" s="211" t="s">
        <v>218</v>
      </c>
      <c r="F325" s="212"/>
      <c r="G325" s="213"/>
      <c r="H325" s="213"/>
      <c r="I325" s="213">
        <v>169707</v>
      </c>
      <c r="J325" s="226">
        <f>+$K$1</f>
        <v>1.4233</v>
      </c>
      <c r="K325" s="227">
        <f>+ROUND(I325*J325,0)</f>
        <v>241544</v>
      </c>
    </row>
    <row r="326" spans="1:11" ht="26.4" x14ac:dyDescent="0.3">
      <c r="A326" s="214" t="s">
        <v>29</v>
      </c>
      <c r="B326" s="215" t="s">
        <v>615</v>
      </c>
      <c r="C326" s="216" t="s">
        <v>616</v>
      </c>
      <c r="D326" s="217" t="s">
        <v>430</v>
      </c>
      <c r="E326" s="217" t="s">
        <v>431</v>
      </c>
      <c r="F326" s="218">
        <v>0.5</v>
      </c>
      <c r="G326" s="219">
        <v>61241</v>
      </c>
      <c r="H326" s="219">
        <v>30621</v>
      </c>
      <c r="I326" s="219"/>
    </row>
    <row r="327" spans="1:11" ht="39.6" x14ac:dyDescent="0.3">
      <c r="A327" s="214" t="s">
        <v>29</v>
      </c>
      <c r="B327" s="215" t="s">
        <v>575</v>
      </c>
      <c r="C327" s="216" t="s">
        <v>576</v>
      </c>
      <c r="D327" s="217" t="s">
        <v>451</v>
      </c>
      <c r="E327" s="217" t="s">
        <v>577</v>
      </c>
      <c r="F327" s="218">
        <v>0.15</v>
      </c>
      <c r="G327" s="219">
        <v>16636.2</v>
      </c>
      <c r="H327" s="219">
        <v>2495</v>
      </c>
      <c r="I327" s="219"/>
    </row>
    <row r="328" spans="1:11" x14ac:dyDescent="0.3">
      <c r="A328" s="214" t="s">
        <v>29</v>
      </c>
      <c r="B328" s="215" t="s">
        <v>449</v>
      </c>
      <c r="C328" s="216" t="s">
        <v>450</v>
      </c>
      <c r="D328" s="217" t="s">
        <v>451</v>
      </c>
      <c r="E328" s="217" t="s">
        <v>285</v>
      </c>
      <c r="F328" s="218">
        <v>3.04E-2</v>
      </c>
      <c r="G328" s="219">
        <v>180217</v>
      </c>
      <c r="H328" s="219">
        <v>5479</v>
      </c>
      <c r="I328" s="219"/>
    </row>
    <row r="329" spans="1:11" x14ac:dyDescent="0.3">
      <c r="A329" s="214" t="s">
        <v>29</v>
      </c>
      <c r="B329" s="215" t="s">
        <v>432</v>
      </c>
      <c r="C329" s="216" t="s">
        <v>433</v>
      </c>
      <c r="D329" s="217" t="s">
        <v>434</v>
      </c>
      <c r="E329" s="217" t="s">
        <v>218</v>
      </c>
      <c r="F329" s="218">
        <v>0.7</v>
      </c>
      <c r="G329" s="219">
        <v>3484</v>
      </c>
      <c r="H329" s="219">
        <v>2439</v>
      </c>
      <c r="I329" s="219"/>
    </row>
    <row r="330" spans="1:11" x14ac:dyDescent="0.3">
      <c r="A330" s="214" t="s">
        <v>29</v>
      </c>
      <c r="B330" s="215" t="s">
        <v>617</v>
      </c>
      <c r="C330" s="216" t="s">
        <v>618</v>
      </c>
      <c r="D330" s="217" t="s">
        <v>437</v>
      </c>
      <c r="E330" s="217" t="s">
        <v>218</v>
      </c>
      <c r="F330" s="218">
        <v>4</v>
      </c>
      <c r="G330" s="219">
        <v>2463</v>
      </c>
      <c r="H330" s="219">
        <v>9852</v>
      </c>
      <c r="I330" s="219"/>
    </row>
    <row r="331" spans="1:11" x14ac:dyDescent="0.3">
      <c r="A331" s="214" t="s">
        <v>29</v>
      </c>
      <c r="B331" s="215" t="s">
        <v>435</v>
      </c>
      <c r="C331" s="216" t="s">
        <v>436</v>
      </c>
      <c r="D331" s="217" t="s">
        <v>437</v>
      </c>
      <c r="E331" s="217" t="s">
        <v>218</v>
      </c>
      <c r="F331" s="218">
        <v>0.79</v>
      </c>
      <c r="G331" s="219">
        <v>1824</v>
      </c>
      <c r="H331" s="219">
        <v>1441</v>
      </c>
      <c r="I331" s="219"/>
    </row>
    <row r="332" spans="1:11" x14ac:dyDescent="0.3">
      <c r="A332" s="214" t="s">
        <v>29</v>
      </c>
      <c r="B332" s="215" t="s">
        <v>645</v>
      </c>
      <c r="C332" s="216" t="s">
        <v>646</v>
      </c>
      <c r="D332" s="217" t="s">
        <v>437</v>
      </c>
      <c r="E332" s="217" t="s">
        <v>218</v>
      </c>
      <c r="F332" s="218">
        <v>1</v>
      </c>
      <c r="G332" s="219">
        <v>117380</v>
      </c>
      <c r="H332" s="219">
        <v>117380</v>
      </c>
      <c r="I332" s="219"/>
    </row>
    <row r="333" spans="1:11" ht="39.6" x14ac:dyDescent="0.3">
      <c r="A333" s="208" t="s">
        <v>30</v>
      </c>
      <c r="B333" s="209" t="s">
        <v>426</v>
      </c>
      <c r="C333" s="210" t="s">
        <v>221</v>
      </c>
      <c r="D333" s="211" t="s">
        <v>427</v>
      </c>
      <c r="E333" s="211" t="s">
        <v>218</v>
      </c>
      <c r="F333" s="212"/>
      <c r="G333" s="213"/>
      <c r="H333" s="213"/>
      <c r="I333" s="213">
        <v>167709</v>
      </c>
      <c r="J333" s="226">
        <f>+$K$1</f>
        <v>1.4233</v>
      </c>
      <c r="K333" s="227">
        <f>+ROUND(I333*J333,0)</f>
        <v>238700</v>
      </c>
    </row>
    <row r="334" spans="1:11" ht="26.4" x14ac:dyDescent="0.3">
      <c r="A334" s="214" t="s">
        <v>30</v>
      </c>
      <c r="B334" s="215" t="s">
        <v>615</v>
      </c>
      <c r="C334" s="216" t="s">
        <v>616</v>
      </c>
      <c r="D334" s="217" t="s">
        <v>430</v>
      </c>
      <c r="E334" s="217" t="s">
        <v>431</v>
      </c>
      <c r="F334" s="218">
        <v>1.5</v>
      </c>
      <c r="G334" s="219">
        <v>61241</v>
      </c>
      <c r="H334" s="219">
        <v>91862</v>
      </c>
      <c r="I334" s="219"/>
    </row>
    <row r="335" spans="1:11" ht="39.6" x14ac:dyDescent="0.3">
      <c r="A335" s="214" t="s">
        <v>30</v>
      </c>
      <c r="B335" s="215" t="s">
        <v>575</v>
      </c>
      <c r="C335" s="216" t="s">
        <v>576</v>
      </c>
      <c r="D335" s="217" t="s">
        <v>451</v>
      </c>
      <c r="E335" s="217" t="s">
        <v>577</v>
      </c>
      <c r="F335" s="218">
        <v>0.4</v>
      </c>
      <c r="G335" s="219">
        <v>16636.2</v>
      </c>
      <c r="H335" s="219">
        <v>6654</v>
      </c>
      <c r="I335" s="219"/>
    </row>
    <row r="336" spans="1:11" x14ac:dyDescent="0.3">
      <c r="A336" s="214" t="s">
        <v>30</v>
      </c>
      <c r="B336" s="215" t="s">
        <v>449</v>
      </c>
      <c r="C336" s="216" t="s">
        <v>450</v>
      </c>
      <c r="D336" s="217" t="s">
        <v>451</v>
      </c>
      <c r="E336" s="217" t="s">
        <v>285</v>
      </c>
      <c r="F336" s="218">
        <v>4.0999999999999999E-4</v>
      </c>
      <c r="G336" s="219">
        <v>180217</v>
      </c>
      <c r="H336" s="219">
        <v>74</v>
      </c>
      <c r="I336" s="219"/>
    </row>
    <row r="337" spans="1:11" x14ac:dyDescent="0.3">
      <c r="A337" s="214" t="s">
        <v>30</v>
      </c>
      <c r="B337" s="215" t="s">
        <v>432</v>
      </c>
      <c r="C337" s="216" t="s">
        <v>433</v>
      </c>
      <c r="D337" s="217" t="s">
        <v>434</v>
      </c>
      <c r="E337" s="217" t="s">
        <v>218</v>
      </c>
      <c r="F337" s="218">
        <v>0.5</v>
      </c>
      <c r="G337" s="219">
        <v>3484</v>
      </c>
      <c r="H337" s="219">
        <v>1742</v>
      </c>
      <c r="I337" s="219"/>
    </row>
    <row r="338" spans="1:11" x14ac:dyDescent="0.3">
      <c r="A338" s="214" t="s">
        <v>30</v>
      </c>
      <c r="B338" s="215" t="s">
        <v>617</v>
      </c>
      <c r="C338" s="216" t="s">
        <v>618</v>
      </c>
      <c r="D338" s="217" t="s">
        <v>437</v>
      </c>
      <c r="E338" s="217" t="s">
        <v>218</v>
      </c>
      <c r="F338" s="218">
        <v>5</v>
      </c>
      <c r="G338" s="219">
        <v>2463</v>
      </c>
      <c r="H338" s="219">
        <v>12315</v>
      </c>
      <c r="I338" s="219"/>
    </row>
    <row r="339" spans="1:11" ht="26.4" x14ac:dyDescent="0.3">
      <c r="A339" s="214" t="s">
        <v>30</v>
      </c>
      <c r="B339" s="215" t="s">
        <v>647</v>
      </c>
      <c r="C339" s="216" t="s">
        <v>648</v>
      </c>
      <c r="D339" s="217" t="s">
        <v>437</v>
      </c>
      <c r="E339" s="217" t="s">
        <v>218</v>
      </c>
      <c r="F339" s="218">
        <v>1</v>
      </c>
      <c r="G339" s="219">
        <v>2569</v>
      </c>
      <c r="H339" s="219">
        <v>2569</v>
      </c>
      <c r="I339" s="219"/>
    </row>
    <row r="340" spans="1:11" x14ac:dyDescent="0.3">
      <c r="A340" s="214" t="s">
        <v>30</v>
      </c>
      <c r="B340" s="215" t="s">
        <v>649</v>
      </c>
      <c r="C340" s="216" t="s">
        <v>650</v>
      </c>
      <c r="D340" s="217" t="s">
        <v>437</v>
      </c>
      <c r="E340" s="217" t="s">
        <v>218</v>
      </c>
      <c r="F340" s="218">
        <v>1</v>
      </c>
      <c r="G340" s="219">
        <v>1500</v>
      </c>
      <c r="H340" s="219">
        <v>1500</v>
      </c>
      <c r="I340" s="219"/>
    </row>
    <row r="341" spans="1:11" x14ac:dyDescent="0.3">
      <c r="A341" s="214" t="s">
        <v>30</v>
      </c>
      <c r="B341" s="215" t="s">
        <v>651</v>
      </c>
      <c r="C341" s="216" t="s">
        <v>652</v>
      </c>
      <c r="D341" s="217" t="s">
        <v>437</v>
      </c>
      <c r="E341" s="217" t="s">
        <v>216</v>
      </c>
      <c r="F341" s="218">
        <v>0.2</v>
      </c>
      <c r="G341" s="219">
        <v>20487</v>
      </c>
      <c r="H341" s="219">
        <v>4097</v>
      </c>
      <c r="I341" s="219"/>
    </row>
    <row r="342" spans="1:11" x14ac:dyDescent="0.3">
      <c r="A342" s="214" t="s">
        <v>30</v>
      </c>
      <c r="B342" s="215" t="s">
        <v>653</v>
      </c>
      <c r="C342" s="216" t="s">
        <v>654</v>
      </c>
      <c r="D342" s="217" t="s">
        <v>437</v>
      </c>
      <c r="E342" s="217" t="s">
        <v>477</v>
      </c>
      <c r="F342" s="218">
        <v>3</v>
      </c>
      <c r="G342" s="219">
        <v>2570</v>
      </c>
      <c r="H342" s="219">
        <v>7710</v>
      </c>
      <c r="I342" s="219"/>
    </row>
    <row r="343" spans="1:11" x14ac:dyDescent="0.3">
      <c r="A343" s="214" t="s">
        <v>30</v>
      </c>
      <c r="B343" s="215" t="s">
        <v>655</v>
      </c>
      <c r="C343" s="216" t="s">
        <v>656</v>
      </c>
      <c r="D343" s="217" t="s">
        <v>437</v>
      </c>
      <c r="E343" s="217" t="s">
        <v>218</v>
      </c>
      <c r="F343" s="218">
        <v>2</v>
      </c>
      <c r="G343" s="219">
        <v>550</v>
      </c>
      <c r="H343" s="219">
        <v>1100</v>
      </c>
      <c r="I343" s="219"/>
    </row>
    <row r="344" spans="1:11" x14ac:dyDescent="0.3">
      <c r="A344" s="214" t="s">
        <v>30</v>
      </c>
      <c r="B344" s="215" t="s">
        <v>657</v>
      </c>
      <c r="C344" s="216" t="s">
        <v>658</v>
      </c>
      <c r="D344" s="217" t="s">
        <v>437</v>
      </c>
      <c r="E344" s="217" t="s">
        <v>477</v>
      </c>
      <c r="F344" s="218">
        <v>9.15</v>
      </c>
      <c r="G344" s="219">
        <v>2589</v>
      </c>
      <c r="H344" s="219">
        <v>23689</v>
      </c>
      <c r="I344" s="219"/>
    </row>
    <row r="345" spans="1:11" x14ac:dyDescent="0.3">
      <c r="A345" s="214" t="s">
        <v>30</v>
      </c>
      <c r="B345" s="215" t="s">
        <v>659</v>
      </c>
      <c r="C345" s="216" t="s">
        <v>660</v>
      </c>
      <c r="D345" s="217" t="s">
        <v>437</v>
      </c>
      <c r="E345" s="217" t="s">
        <v>477</v>
      </c>
      <c r="F345" s="218">
        <v>1.5</v>
      </c>
      <c r="G345" s="219">
        <v>6900</v>
      </c>
      <c r="H345" s="219">
        <v>10350</v>
      </c>
      <c r="I345" s="219"/>
    </row>
    <row r="346" spans="1:11" x14ac:dyDescent="0.3">
      <c r="A346" s="214" t="s">
        <v>30</v>
      </c>
      <c r="B346" s="215" t="s">
        <v>661</v>
      </c>
      <c r="C346" s="216" t="s">
        <v>662</v>
      </c>
      <c r="D346" s="217" t="s">
        <v>437</v>
      </c>
      <c r="E346" s="217" t="s">
        <v>218</v>
      </c>
      <c r="F346" s="218">
        <v>3</v>
      </c>
      <c r="G346" s="219">
        <v>1349</v>
      </c>
      <c r="H346" s="219">
        <v>4047</v>
      </c>
      <c r="I346" s="219"/>
    </row>
    <row r="347" spans="1:11" ht="39.6" x14ac:dyDescent="0.3">
      <c r="A347" s="208" t="s">
        <v>90</v>
      </c>
      <c r="B347" s="209" t="s">
        <v>426</v>
      </c>
      <c r="C347" s="210" t="s">
        <v>265</v>
      </c>
      <c r="D347" s="211" t="s">
        <v>427</v>
      </c>
      <c r="E347" s="211" t="s">
        <v>218</v>
      </c>
      <c r="F347" s="212"/>
      <c r="G347" s="213"/>
      <c r="H347" s="213"/>
      <c r="I347" s="213">
        <v>151270</v>
      </c>
      <c r="J347" s="226">
        <f>+$K$1</f>
        <v>1.4233</v>
      </c>
      <c r="K347" s="227">
        <f>+ROUND(I347*J347,0)</f>
        <v>215303</v>
      </c>
    </row>
    <row r="348" spans="1:11" ht="26.4" x14ac:dyDescent="0.3">
      <c r="A348" s="214" t="s">
        <v>90</v>
      </c>
      <c r="B348" s="215" t="s">
        <v>643</v>
      </c>
      <c r="C348" s="216" t="s">
        <v>644</v>
      </c>
      <c r="D348" s="217" t="s">
        <v>430</v>
      </c>
      <c r="E348" s="217" t="s">
        <v>431</v>
      </c>
      <c r="F348" s="218">
        <v>1</v>
      </c>
      <c r="G348" s="219">
        <v>43481</v>
      </c>
      <c r="H348" s="219">
        <v>43481</v>
      </c>
      <c r="I348" s="219"/>
    </row>
    <row r="349" spans="1:11" x14ac:dyDescent="0.3">
      <c r="A349" s="214" t="s">
        <v>90</v>
      </c>
      <c r="B349" s="215" t="s">
        <v>432</v>
      </c>
      <c r="C349" s="216" t="s">
        <v>433</v>
      </c>
      <c r="D349" s="217" t="s">
        <v>434</v>
      </c>
      <c r="E349" s="217" t="s">
        <v>218</v>
      </c>
      <c r="F349" s="218">
        <v>0.5</v>
      </c>
      <c r="G349" s="219">
        <v>3484</v>
      </c>
      <c r="H349" s="219">
        <v>1742</v>
      </c>
      <c r="I349" s="219"/>
    </row>
    <row r="350" spans="1:11" ht="26.4" x14ac:dyDescent="0.3">
      <c r="A350" s="214" t="s">
        <v>90</v>
      </c>
      <c r="B350" s="215" t="s">
        <v>629</v>
      </c>
      <c r="C350" s="216" t="s">
        <v>630</v>
      </c>
      <c r="D350" s="217" t="s">
        <v>437</v>
      </c>
      <c r="E350" s="217" t="s">
        <v>218</v>
      </c>
      <c r="F350" s="218">
        <v>1</v>
      </c>
      <c r="G350" s="219">
        <v>14777</v>
      </c>
      <c r="H350" s="219">
        <v>14777</v>
      </c>
      <c r="I350" s="219"/>
    </row>
    <row r="351" spans="1:11" x14ac:dyDescent="0.3">
      <c r="A351" s="214" t="s">
        <v>90</v>
      </c>
      <c r="B351" s="215" t="s">
        <v>663</v>
      </c>
      <c r="C351" s="216" t="s">
        <v>664</v>
      </c>
      <c r="D351" s="217" t="s">
        <v>437</v>
      </c>
      <c r="E351" s="217" t="s">
        <v>477</v>
      </c>
      <c r="F351" s="218">
        <v>5</v>
      </c>
      <c r="G351" s="219">
        <v>5351</v>
      </c>
      <c r="H351" s="219">
        <v>26755</v>
      </c>
      <c r="I351" s="219"/>
    </row>
    <row r="352" spans="1:11" x14ac:dyDescent="0.3">
      <c r="A352" s="214" t="s">
        <v>90</v>
      </c>
      <c r="B352" s="215" t="s">
        <v>435</v>
      </c>
      <c r="C352" s="216" t="s">
        <v>436</v>
      </c>
      <c r="D352" s="217" t="s">
        <v>437</v>
      </c>
      <c r="E352" s="217" t="s">
        <v>218</v>
      </c>
      <c r="F352" s="218">
        <v>2</v>
      </c>
      <c r="G352" s="219">
        <v>1824</v>
      </c>
      <c r="H352" s="219">
        <v>3648</v>
      </c>
      <c r="I352" s="219"/>
    </row>
    <row r="353" spans="1:11" x14ac:dyDescent="0.3">
      <c r="A353" s="214" t="s">
        <v>90</v>
      </c>
      <c r="B353" s="215" t="s">
        <v>651</v>
      </c>
      <c r="C353" s="216" t="s">
        <v>652</v>
      </c>
      <c r="D353" s="217" t="s">
        <v>437</v>
      </c>
      <c r="E353" s="217" t="s">
        <v>216</v>
      </c>
      <c r="F353" s="218">
        <v>0.05</v>
      </c>
      <c r="G353" s="219">
        <v>20487</v>
      </c>
      <c r="H353" s="219">
        <v>1024</v>
      </c>
      <c r="I353" s="219"/>
    </row>
    <row r="354" spans="1:11" x14ac:dyDescent="0.3">
      <c r="A354" s="214" t="s">
        <v>90</v>
      </c>
      <c r="B354" s="215" t="s">
        <v>665</v>
      </c>
      <c r="C354" s="216" t="s">
        <v>666</v>
      </c>
      <c r="D354" s="217" t="s">
        <v>437</v>
      </c>
      <c r="E354" s="217" t="s">
        <v>218</v>
      </c>
      <c r="F354" s="218">
        <v>4</v>
      </c>
      <c r="G354" s="219">
        <v>275</v>
      </c>
      <c r="H354" s="219">
        <v>1100</v>
      </c>
      <c r="I354" s="219"/>
    </row>
    <row r="355" spans="1:11" x14ac:dyDescent="0.3">
      <c r="A355" s="214" t="s">
        <v>90</v>
      </c>
      <c r="B355" s="215" t="s">
        <v>657</v>
      </c>
      <c r="C355" s="216" t="s">
        <v>658</v>
      </c>
      <c r="D355" s="217" t="s">
        <v>437</v>
      </c>
      <c r="E355" s="217" t="s">
        <v>477</v>
      </c>
      <c r="F355" s="218">
        <v>15.5</v>
      </c>
      <c r="G355" s="219">
        <v>2589</v>
      </c>
      <c r="H355" s="219">
        <v>40130</v>
      </c>
      <c r="I355" s="219"/>
    </row>
    <row r="356" spans="1:11" x14ac:dyDescent="0.3">
      <c r="A356" s="214" t="s">
        <v>90</v>
      </c>
      <c r="B356" s="215" t="s">
        <v>667</v>
      </c>
      <c r="C356" s="216" t="s">
        <v>668</v>
      </c>
      <c r="D356" s="217" t="s">
        <v>437</v>
      </c>
      <c r="E356" s="217" t="s">
        <v>218</v>
      </c>
      <c r="F356" s="218">
        <v>1</v>
      </c>
      <c r="G356" s="219">
        <v>895</v>
      </c>
      <c r="H356" s="219">
        <v>895</v>
      </c>
      <c r="I356" s="219"/>
    </row>
    <row r="357" spans="1:11" x14ac:dyDescent="0.3">
      <c r="A357" s="214" t="s">
        <v>90</v>
      </c>
      <c r="B357" s="215" t="s">
        <v>669</v>
      </c>
      <c r="C357" s="216" t="s">
        <v>670</v>
      </c>
      <c r="D357" s="217" t="s">
        <v>437</v>
      </c>
      <c r="E357" s="217" t="s">
        <v>218</v>
      </c>
      <c r="F357" s="218">
        <v>2</v>
      </c>
      <c r="G357" s="219">
        <v>1786</v>
      </c>
      <c r="H357" s="219">
        <v>3572</v>
      </c>
      <c r="I357" s="219"/>
    </row>
    <row r="358" spans="1:11" x14ac:dyDescent="0.3">
      <c r="A358" s="214" t="s">
        <v>90</v>
      </c>
      <c r="B358" s="215" t="s">
        <v>671</v>
      </c>
      <c r="C358" s="216" t="s">
        <v>672</v>
      </c>
      <c r="D358" s="217" t="s">
        <v>437</v>
      </c>
      <c r="E358" s="217" t="s">
        <v>218</v>
      </c>
      <c r="F358" s="218">
        <v>1</v>
      </c>
      <c r="G358" s="219">
        <v>1306</v>
      </c>
      <c r="H358" s="219">
        <v>1306</v>
      </c>
      <c r="I358" s="219"/>
    </row>
    <row r="359" spans="1:11" x14ac:dyDescent="0.3">
      <c r="A359" s="214" t="s">
        <v>90</v>
      </c>
      <c r="B359" s="215" t="s">
        <v>673</v>
      </c>
      <c r="C359" s="216" t="s">
        <v>674</v>
      </c>
      <c r="D359" s="217" t="s">
        <v>437</v>
      </c>
      <c r="E359" s="217" t="s">
        <v>218</v>
      </c>
      <c r="F359" s="218">
        <v>1</v>
      </c>
      <c r="G359" s="219">
        <v>7557</v>
      </c>
      <c r="H359" s="219">
        <v>7557</v>
      </c>
      <c r="I359" s="219"/>
    </row>
    <row r="360" spans="1:11" x14ac:dyDescent="0.3">
      <c r="A360" s="214" t="s">
        <v>90</v>
      </c>
      <c r="B360" s="215" t="s">
        <v>661</v>
      </c>
      <c r="C360" s="216" t="s">
        <v>662</v>
      </c>
      <c r="D360" s="217" t="s">
        <v>437</v>
      </c>
      <c r="E360" s="217" t="s">
        <v>218</v>
      </c>
      <c r="F360" s="218">
        <v>3</v>
      </c>
      <c r="G360" s="219">
        <v>1349</v>
      </c>
      <c r="H360" s="219">
        <v>4047</v>
      </c>
      <c r="I360" s="219"/>
    </row>
    <row r="361" spans="1:11" x14ac:dyDescent="0.3">
      <c r="A361" s="214" t="s">
        <v>90</v>
      </c>
      <c r="B361" s="215" t="s">
        <v>675</v>
      </c>
      <c r="C361" s="216" t="s">
        <v>676</v>
      </c>
      <c r="D361" s="217" t="s">
        <v>437</v>
      </c>
      <c r="E361" s="217" t="s">
        <v>218</v>
      </c>
      <c r="F361" s="218">
        <v>2</v>
      </c>
      <c r="G361" s="219">
        <v>618</v>
      </c>
      <c r="H361" s="219">
        <v>1236</v>
      </c>
      <c r="I361" s="219"/>
    </row>
    <row r="362" spans="1:11" ht="39.6" x14ac:dyDescent="0.3">
      <c r="A362" s="208" t="s">
        <v>91</v>
      </c>
      <c r="B362" s="209" t="s">
        <v>426</v>
      </c>
      <c r="C362" s="210" t="s">
        <v>266</v>
      </c>
      <c r="D362" s="211" t="s">
        <v>427</v>
      </c>
      <c r="E362" s="211" t="s">
        <v>218</v>
      </c>
      <c r="F362" s="212"/>
      <c r="G362" s="213"/>
      <c r="H362" s="213"/>
      <c r="I362" s="213">
        <v>155362</v>
      </c>
      <c r="J362" s="226">
        <f>+$K$1</f>
        <v>1.4233</v>
      </c>
      <c r="K362" s="227">
        <f>+ROUND(I362*J362,0)</f>
        <v>221127</v>
      </c>
    </row>
    <row r="363" spans="1:11" ht="26.4" x14ac:dyDescent="0.3">
      <c r="A363" s="214" t="s">
        <v>91</v>
      </c>
      <c r="B363" s="215" t="s">
        <v>643</v>
      </c>
      <c r="C363" s="216" t="s">
        <v>644</v>
      </c>
      <c r="D363" s="217" t="s">
        <v>430</v>
      </c>
      <c r="E363" s="217" t="s">
        <v>431</v>
      </c>
      <c r="F363" s="218">
        <v>1</v>
      </c>
      <c r="G363" s="219">
        <v>43481</v>
      </c>
      <c r="H363" s="219">
        <v>43481</v>
      </c>
      <c r="I363" s="219"/>
    </row>
    <row r="364" spans="1:11" x14ac:dyDescent="0.3">
      <c r="A364" s="214" t="s">
        <v>91</v>
      </c>
      <c r="B364" s="215" t="s">
        <v>449</v>
      </c>
      <c r="C364" s="216" t="s">
        <v>450</v>
      </c>
      <c r="D364" s="217" t="s">
        <v>451</v>
      </c>
      <c r="E364" s="217" t="s">
        <v>285</v>
      </c>
      <c r="F364" s="218">
        <v>1.14E-2</v>
      </c>
      <c r="G364" s="219">
        <v>180217</v>
      </c>
      <c r="H364" s="219">
        <v>2054</v>
      </c>
      <c r="I364" s="219"/>
    </row>
    <row r="365" spans="1:11" x14ac:dyDescent="0.3">
      <c r="A365" s="214" t="s">
        <v>91</v>
      </c>
      <c r="B365" s="215" t="s">
        <v>432</v>
      </c>
      <c r="C365" s="216" t="s">
        <v>433</v>
      </c>
      <c r="D365" s="217" t="s">
        <v>434</v>
      </c>
      <c r="E365" s="217" t="s">
        <v>218</v>
      </c>
      <c r="F365" s="218">
        <v>0.5</v>
      </c>
      <c r="G365" s="219">
        <v>3484</v>
      </c>
      <c r="H365" s="219">
        <v>1742</v>
      </c>
      <c r="I365" s="219"/>
    </row>
    <row r="366" spans="1:11" ht="26.4" x14ac:dyDescent="0.3">
      <c r="A366" s="214" t="s">
        <v>91</v>
      </c>
      <c r="B366" s="215" t="s">
        <v>677</v>
      </c>
      <c r="C366" s="216" t="s">
        <v>678</v>
      </c>
      <c r="D366" s="217" t="s">
        <v>437</v>
      </c>
      <c r="E366" s="217" t="s">
        <v>218</v>
      </c>
      <c r="F366" s="218">
        <v>2</v>
      </c>
      <c r="G366" s="219">
        <v>3877</v>
      </c>
      <c r="H366" s="219">
        <v>7754</v>
      </c>
      <c r="I366" s="219"/>
    </row>
    <row r="367" spans="1:11" x14ac:dyDescent="0.3">
      <c r="A367" s="214" t="s">
        <v>91</v>
      </c>
      <c r="B367" s="215" t="s">
        <v>663</v>
      </c>
      <c r="C367" s="216" t="s">
        <v>664</v>
      </c>
      <c r="D367" s="217" t="s">
        <v>437</v>
      </c>
      <c r="E367" s="217" t="s">
        <v>477</v>
      </c>
      <c r="F367" s="218">
        <v>5</v>
      </c>
      <c r="G367" s="219">
        <v>5351</v>
      </c>
      <c r="H367" s="219">
        <v>26755</v>
      </c>
      <c r="I367" s="219"/>
    </row>
    <row r="368" spans="1:11" x14ac:dyDescent="0.3">
      <c r="A368" s="214" t="s">
        <v>91</v>
      </c>
      <c r="B368" s="215" t="s">
        <v>435</v>
      </c>
      <c r="C368" s="216" t="s">
        <v>436</v>
      </c>
      <c r="D368" s="217" t="s">
        <v>437</v>
      </c>
      <c r="E368" s="217" t="s">
        <v>218</v>
      </c>
      <c r="F368" s="218">
        <v>2</v>
      </c>
      <c r="G368" s="219">
        <v>1824</v>
      </c>
      <c r="H368" s="219">
        <v>3648</v>
      </c>
      <c r="I368" s="219"/>
    </row>
    <row r="369" spans="1:11" x14ac:dyDescent="0.3">
      <c r="A369" s="214" t="s">
        <v>91</v>
      </c>
      <c r="B369" s="215" t="s">
        <v>651</v>
      </c>
      <c r="C369" s="216" t="s">
        <v>652</v>
      </c>
      <c r="D369" s="217" t="s">
        <v>437</v>
      </c>
      <c r="E369" s="217" t="s">
        <v>216</v>
      </c>
      <c r="F369" s="218">
        <v>0.2</v>
      </c>
      <c r="G369" s="219">
        <v>20487</v>
      </c>
      <c r="H369" s="219">
        <v>4097</v>
      </c>
      <c r="I369" s="219"/>
    </row>
    <row r="370" spans="1:11" x14ac:dyDescent="0.3">
      <c r="A370" s="214" t="s">
        <v>91</v>
      </c>
      <c r="B370" s="215" t="s">
        <v>679</v>
      </c>
      <c r="C370" s="216" t="s">
        <v>680</v>
      </c>
      <c r="D370" s="217" t="s">
        <v>437</v>
      </c>
      <c r="E370" s="217" t="s">
        <v>218</v>
      </c>
      <c r="F370" s="218">
        <v>1</v>
      </c>
      <c r="G370" s="219">
        <v>17103</v>
      </c>
      <c r="H370" s="219">
        <v>17103</v>
      </c>
      <c r="I370" s="219"/>
    </row>
    <row r="371" spans="1:11" x14ac:dyDescent="0.3">
      <c r="A371" s="214" t="s">
        <v>91</v>
      </c>
      <c r="B371" s="215" t="s">
        <v>665</v>
      </c>
      <c r="C371" s="216" t="s">
        <v>666</v>
      </c>
      <c r="D371" s="217" t="s">
        <v>437</v>
      </c>
      <c r="E371" s="217" t="s">
        <v>218</v>
      </c>
      <c r="F371" s="218">
        <v>4</v>
      </c>
      <c r="G371" s="219">
        <v>275</v>
      </c>
      <c r="H371" s="219">
        <v>1100</v>
      </c>
      <c r="I371" s="219"/>
    </row>
    <row r="372" spans="1:11" x14ac:dyDescent="0.3">
      <c r="A372" s="214" t="s">
        <v>91</v>
      </c>
      <c r="B372" s="215" t="s">
        <v>657</v>
      </c>
      <c r="C372" s="216" t="s">
        <v>658</v>
      </c>
      <c r="D372" s="217" t="s">
        <v>437</v>
      </c>
      <c r="E372" s="217" t="s">
        <v>477</v>
      </c>
      <c r="F372" s="218">
        <v>15</v>
      </c>
      <c r="G372" s="219">
        <v>2589</v>
      </c>
      <c r="H372" s="219">
        <v>38835</v>
      </c>
      <c r="I372" s="219"/>
    </row>
    <row r="373" spans="1:11" x14ac:dyDescent="0.3">
      <c r="A373" s="214" t="s">
        <v>91</v>
      </c>
      <c r="B373" s="215" t="s">
        <v>673</v>
      </c>
      <c r="C373" s="216" t="s">
        <v>674</v>
      </c>
      <c r="D373" s="217" t="s">
        <v>437</v>
      </c>
      <c r="E373" s="217" t="s">
        <v>218</v>
      </c>
      <c r="F373" s="218">
        <v>1</v>
      </c>
      <c r="G373" s="219">
        <v>7557</v>
      </c>
      <c r="H373" s="219">
        <v>7557</v>
      </c>
      <c r="I373" s="219"/>
    </row>
    <row r="374" spans="1:11" x14ac:dyDescent="0.3">
      <c r="A374" s="214" t="s">
        <v>91</v>
      </c>
      <c r="B374" s="215" t="s">
        <v>675</v>
      </c>
      <c r="C374" s="216" t="s">
        <v>676</v>
      </c>
      <c r="D374" s="217" t="s">
        <v>437</v>
      </c>
      <c r="E374" s="217" t="s">
        <v>218</v>
      </c>
      <c r="F374" s="218">
        <v>2</v>
      </c>
      <c r="G374" s="219">
        <v>618</v>
      </c>
      <c r="H374" s="219">
        <v>1236</v>
      </c>
      <c r="I374" s="219"/>
    </row>
    <row r="375" spans="1:11" ht="26.4" x14ac:dyDescent="0.3">
      <c r="A375" s="208" t="s">
        <v>92</v>
      </c>
      <c r="B375" s="209" t="s">
        <v>426</v>
      </c>
      <c r="C375" s="210" t="s">
        <v>267</v>
      </c>
      <c r="D375" s="211" t="s">
        <v>427</v>
      </c>
      <c r="E375" s="211" t="s">
        <v>218</v>
      </c>
      <c r="F375" s="212"/>
      <c r="G375" s="213"/>
      <c r="H375" s="213"/>
      <c r="I375" s="213">
        <v>6068</v>
      </c>
      <c r="J375" s="226">
        <f>+$K$1</f>
        <v>1.4233</v>
      </c>
      <c r="K375" s="227">
        <f>+ROUND(I375*J375,0)</f>
        <v>8637</v>
      </c>
    </row>
    <row r="376" spans="1:11" ht="26.4" x14ac:dyDescent="0.3">
      <c r="A376" s="214" t="s">
        <v>92</v>
      </c>
      <c r="B376" s="215" t="s">
        <v>643</v>
      </c>
      <c r="C376" s="216" t="s">
        <v>644</v>
      </c>
      <c r="D376" s="217" t="s">
        <v>430</v>
      </c>
      <c r="E376" s="217" t="s">
        <v>431</v>
      </c>
      <c r="F376" s="218">
        <v>0.1</v>
      </c>
      <c r="G376" s="219">
        <v>43481</v>
      </c>
      <c r="H376" s="219">
        <v>4348</v>
      </c>
      <c r="I376" s="219"/>
    </row>
    <row r="377" spans="1:11" x14ac:dyDescent="0.3">
      <c r="A377" s="214" t="s">
        <v>92</v>
      </c>
      <c r="B377" s="215" t="s">
        <v>432</v>
      </c>
      <c r="C377" s="216" t="s">
        <v>433</v>
      </c>
      <c r="D377" s="217" t="s">
        <v>434</v>
      </c>
      <c r="E377" s="217" t="s">
        <v>218</v>
      </c>
      <c r="F377" s="218">
        <v>0.1</v>
      </c>
      <c r="G377" s="219">
        <v>3484</v>
      </c>
      <c r="H377" s="219">
        <v>348</v>
      </c>
      <c r="I377" s="219"/>
    </row>
    <row r="378" spans="1:11" x14ac:dyDescent="0.3">
      <c r="A378" s="214" t="s">
        <v>92</v>
      </c>
      <c r="B378" s="215" t="s">
        <v>681</v>
      </c>
      <c r="C378" s="216" t="s">
        <v>682</v>
      </c>
      <c r="D378" s="217" t="s">
        <v>437</v>
      </c>
      <c r="E378" s="217" t="s">
        <v>218</v>
      </c>
      <c r="F378" s="218">
        <v>1</v>
      </c>
      <c r="G378" s="219">
        <v>1372</v>
      </c>
      <c r="H378" s="219">
        <v>1372</v>
      </c>
      <c r="I378" s="219"/>
    </row>
    <row r="379" spans="1:11" ht="30.75" customHeight="1" x14ac:dyDescent="0.3">
      <c r="A379" s="208" t="s">
        <v>93</v>
      </c>
      <c r="B379" s="209" t="s">
        <v>426</v>
      </c>
      <c r="C379" s="210" t="s">
        <v>268</v>
      </c>
      <c r="D379" s="211" t="s">
        <v>427</v>
      </c>
      <c r="E379" s="211" t="s">
        <v>218</v>
      </c>
      <c r="F379" s="212"/>
      <c r="G379" s="213"/>
      <c r="H379" s="213"/>
      <c r="I379" s="213">
        <v>6068</v>
      </c>
      <c r="J379" s="226">
        <f>+$K$1</f>
        <v>1.4233</v>
      </c>
      <c r="K379" s="227">
        <f>+ROUND(I379*J379,0)</f>
        <v>8637</v>
      </c>
    </row>
    <row r="380" spans="1:11" ht="26.4" x14ac:dyDescent="0.3">
      <c r="A380" s="214" t="s">
        <v>93</v>
      </c>
      <c r="B380" s="215" t="s">
        <v>643</v>
      </c>
      <c r="C380" s="216" t="s">
        <v>644</v>
      </c>
      <c r="D380" s="217" t="s">
        <v>430</v>
      </c>
      <c r="E380" s="217" t="s">
        <v>431</v>
      </c>
      <c r="F380" s="218">
        <v>0.1</v>
      </c>
      <c r="G380" s="219">
        <v>43481</v>
      </c>
      <c r="H380" s="219">
        <v>4348</v>
      </c>
      <c r="I380" s="219"/>
    </row>
    <row r="381" spans="1:11" x14ac:dyDescent="0.3">
      <c r="A381" s="214" t="s">
        <v>93</v>
      </c>
      <c r="B381" s="215" t="s">
        <v>432</v>
      </c>
      <c r="C381" s="216" t="s">
        <v>433</v>
      </c>
      <c r="D381" s="217" t="s">
        <v>434</v>
      </c>
      <c r="E381" s="217" t="s">
        <v>218</v>
      </c>
      <c r="F381" s="218">
        <v>0.1</v>
      </c>
      <c r="G381" s="219">
        <v>3484</v>
      </c>
      <c r="H381" s="219">
        <v>348</v>
      </c>
      <c r="I381" s="219"/>
    </row>
    <row r="382" spans="1:11" x14ac:dyDescent="0.3">
      <c r="A382" s="214" t="s">
        <v>93</v>
      </c>
      <c r="B382" s="215" t="s">
        <v>683</v>
      </c>
      <c r="C382" s="216" t="s">
        <v>684</v>
      </c>
      <c r="D382" s="217" t="s">
        <v>437</v>
      </c>
      <c r="E382" s="217" t="s">
        <v>218</v>
      </c>
      <c r="F382" s="218">
        <v>1</v>
      </c>
      <c r="G382" s="219">
        <v>1372</v>
      </c>
      <c r="H382" s="219">
        <v>1372</v>
      </c>
      <c r="I382" s="219"/>
    </row>
    <row r="383" spans="1:11" ht="25.5" customHeight="1" x14ac:dyDescent="0.3">
      <c r="A383" s="208" t="s">
        <v>94</v>
      </c>
      <c r="B383" s="209" t="s">
        <v>426</v>
      </c>
      <c r="C383" s="210" t="s">
        <v>269</v>
      </c>
      <c r="D383" s="211" t="s">
        <v>427</v>
      </c>
      <c r="E383" s="211" t="s">
        <v>218</v>
      </c>
      <c r="F383" s="212"/>
      <c r="G383" s="213"/>
      <c r="H383" s="213"/>
      <c r="I383" s="213">
        <v>6758</v>
      </c>
      <c r="J383" s="226">
        <f>+$K$1</f>
        <v>1.4233</v>
      </c>
      <c r="K383" s="227">
        <f>+ROUND(I383*J383,0)</f>
        <v>9619</v>
      </c>
    </row>
    <row r="384" spans="1:11" ht="26.4" x14ac:dyDescent="0.3">
      <c r="A384" s="214" t="s">
        <v>94</v>
      </c>
      <c r="B384" s="215" t="s">
        <v>643</v>
      </c>
      <c r="C384" s="216" t="s">
        <v>644</v>
      </c>
      <c r="D384" s="217" t="s">
        <v>430</v>
      </c>
      <c r="E384" s="217" t="s">
        <v>431</v>
      </c>
      <c r="F384" s="218">
        <v>0.1</v>
      </c>
      <c r="G384" s="219">
        <v>43481</v>
      </c>
      <c r="H384" s="219">
        <v>4348</v>
      </c>
      <c r="I384" s="219"/>
    </row>
    <row r="385" spans="1:11" x14ac:dyDescent="0.3">
      <c r="A385" s="214" t="s">
        <v>94</v>
      </c>
      <c r="B385" s="215" t="s">
        <v>432</v>
      </c>
      <c r="C385" s="216" t="s">
        <v>433</v>
      </c>
      <c r="D385" s="217" t="s">
        <v>434</v>
      </c>
      <c r="E385" s="217" t="s">
        <v>218</v>
      </c>
      <c r="F385" s="218">
        <v>0.1</v>
      </c>
      <c r="G385" s="219">
        <v>3484</v>
      </c>
      <c r="H385" s="219">
        <v>348</v>
      </c>
      <c r="I385" s="219"/>
    </row>
    <row r="386" spans="1:11" x14ac:dyDescent="0.3">
      <c r="A386" s="214" t="s">
        <v>94</v>
      </c>
      <c r="B386" s="215" t="s">
        <v>685</v>
      </c>
      <c r="C386" s="216" t="s">
        <v>686</v>
      </c>
      <c r="D386" s="217" t="s">
        <v>437</v>
      </c>
      <c r="E386" s="217" t="s">
        <v>218</v>
      </c>
      <c r="F386" s="218">
        <v>1</v>
      </c>
      <c r="G386" s="219">
        <v>2062</v>
      </c>
      <c r="H386" s="219">
        <v>2062</v>
      </c>
      <c r="I386" s="219"/>
    </row>
    <row r="388" spans="1:11" ht="39.6" x14ac:dyDescent="0.3">
      <c r="A388" s="208" t="s">
        <v>35</v>
      </c>
      <c r="B388" s="209" t="s">
        <v>426</v>
      </c>
      <c r="C388" s="210" t="s">
        <v>225</v>
      </c>
      <c r="D388" s="211" t="s">
        <v>427</v>
      </c>
      <c r="E388" s="211" t="s">
        <v>212</v>
      </c>
      <c r="F388" s="212"/>
      <c r="G388" s="213"/>
      <c r="H388" s="213"/>
      <c r="I388" s="213">
        <v>37836</v>
      </c>
      <c r="J388" s="226">
        <f>+$K$1</f>
        <v>1.4233</v>
      </c>
      <c r="K388" s="227">
        <f>+ROUND(I388*J388,0)</f>
        <v>53852</v>
      </c>
    </row>
    <row r="389" spans="1:11" x14ac:dyDescent="0.3">
      <c r="A389" s="214" t="s">
        <v>35</v>
      </c>
      <c r="B389" s="215" t="s">
        <v>465</v>
      </c>
      <c r="C389" s="216" t="s">
        <v>466</v>
      </c>
      <c r="D389" s="217" t="s">
        <v>446</v>
      </c>
      <c r="E389" s="217" t="s">
        <v>303</v>
      </c>
      <c r="F389" s="218">
        <v>0.03</v>
      </c>
      <c r="G389" s="219">
        <v>657135</v>
      </c>
      <c r="H389" s="219">
        <v>19714</v>
      </c>
      <c r="I389" s="219"/>
    </row>
    <row r="390" spans="1:11" ht="26.4" x14ac:dyDescent="0.3">
      <c r="A390" s="214" t="s">
        <v>35</v>
      </c>
      <c r="B390" s="215" t="s">
        <v>438</v>
      </c>
      <c r="C390" s="216" t="s">
        <v>439</v>
      </c>
      <c r="D390" s="217" t="s">
        <v>430</v>
      </c>
      <c r="E390" s="217" t="s">
        <v>431</v>
      </c>
      <c r="F390" s="218">
        <v>0.49</v>
      </c>
      <c r="G390" s="219">
        <v>30782</v>
      </c>
      <c r="H390" s="219">
        <v>15083</v>
      </c>
      <c r="I390" s="219"/>
    </row>
    <row r="391" spans="1:11" x14ac:dyDescent="0.3">
      <c r="A391" s="214" t="s">
        <v>35</v>
      </c>
      <c r="B391" s="215" t="s">
        <v>449</v>
      </c>
      <c r="C391" s="216" t="s">
        <v>450</v>
      </c>
      <c r="D391" s="217" t="s">
        <v>451</v>
      </c>
      <c r="E391" s="217" t="s">
        <v>285</v>
      </c>
      <c r="F391" s="218">
        <v>2.8999999999999998E-3</v>
      </c>
      <c r="G391" s="219">
        <v>180217</v>
      </c>
      <c r="H391" s="219">
        <v>523</v>
      </c>
      <c r="I391" s="219"/>
    </row>
    <row r="392" spans="1:11" x14ac:dyDescent="0.3">
      <c r="A392" s="214" t="s">
        <v>35</v>
      </c>
      <c r="B392" s="215" t="s">
        <v>432</v>
      </c>
      <c r="C392" s="216" t="s">
        <v>433</v>
      </c>
      <c r="D392" s="217" t="s">
        <v>434</v>
      </c>
      <c r="E392" s="217" t="s">
        <v>218</v>
      </c>
      <c r="F392" s="218">
        <v>0.45</v>
      </c>
      <c r="G392" s="219">
        <v>3484</v>
      </c>
      <c r="H392" s="219">
        <v>1568</v>
      </c>
      <c r="I392" s="219"/>
    </row>
    <row r="393" spans="1:11" x14ac:dyDescent="0.3">
      <c r="A393" s="214" t="s">
        <v>35</v>
      </c>
      <c r="B393" s="215" t="s">
        <v>435</v>
      </c>
      <c r="C393" s="216" t="s">
        <v>436</v>
      </c>
      <c r="D393" s="217" t="s">
        <v>437</v>
      </c>
      <c r="E393" s="217" t="s">
        <v>218</v>
      </c>
      <c r="F393" s="218">
        <v>0.52</v>
      </c>
      <c r="G393" s="219">
        <v>1824</v>
      </c>
      <c r="H393" s="219">
        <v>948</v>
      </c>
      <c r="I393" s="219"/>
    </row>
    <row r="395" spans="1:11" s="275" customFormat="1" ht="79.2" x14ac:dyDescent="0.25">
      <c r="A395" s="269" t="s">
        <v>158</v>
      </c>
      <c r="B395" s="270" t="s">
        <v>426</v>
      </c>
      <c r="C395" s="271" t="s">
        <v>1002</v>
      </c>
      <c r="D395" s="272" t="s">
        <v>427</v>
      </c>
      <c r="E395" s="272" t="s">
        <v>212</v>
      </c>
      <c r="F395" s="273"/>
      <c r="G395" s="274"/>
      <c r="H395" s="274"/>
      <c r="I395" s="274">
        <v>215323</v>
      </c>
      <c r="J395" s="226">
        <f>+$K$1</f>
        <v>1.4233</v>
      </c>
      <c r="K395" s="227">
        <f>+ROUND(I395*J395,0)</f>
        <v>306469</v>
      </c>
    </row>
    <row r="396" spans="1:11" s="275" customFormat="1" ht="26.4" x14ac:dyDescent="0.25">
      <c r="A396" s="276" t="s">
        <v>158</v>
      </c>
      <c r="B396" s="277" t="s">
        <v>567</v>
      </c>
      <c r="C396" s="278" t="s">
        <v>568</v>
      </c>
      <c r="D396" s="279" t="s">
        <v>430</v>
      </c>
      <c r="E396" s="279" t="s">
        <v>431</v>
      </c>
      <c r="F396" s="280">
        <v>0.35</v>
      </c>
      <c r="G396" s="281">
        <v>42621</v>
      </c>
      <c r="H396" s="281">
        <v>14917</v>
      </c>
      <c r="I396" s="281"/>
      <c r="J396" s="282"/>
    </row>
    <row r="397" spans="1:11" s="275" customFormat="1" ht="39.6" x14ac:dyDescent="0.25">
      <c r="A397" s="276" t="s">
        <v>158</v>
      </c>
      <c r="B397" s="277" t="s">
        <v>575</v>
      </c>
      <c r="C397" s="278" t="s">
        <v>576</v>
      </c>
      <c r="D397" s="279" t="s">
        <v>451</v>
      </c>
      <c r="E397" s="279" t="s">
        <v>577</v>
      </c>
      <c r="F397" s="280">
        <v>0.1</v>
      </c>
      <c r="G397" s="281">
        <v>16636.2</v>
      </c>
      <c r="H397" s="281">
        <v>1664</v>
      </c>
      <c r="I397" s="281"/>
      <c r="J397" s="282"/>
    </row>
    <row r="398" spans="1:11" s="275" customFormat="1" ht="13.2" x14ac:dyDescent="0.25">
      <c r="A398" s="276" t="s">
        <v>158</v>
      </c>
      <c r="B398" s="277" t="s">
        <v>449</v>
      </c>
      <c r="C398" s="278" t="s">
        <v>450</v>
      </c>
      <c r="D398" s="279" t="s">
        <v>451</v>
      </c>
      <c r="E398" s="279" t="s">
        <v>285</v>
      </c>
      <c r="F398" s="280">
        <v>2.0400000000000001E-2</v>
      </c>
      <c r="G398" s="281">
        <v>180217</v>
      </c>
      <c r="H398" s="281">
        <v>3676</v>
      </c>
      <c r="I398" s="281"/>
      <c r="J398" s="282"/>
    </row>
    <row r="399" spans="1:11" s="275" customFormat="1" ht="13.2" x14ac:dyDescent="0.25">
      <c r="A399" s="276" t="s">
        <v>158</v>
      </c>
      <c r="B399" s="277" t="s">
        <v>917</v>
      </c>
      <c r="C399" s="278" t="s">
        <v>918</v>
      </c>
      <c r="D399" s="279" t="s">
        <v>451</v>
      </c>
      <c r="E399" s="279" t="s">
        <v>285</v>
      </c>
      <c r="F399" s="280">
        <v>2.5000000000000001E-2</v>
      </c>
      <c r="G399" s="281">
        <v>83300</v>
      </c>
      <c r="H399" s="281">
        <v>2083</v>
      </c>
      <c r="I399" s="281"/>
      <c r="J399" s="282"/>
    </row>
    <row r="400" spans="1:11" s="275" customFormat="1" ht="13.2" x14ac:dyDescent="0.25">
      <c r="A400" s="276" t="s">
        <v>158</v>
      </c>
      <c r="B400" s="277" t="s">
        <v>919</v>
      </c>
      <c r="C400" s="278" t="s">
        <v>920</v>
      </c>
      <c r="D400" s="279" t="s">
        <v>451</v>
      </c>
      <c r="E400" s="279" t="s">
        <v>285</v>
      </c>
      <c r="F400" s="280">
        <v>0.1</v>
      </c>
      <c r="G400" s="281">
        <v>3137</v>
      </c>
      <c r="H400" s="281">
        <v>314</v>
      </c>
      <c r="I400" s="281"/>
      <c r="J400" s="282"/>
    </row>
    <row r="401" spans="1:11" s="275" customFormat="1" ht="13.2" x14ac:dyDescent="0.25">
      <c r="A401" s="276" t="s">
        <v>158</v>
      </c>
      <c r="B401" s="277" t="s">
        <v>432</v>
      </c>
      <c r="C401" s="278" t="s">
        <v>433</v>
      </c>
      <c r="D401" s="279" t="s">
        <v>434</v>
      </c>
      <c r="E401" s="279" t="s">
        <v>218</v>
      </c>
      <c r="F401" s="280">
        <v>0.2</v>
      </c>
      <c r="G401" s="281">
        <v>3484</v>
      </c>
      <c r="H401" s="281">
        <v>697</v>
      </c>
      <c r="I401" s="281"/>
      <c r="J401" s="282"/>
    </row>
    <row r="402" spans="1:11" s="275" customFormat="1" ht="13.2" x14ac:dyDescent="0.25">
      <c r="A402" s="276" t="s">
        <v>158</v>
      </c>
      <c r="B402" s="277" t="s">
        <v>435</v>
      </c>
      <c r="C402" s="278" t="s">
        <v>436</v>
      </c>
      <c r="D402" s="279" t="s">
        <v>437</v>
      </c>
      <c r="E402" s="279" t="s">
        <v>218</v>
      </c>
      <c r="F402" s="280">
        <v>0.372</v>
      </c>
      <c r="G402" s="281">
        <v>1824</v>
      </c>
      <c r="H402" s="281">
        <v>679</v>
      </c>
      <c r="I402" s="281"/>
      <c r="J402" s="282"/>
    </row>
    <row r="403" spans="1:11" s="275" customFormat="1" ht="26.4" x14ac:dyDescent="0.25">
      <c r="A403" s="276" t="s">
        <v>158</v>
      </c>
      <c r="B403" s="277" t="s">
        <v>1003</v>
      </c>
      <c r="C403" s="278" t="s">
        <v>1004</v>
      </c>
      <c r="D403" s="279" t="s">
        <v>437</v>
      </c>
      <c r="E403" s="279" t="s">
        <v>212</v>
      </c>
      <c r="F403" s="280">
        <v>1.1000000000000001</v>
      </c>
      <c r="G403" s="281">
        <v>171704</v>
      </c>
      <c r="H403" s="281">
        <v>188874</v>
      </c>
      <c r="I403" s="281"/>
      <c r="J403" s="282"/>
    </row>
    <row r="404" spans="1:11" s="275" customFormat="1" ht="26.4" x14ac:dyDescent="0.25">
      <c r="A404" s="276" t="s">
        <v>158</v>
      </c>
      <c r="B404" s="277" t="s">
        <v>921</v>
      </c>
      <c r="C404" s="278" t="s">
        <v>922</v>
      </c>
      <c r="D404" s="279" t="s">
        <v>437</v>
      </c>
      <c r="E404" s="279" t="s">
        <v>218</v>
      </c>
      <c r="F404" s="280">
        <v>3</v>
      </c>
      <c r="G404" s="281">
        <v>410</v>
      </c>
      <c r="H404" s="281">
        <v>1230</v>
      </c>
      <c r="I404" s="281"/>
      <c r="J404" s="282"/>
    </row>
    <row r="405" spans="1:11" s="275" customFormat="1" ht="13.2" x14ac:dyDescent="0.25">
      <c r="A405" s="276" t="s">
        <v>158</v>
      </c>
      <c r="B405" s="277" t="s">
        <v>925</v>
      </c>
      <c r="C405" s="278" t="s">
        <v>926</v>
      </c>
      <c r="D405" s="279" t="s">
        <v>437</v>
      </c>
      <c r="E405" s="279" t="s">
        <v>477</v>
      </c>
      <c r="F405" s="280">
        <v>0.1</v>
      </c>
      <c r="G405" s="281">
        <v>11893</v>
      </c>
      <c r="H405" s="281">
        <v>1189</v>
      </c>
      <c r="I405" s="281"/>
      <c r="J405" s="282"/>
    </row>
    <row r="406" spans="1:11" s="275" customFormat="1" ht="66" x14ac:dyDescent="0.25">
      <c r="A406" s="269" t="s">
        <v>146</v>
      </c>
      <c r="B406" s="270" t="s">
        <v>426</v>
      </c>
      <c r="C406" s="271" t="s">
        <v>984</v>
      </c>
      <c r="D406" s="272" t="s">
        <v>427</v>
      </c>
      <c r="E406" s="272" t="s">
        <v>212</v>
      </c>
      <c r="F406" s="273"/>
      <c r="G406" s="274"/>
      <c r="H406" s="274"/>
      <c r="I406" s="274">
        <v>46377</v>
      </c>
      <c r="J406" s="226">
        <f>+$K$1</f>
        <v>1.4233</v>
      </c>
      <c r="K406" s="227">
        <f>+ROUND(I406*J406,0)</f>
        <v>66008</v>
      </c>
    </row>
    <row r="407" spans="1:11" s="275" customFormat="1" ht="26.4" x14ac:dyDescent="0.25">
      <c r="A407" s="276" t="s">
        <v>146</v>
      </c>
      <c r="B407" s="277" t="s">
        <v>567</v>
      </c>
      <c r="C407" s="278" t="s">
        <v>568</v>
      </c>
      <c r="D407" s="279" t="s">
        <v>430</v>
      </c>
      <c r="E407" s="279" t="s">
        <v>431</v>
      </c>
      <c r="F407" s="280">
        <v>0.17</v>
      </c>
      <c r="G407" s="281">
        <v>42621</v>
      </c>
      <c r="H407" s="281">
        <v>7246</v>
      </c>
      <c r="I407" s="281"/>
      <c r="J407" s="282"/>
    </row>
    <row r="408" spans="1:11" s="275" customFormat="1" ht="13.2" x14ac:dyDescent="0.25">
      <c r="A408" s="276" t="s">
        <v>146</v>
      </c>
      <c r="B408" s="277" t="s">
        <v>449</v>
      </c>
      <c r="C408" s="278" t="s">
        <v>450</v>
      </c>
      <c r="D408" s="279" t="s">
        <v>451</v>
      </c>
      <c r="E408" s="279" t="s">
        <v>285</v>
      </c>
      <c r="F408" s="280">
        <v>3.3E-3</v>
      </c>
      <c r="G408" s="281">
        <v>180217</v>
      </c>
      <c r="H408" s="281">
        <v>595</v>
      </c>
      <c r="I408" s="281"/>
      <c r="J408" s="282"/>
    </row>
    <row r="409" spans="1:11" s="275" customFormat="1" ht="13.2" x14ac:dyDescent="0.25">
      <c r="A409" s="276" t="s">
        <v>146</v>
      </c>
      <c r="B409" s="277" t="s">
        <v>985</v>
      </c>
      <c r="C409" s="278" t="s">
        <v>986</v>
      </c>
      <c r="D409" s="279" t="s">
        <v>451</v>
      </c>
      <c r="E409" s="279" t="s">
        <v>285</v>
      </c>
      <c r="F409" s="280">
        <v>0.1</v>
      </c>
      <c r="G409" s="281">
        <v>52265</v>
      </c>
      <c r="H409" s="281">
        <v>5227</v>
      </c>
      <c r="I409" s="281"/>
      <c r="J409" s="282"/>
    </row>
    <row r="410" spans="1:11" s="275" customFormat="1" ht="13.2" x14ac:dyDescent="0.25">
      <c r="A410" s="276" t="s">
        <v>146</v>
      </c>
      <c r="B410" s="277" t="s">
        <v>432</v>
      </c>
      <c r="C410" s="278" t="s">
        <v>433</v>
      </c>
      <c r="D410" s="279" t="s">
        <v>434</v>
      </c>
      <c r="E410" s="279" t="s">
        <v>218</v>
      </c>
      <c r="F410" s="280">
        <v>0.01</v>
      </c>
      <c r="G410" s="281">
        <v>3484</v>
      </c>
      <c r="H410" s="281">
        <v>35</v>
      </c>
      <c r="I410" s="281"/>
      <c r="J410" s="282"/>
    </row>
    <row r="411" spans="1:11" s="275" customFormat="1" ht="26.4" x14ac:dyDescent="0.25">
      <c r="A411" s="276" t="s">
        <v>146</v>
      </c>
      <c r="B411" s="277" t="s">
        <v>987</v>
      </c>
      <c r="C411" s="278" t="s">
        <v>988</v>
      </c>
      <c r="D411" s="279" t="s">
        <v>437</v>
      </c>
      <c r="E411" s="279" t="s">
        <v>518</v>
      </c>
      <c r="F411" s="280">
        <v>8.0000000000000002E-3</v>
      </c>
      <c r="G411" s="281">
        <v>110138</v>
      </c>
      <c r="H411" s="281">
        <v>881</v>
      </c>
      <c r="I411" s="281"/>
      <c r="J411" s="282"/>
    </row>
    <row r="412" spans="1:11" s="275" customFormat="1" ht="13.2" x14ac:dyDescent="0.25">
      <c r="A412" s="276" t="s">
        <v>146</v>
      </c>
      <c r="B412" s="277" t="s">
        <v>435</v>
      </c>
      <c r="C412" s="278" t="s">
        <v>436</v>
      </c>
      <c r="D412" s="279" t="s">
        <v>437</v>
      </c>
      <c r="E412" s="279" t="s">
        <v>218</v>
      </c>
      <c r="F412" s="280">
        <v>0.372</v>
      </c>
      <c r="G412" s="281">
        <v>1824</v>
      </c>
      <c r="H412" s="281">
        <v>679</v>
      </c>
      <c r="I412" s="281"/>
      <c r="J412" s="282"/>
    </row>
    <row r="413" spans="1:11" s="275" customFormat="1" ht="13.2" x14ac:dyDescent="0.25">
      <c r="A413" s="276" t="s">
        <v>146</v>
      </c>
      <c r="B413" s="277" t="s">
        <v>989</v>
      </c>
      <c r="C413" s="278" t="s">
        <v>990</v>
      </c>
      <c r="D413" s="279" t="s">
        <v>437</v>
      </c>
      <c r="E413" s="279" t="s">
        <v>457</v>
      </c>
      <c r="F413" s="280">
        <v>0.1</v>
      </c>
      <c r="G413" s="281">
        <v>5352</v>
      </c>
      <c r="H413" s="281">
        <v>535</v>
      </c>
      <c r="I413" s="281"/>
      <c r="J413" s="282"/>
    </row>
    <row r="414" spans="1:11" s="275" customFormat="1" ht="26.4" x14ac:dyDescent="0.25">
      <c r="A414" s="276" t="s">
        <v>146</v>
      </c>
      <c r="B414" s="277" t="s">
        <v>991</v>
      </c>
      <c r="C414" s="278" t="s">
        <v>992</v>
      </c>
      <c r="D414" s="279" t="s">
        <v>437</v>
      </c>
      <c r="E414" s="279" t="s">
        <v>212</v>
      </c>
      <c r="F414" s="280">
        <v>1</v>
      </c>
      <c r="G414" s="281">
        <v>31179</v>
      </c>
      <c r="H414" s="281">
        <v>31179</v>
      </c>
      <c r="I414" s="281"/>
      <c r="J414" s="282"/>
    </row>
    <row r="415" spans="1:11" s="275" customFormat="1" ht="39.6" x14ac:dyDescent="0.25">
      <c r="A415" s="269" t="s">
        <v>147</v>
      </c>
      <c r="B415" s="270" t="s">
        <v>426</v>
      </c>
      <c r="C415" s="271" t="s">
        <v>993</v>
      </c>
      <c r="D415" s="272" t="s">
        <v>427</v>
      </c>
      <c r="E415" s="272" t="s">
        <v>216</v>
      </c>
      <c r="F415" s="273"/>
      <c r="G415" s="274"/>
      <c r="H415" s="274"/>
      <c r="I415" s="274">
        <v>22110</v>
      </c>
      <c r="J415" s="226">
        <f>+$K$1</f>
        <v>1.4233</v>
      </c>
      <c r="K415" s="227">
        <f>+ROUND(I415*J415,0)</f>
        <v>31469</v>
      </c>
    </row>
    <row r="416" spans="1:11" s="275" customFormat="1" ht="13.2" x14ac:dyDescent="0.25">
      <c r="A416" s="276" t="s">
        <v>147</v>
      </c>
      <c r="B416" s="277" t="s">
        <v>444</v>
      </c>
      <c r="C416" s="278" t="s">
        <v>445</v>
      </c>
      <c r="D416" s="279" t="s">
        <v>446</v>
      </c>
      <c r="E416" s="279" t="s">
        <v>303</v>
      </c>
      <c r="F416" s="280">
        <v>0.01</v>
      </c>
      <c r="G416" s="281">
        <v>505998</v>
      </c>
      <c r="H416" s="281">
        <v>5060</v>
      </c>
      <c r="I416" s="281"/>
    </row>
    <row r="417" spans="1:11" s="275" customFormat="1" ht="26.4" x14ac:dyDescent="0.25">
      <c r="A417" s="276" t="s">
        <v>147</v>
      </c>
      <c r="B417" s="275" t="s">
        <v>438</v>
      </c>
      <c r="C417" s="278" t="s">
        <v>439</v>
      </c>
      <c r="D417" s="279" t="s">
        <v>430</v>
      </c>
      <c r="E417" s="279" t="s">
        <v>431</v>
      </c>
      <c r="F417" s="280">
        <v>0.5</v>
      </c>
      <c r="G417" s="281">
        <v>30782</v>
      </c>
      <c r="H417" s="281">
        <v>15391</v>
      </c>
      <c r="I417" s="281"/>
      <c r="J417" s="282"/>
    </row>
    <row r="418" spans="1:11" s="275" customFormat="1" ht="13.2" x14ac:dyDescent="0.25">
      <c r="A418" s="276" t="s">
        <v>147</v>
      </c>
      <c r="B418" s="277" t="s">
        <v>449</v>
      </c>
      <c r="C418" s="278" t="s">
        <v>450</v>
      </c>
      <c r="D418" s="279" t="s">
        <v>451</v>
      </c>
      <c r="E418" s="279" t="s">
        <v>285</v>
      </c>
      <c r="F418" s="280">
        <v>6.9999999999999999E-4</v>
      </c>
      <c r="G418" s="281">
        <v>180217</v>
      </c>
      <c r="H418" s="281">
        <v>126</v>
      </c>
      <c r="I418" s="281"/>
      <c r="J418" s="282"/>
    </row>
    <row r="419" spans="1:11" s="275" customFormat="1" ht="13.2" x14ac:dyDescent="0.25">
      <c r="A419" s="276" t="s">
        <v>147</v>
      </c>
      <c r="B419" s="277" t="s">
        <v>432</v>
      </c>
      <c r="C419" s="278" t="s">
        <v>433</v>
      </c>
      <c r="D419" s="279" t="s">
        <v>434</v>
      </c>
      <c r="E419" s="279" t="s">
        <v>218</v>
      </c>
      <c r="F419" s="280">
        <v>0.05</v>
      </c>
      <c r="G419" s="281">
        <v>3484</v>
      </c>
      <c r="H419" s="281">
        <v>174</v>
      </c>
      <c r="I419" s="281"/>
      <c r="J419" s="282"/>
    </row>
    <row r="420" spans="1:11" s="275" customFormat="1" ht="13.2" x14ac:dyDescent="0.25">
      <c r="A420" s="276" t="s">
        <v>147</v>
      </c>
      <c r="B420" s="277" t="s">
        <v>435</v>
      </c>
      <c r="C420" s="278" t="s">
        <v>436</v>
      </c>
      <c r="D420" s="279" t="s">
        <v>437</v>
      </c>
      <c r="E420" s="279" t="s">
        <v>218</v>
      </c>
      <c r="F420" s="280">
        <v>0.372</v>
      </c>
      <c r="G420" s="281">
        <v>1824</v>
      </c>
      <c r="H420" s="281">
        <v>679</v>
      </c>
      <c r="I420" s="281"/>
      <c r="J420" s="282"/>
    </row>
    <row r="421" spans="1:11" s="275" customFormat="1" ht="13.2" x14ac:dyDescent="0.25">
      <c r="A421" s="276" t="s">
        <v>147</v>
      </c>
      <c r="B421" s="277" t="s">
        <v>994</v>
      </c>
      <c r="C421" s="278" t="s">
        <v>995</v>
      </c>
      <c r="D421" s="279" t="s">
        <v>437</v>
      </c>
      <c r="E421" s="279" t="s">
        <v>454</v>
      </c>
      <c r="F421" s="280">
        <v>1</v>
      </c>
      <c r="G421" s="281">
        <v>680</v>
      </c>
      <c r="H421" s="281">
        <v>680</v>
      </c>
      <c r="I421" s="281"/>
      <c r="J421" s="282"/>
    </row>
    <row r="422" spans="1:11" s="275" customFormat="1" ht="39.6" x14ac:dyDescent="0.25">
      <c r="A422" s="269" t="s">
        <v>159</v>
      </c>
      <c r="B422" s="270" t="s">
        <v>426</v>
      </c>
      <c r="C422" s="271" t="s">
        <v>1005</v>
      </c>
      <c r="D422" s="272" t="s">
        <v>427</v>
      </c>
      <c r="E422" s="272" t="s">
        <v>216</v>
      </c>
      <c r="F422" s="273"/>
      <c r="G422" s="274"/>
      <c r="H422" s="274"/>
      <c r="I422" s="274">
        <v>27602</v>
      </c>
      <c r="J422" s="226">
        <f>+$K$1</f>
        <v>1.4233</v>
      </c>
      <c r="K422" s="227">
        <f>+ROUND(I422*J422,0)</f>
        <v>39286</v>
      </c>
    </row>
    <row r="423" spans="1:11" s="275" customFormat="1" ht="26.4" x14ac:dyDescent="0.25">
      <c r="A423" s="276" t="s">
        <v>159</v>
      </c>
      <c r="B423" s="277" t="s">
        <v>521</v>
      </c>
      <c r="C423" s="278" t="s">
        <v>522</v>
      </c>
      <c r="D423" s="279" t="s">
        <v>430</v>
      </c>
      <c r="E423" s="279" t="s">
        <v>431</v>
      </c>
      <c r="F423" s="280">
        <v>0.16</v>
      </c>
      <c r="G423" s="281">
        <v>46950</v>
      </c>
      <c r="H423" s="281">
        <v>7512</v>
      </c>
      <c r="I423" s="281"/>
      <c r="J423" s="282"/>
    </row>
    <row r="424" spans="1:11" s="275" customFormat="1" ht="13.2" x14ac:dyDescent="0.25">
      <c r="A424" s="276" t="s">
        <v>159</v>
      </c>
      <c r="B424" s="277" t="s">
        <v>449</v>
      </c>
      <c r="C424" s="278" t="s">
        <v>450</v>
      </c>
      <c r="D424" s="279" t="s">
        <v>451</v>
      </c>
      <c r="E424" s="279" t="s">
        <v>285</v>
      </c>
      <c r="F424" s="280">
        <v>1.6999999999999999E-3</v>
      </c>
      <c r="G424" s="281">
        <v>180217</v>
      </c>
      <c r="H424" s="281">
        <v>306</v>
      </c>
      <c r="I424" s="281"/>
      <c r="J424" s="282"/>
    </row>
    <row r="425" spans="1:11" s="275" customFormat="1" ht="13.2" x14ac:dyDescent="0.25">
      <c r="A425" s="276" t="s">
        <v>159</v>
      </c>
      <c r="B425" s="277" t="s">
        <v>432</v>
      </c>
      <c r="C425" s="278" t="s">
        <v>433</v>
      </c>
      <c r="D425" s="279" t="s">
        <v>434</v>
      </c>
      <c r="E425" s="279" t="s">
        <v>218</v>
      </c>
      <c r="F425" s="280">
        <v>0.08</v>
      </c>
      <c r="G425" s="281">
        <v>3484</v>
      </c>
      <c r="H425" s="281">
        <v>279</v>
      </c>
      <c r="I425" s="281"/>
      <c r="J425" s="282"/>
    </row>
    <row r="426" spans="1:11" s="275" customFormat="1" ht="13.2" x14ac:dyDescent="0.25">
      <c r="A426" s="292" t="s">
        <v>159</v>
      </c>
      <c r="B426" s="275" t="s">
        <v>1006</v>
      </c>
      <c r="C426" s="278" t="s">
        <v>1007</v>
      </c>
      <c r="D426" s="279" t="s">
        <v>437</v>
      </c>
      <c r="E426" s="279" t="s">
        <v>218</v>
      </c>
      <c r="F426" s="280">
        <v>8.0000000000000002E-3</v>
      </c>
      <c r="G426" s="281">
        <v>33691</v>
      </c>
      <c r="H426" s="281">
        <v>270</v>
      </c>
      <c r="I426" s="281"/>
      <c r="J426" s="282"/>
    </row>
    <row r="427" spans="1:11" s="275" customFormat="1" ht="26.4" x14ac:dyDescent="0.25">
      <c r="A427" s="276" t="s">
        <v>159</v>
      </c>
      <c r="B427" s="277" t="s">
        <v>519</v>
      </c>
      <c r="C427" s="278" t="s">
        <v>520</v>
      </c>
      <c r="D427" s="279" t="s">
        <v>437</v>
      </c>
      <c r="E427" s="279" t="s">
        <v>518</v>
      </c>
      <c r="F427" s="280">
        <v>1.4999999999999999E-2</v>
      </c>
      <c r="G427" s="281">
        <v>122000</v>
      </c>
      <c r="H427" s="281">
        <v>1830</v>
      </c>
      <c r="I427" s="281"/>
      <c r="J427" s="282"/>
    </row>
    <row r="428" spans="1:11" s="275" customFormat="1" ht="13.2" x14ac:dyDescent="0.25">
      <c r="A428" s="276" t="s">
        <v>159</v>
      </c>
      <c r="B428" s="277" t="s">
        <v>435</v>
      </c>
      <c r="C428" s="278" t="s">
        <v>436</v>
      </c>
      <c r="D428" s="279" t="s">
        <v>437</v>
      </c>
      <c r="E428" s="279" t="s">
        <v>218</v>
      </c>
      <c r="F428" s="280">
        <v>0.372</v>
      </c>
      <c r="G428" s="281">
        <v>1824</v>
      </c>
      <c r="H428" s="281">
        <v>679</v>
      </c>
      <c r="I428" s="281"/>
      <c r="J428" s="282"/>
    </row>
    <row r="429" spans="1:11" s="275" customFormat="1" ht="13.2" x14ac:dyDescent="0.25">
      <c r="A429" s="276" t="s">
        <v>159</v>
      </c>
      <c r="B429" s="277" t="s">
        <v>695</v>
      </c>
      <c r="C429" s="278" t="s">
        <v>696</v>
      </c>
      <c r="D429" s="279" t="s">
        <v>437</v>
      </c>
      <c r="E429" s="279" t="s">
        <v>212</v>
      </c>
      <c r="F429" s="280">
        <v>0.3</v>
      </c>
      <c r="G429" s="281">
        <v>42300</v>
      </c>
      <c r="H429" s="281">
        <v>12690</v>
      </c>
      <c r="I429" s="281"/>
      <c r="J429" s="282"/>
    </row>
    <row r="430" spans="1:11" s="275" customFormat="1" ht="13.2" x14ac:dyDescent="0.25">
      <c r="A430" s="276" t="s">
        <v>159</v>
      </c>
      <c r="B430" s="277" t="s">
        <v>1008</v>
      </c>
      <c r="C430" s="278" t="s">
        <v>1009</v>
      </c>
      <c r="D430" s="279" t="s">
        <v>437</v>
      </c>
      <c r="E430" s="279" t="s">
        <v>218</v>
      </c>
      <c r="F430" s="280">
        <v>3</v>
      </c>
      <c r="G430" s="281">
        <v>397</v>
      </c>
      <c r="H430" s="281">
        <v>1191</v>
      </c>
      <c r="I430" s="281"/>
      <c r="J430" s="282"/>
    </row>
    <row r="431" spans="1:11" s="275" customFormat="1" ht="13.2" x14ac:dyDescent="0.25">
      <c r="A431" s="276" t="s">
        <v>159</v>
      </c>
      <c r="B431" s="275" t="s">
        <v>1010</v>
      </c>
      <c r="C431" s="278" t="s">
        <v>1011</v>
      </c>
      <c r="D431" s="279" t="s">
        <v>437</v>
      </c>
      <c r="E431" s="279" t="s">
        <v>775</v>
      </c>
      <c r="F431" s="280">
        <v>0.05</v>
      </c>
      <c r="G431" s="281">
        <v>56900</v>
      </c>
      <c r="H431" s="281">
        <v>2845</v>
      </c>
      <c r="I431" s="281"/>
      <c r="J431" s="282"/>
    </row>
    <row r="432" spans="1:11" ht="52.8" x14ac:dyDescent="0.3">
      <c r="A432" s="208" t="s">
        <v>37</v>
      </c>
      <c r="B432" s="209" t="s">
        <v>426</v>
      </c>
      <c r="C432" s="210" t="s">
        <v>226</v>
      </c>
      <c r="D432" s="211" t="s">
        <v>427</v>
      </c>
      <c r="E432" s="211" t="s">
        <v>216</v>
      </c>
      <c r="F432" s="212"/>
      <c r="G432" s="213"/>
      <c r="H432" s="213"/>
      <c r="I432" s="213">
        <v>85453</v>
      </c>
      <c r="J432" s="226">
        <f>+$K$1</f>
        <v>1.4233</v>
      </c>
      <c r="K432" s="227">
        <f>+ROUND(I432*J432,0)</f>
        <v>121625</v>
      </c>
    </row>
    <row r="433" spans="1:11" ht="26.4" x14ac:dyDescent="0.3">
      <c r="A433" s="214" t="s">
        <v>37</v>
      </c>
      <c r="B433" s="215" t="s">
        <v>521</v>
      </c>
      <c r="C433" s="216" t="s">
        <v>522</v>
      </c>
      <c r="D433" s="217" t="s">
        <v>430</v>
      </c>
      <c r="E433" s="217" t="s">
        <v>431</v>
      </c>
      <c r="F433" s="218">
        <v>0.32</v>
      </c>
      <c r="G433" s="219">
        <v>46950</v>
      </c>
      <c r="H433" s="219">
        <v>15024</v>
      </c>
      <c r="I433" s="219"/>
    </row>
    <row r="434" spans="1:11" x14ac:dyDescent="0.3">
      <c r="A434" s="214" t="s">
        <v>37</v>
      </c>
      <c r="B434" s="215" t="s">
        <v>687</v>
      </c>
      <c r="C434" s="216" t="s">
        <v>688</v>
      </c>
      <c r="D434" s="217" t="s">
        <v>430</v>
      </c>
      <c r="E434" s="217" t="s">
        <v>431</v>
      </c>
      <c r="F434" s="218">
        <v>0.68</v>
      </c>
      <c r="G434" s="219">
        <v>39347</v>
      </c>
      <c r="H434" s="219">
        <v>26756</v>
      </c>
      <c r="I434" s="219"/>
    </row>
    <row r="435" spans="1:11" x14ac:dyDescent="0.3">
      <c r="A435" s="214" t="s">
        <v>37</v>
      </c>
      <c r="B435" s="215" t="s">
        <v>449</v>
      </c>
      <c r="C435" s="216" t="s">
        <v>450</v>
      </c>
      <c r="D435" s="217" t="s">
        <v>451</v>
      </c>
      <c r="E435" s="217" t="s">
        <v>285</v>
      </c>
      <c r="F435" s="218">
        <v>5.0000000000000001E-3</v>
      </c>
      <c r="G435" s="219">
        <v>180217</v>
      </c>
      <c r="H435" s="219">
        <v>901</v>
      </c>
      <c r="I435" s="219"/>
    </row>
    <row r="436" spans="1:11" x14ac:dyDescent="0.3">
      <c r="A436" s="214" t="s">
        <v>37</v>
      </c>
      <c r="B436" s="215" t="s">
        <v>689</v>
      </c>
      <c r="C436" s="216" t="s">
        <v>690</v>
      </c>
      <c r="D436" s="217" t="s">
        <v>451</v>
      </c>
      <c r="E436" s="217" t="s">
        <v>285</v>
      </c>
      <c r="F436" s="218">
        <v>1.2999999999999999E-2</v>
      </c>
      <c r="G436" s="219">
        <v>52265</v>
      </c>
      <c r="H436" s="219">
        <v>679</v>
      </c>
      <c r="I436" s="219"/>
    </row>
    <row r="437" spans="1:11" x14ac:dyDescent="0.3">
      <c r="A437" s="214" t="s">
        <v>37</v>
      </c>
      <c r="B437" s="215" t="s">
        <v>432</v>
      </c>
      <c r="C437" s="216" t="s">
        <v>433</v>
      </c>
      <c r="D437" s="217" t="s">
        <v>434</v>
      </c>
      <c r="E437" s="217" t="s">
        <v>218</v>
      </c>
      <c r="F437" s="218">
        <v>0.18</v>
      </c>
      <c r="G437" s="219">
        <v>3484</v>
      </c>
      <c r="H437" s="219">
        <v>627</v>
      </c>
      <c r="I437" s="219"/>
    </row>
    <row r="438" spans="1:11" ht="26.4" x14ac:dyDescent="0.3">
      <c r="A438" s="214" t="s">
        <v>37</v>
      </c>
      <c r="B438" s="215" t="s">
        <v>519</v>
      </c>
      <c r="C438" s="216" t="s">
        <v>520</v>
      </c>
      <c r="D438" s="217" t="s">
        <v>437</v>
      </c>
      <c r="E438" s="217" t="s">
        <v>518</v>
      </c>
      <c r="F438" s="218">
        <v>3.7499999999999999E-2</v>
      </c>
      <c r="G438" s="219">
        <v>122000</v>
      </c>
      <c r="H438" s="219">
        <v>4575</v>
      </c>
      <c r="I438" s="219"/>
    </row>
    <row r="439" spans="1:11" ht="26.4" x14ac:dyDescent="0.3">
      <c r="A439" s="214" t="s">
        <v>37</v>
      </c>
      <c r="B439" s="215" t="s">
        <v>691</v>
      </c>
      <c r="C439" s="216" t="s">
        <v>692</v>
      </c>
      <c r="D439" s="217" t="s">
        <v>437</v>
      </c>
      <c r="E439" s="217" t="s">
        <v>218</v>
      </c>
      <c r="F439" s="218">
        <v>0.06</v>
      </c>
      <c r="G439" s="219">
        <v>44900</v>
      </c>
      <c r="H439" s="219">
        <v>2694</v>
      </c>
      <c r="I439" s="219"/>
    </row>
    <row r="440" spans="1:11" ht="26.4" x14ac:dyDescent="0.3">
      <c r="A440" s="214" t="s">
        <v>37</v>
      </c>
      <c r="B440" s="215" t="s">
        <v>693</v>
      </c>
      <c r="C440" s="216" t="s">
        <v>694</v>
      </c>
      <c r="D440" s="217" t="s">
        <v>437</v>
      </c>
      <c r="E440" s="217" t="s">
        <v>218</v>
      </c>
      <c r="F440" s="218">
        <v>0.06</v>
      </c>
      <c r="G440" s="219">
        <v>35900</v>
      </c>
      <c r="H440" s="219">
        <v>2154</v>
      </c>
      <c r="I440" s="219"/>
    </row>
    <row r="441" spans="1:11" x14ac:dyDescent="0.3">
      <c r="A441" s="214" t="s">
        <v>37</v>
      </c>
      <c r="B441" s="215" t="s">
        <v>435</v>
      </c>
      <c r="C441" s="216" t="s">
        <v>436</v>
      </c>
      <c r="D441" s="217" t="s">
        <v>437</v>
      </c>
      <c r="E441" s="217" t="s">
        <v>218</v>
      </c>
      <c r="F441" s="218">
        <v>0.2</v>
      </c>
      <c r="G441" s="219">
        <v>1824</v>
      </c>
      <c r="H441" s="219">
        <v>365</v>
      </c>
      <c r="I441" s="219"/>
    </row>
    <row r="442" spans="1:11" x14ac:dyDescent="0.3">
      <c r="A442" s="214" t="s">
        <v>37</v>
      </c>
      <c r="B442" s="215" t="s">
        <v>695</v>
      </c>
      <c r="C442" s="216" t="s">
        <v>696</v>
      </c>
      <c r="D442" s="217" t="s">
        <v>437</v>
      </c>
      <c r="E442" s="217" t="s">
        <v>212</v>
      </c>
      <c r="F442" s="218">
        <v>0.66</v>
      </c>
      <c r="G442" s="219">
        <v>42300</v>
      </c>
      <c r="H442" s="219">
        <v>27918</v>
      </c>
      <c r="I442" s="219"/>
    </row>
    <row r="443" spans="1:11" x14ac:dyDescent="0.3">
      <c r="A443" s="214" t="s">
        <v>37</v>
      </c>
      <c r="B443" s="215" t="s">
        <v>697</v>
      </c>
      <c r="C443" s="216" t="s">
        <v>698</v>
      </c>
      <c r="D443" s="217" t="s">
        <v>437</v>
      </c>
      <c r="E443" s="217" t="s">
        <v>218</v>
      </c>
      <c r="F443" s="218">
        <v>0.5</v>
      </c>
      <c r="G443" s="219">
        <v>4924</v>
      </c>
      <c r="H443" s="219">
        <v>2462</v>
      </c>
      <c r="I443" s="219"/>
    </row>
    <row r="444" spans="1:11" x14ac:dyDescent="0.3">
      <c r="A444" s="214" t="s">
        <v>37</v>
      </c>
      <c r="B444" s="215" t="s">
        <v>699</v>
      </c>
      <c r="C444" s="216" t="s">
        <v>700</v>
      </c>
      <c r="D444" s="217" t="s">
        <v>437</v>
      </c>
      <c r="E444" s="217" t="s">
        <v>218</v>
      </c>
      <c r="F444" s="218">
        <v>0.03</v>
      </c>
      <c r="G444" s="219">
        <v>35857</v>
      </c>
      <c r="H444" s="219">
        <v>1076</v>
      </c>
      <c r="I444" s="219"/>
    </row>
    <row r="445" spans="1:11" x14ac:dyDescent="0.3">
      <c r="A445" s="214" t="s">
        <v>37</v>
      </c>
      <c r="B445" s="215" t="s">
        <v>701</v>
      </c>
      <c r="C445" s="216" t="s">
        <v>702</v>
      </c>
      <c r="D445" s="217" t="s">
        <v>437</v>
      </c>
      <c r="E445" s="217" t="s">
        <v>218</v>
      </c>
      <c r="F445" s="218">
        <v>5.0000000000000001E-3</v>
      </c>
      <c r="G445" s="219">
        <v>44338</v>
      </c>
      <c r="H445" s="219">
        <v>222</v>
      </c>
      <c r="I445" s="219"/>
    </row>
    <row r="446" spans="1:11" s="275" customFormat="1" ht="52.8" x14ac:dyDescent="0.25">
      <c r="A446" s="269" t="s">
        <v>160</v>
      </c>
      <c r="B446" s="270" t="s">
        <v>426</v>
      </c>
      <c r="C446" s="271" t="s">
        <v>327</v>
      </c>
      <c r="D446" s="272" t="s">
        <v>427</v>
      </c>
      <c r="E446" s="272" t="s">
        <v>216</v>
      </c>
      <c r="F446" s="273"/>
      <c r="G446" s="274"/>
      <c r="H446" s="274"/>
      <c r="I446" s="274">
        <v>98143</v>
      </c>
      <c r="J446" s="226">
        <f>+$K$1</f>
        <v>1.4233</v>
      </c>
      <c r="K446" s="227">
        <f>+ROUND(I446*J446,0)</f>
        <v>139687</v>
      </c>
    </row>
    <row r="447" spans="1:11" s="275" customFormat="1" ht="26.4" x14ac:dyDescent="0.25">
      <c r="A447" s="276" t="s">
        <v>160</v>
      </c>
      <c r="B447" s="277" t="s">
        <v>521</v>
      </c>
      <c r="C447" s="278" t="s">
        <v>522</v>
      </c>
      <c r="D447" s="279" t="s">
        <v>430</v>
      </c>
      <c r="E447" s="279" t="s">
        <v>431</v>
      </c>
      <c r="F447" s="280">
        <v>0.32</v>
      </c>
      <c r="G447" s="281">
        <v>46950</v>
      </c>
      <c r="H447" s="281">
        <v>15024</v>
      </c>
      <c r="I447" s="281"/>
      <c r="J447" s="282"/>
    </row>
    <row r="448" spans="1:11" s="275" customFormat="1" ht="13.2" x14ac:dyDescent="0.25">
      <c r="A448" s="276" t="s">
        <v>160</v>
      </c>
      <c r="B448" s="275" t="s">
        <v>687</v>
      </c>
      <c r="C448" s="278" t="s">
        <v>688</v>
      </c>
      <c r="D448" s="279" t="s">
        <v>430</v>
      </c>
      <c r="E448" s="279" t="s">
        <v>431</v>
      </c>
      <c r="F448" s="280">
        <v>0.68</v>
      </c>
      <c r="G448" s="281">
        <v>39347</v>
      </c>
      <c r="H448" s="281">
        <v>26756</v>
      </c>
      <c r="I448" s="281"/>
      <c r="J448" s="282"/>
    </row>
    <row r="449" spans="1:11" s="275" customFormat="1" ht="13.2" x14ac:dyDescent="0.25">
      <c r="A449" s="276" t="s">
        <v>160</v>
      </c>
      <c r="B449" s="277" t="s">
        <v>449</v>
      </c>
      <c r="C449" s="278" t="s">
        <v>450</v>
      </c>
      <c r="D449" s="279" t="s">
        <v>451</v>
      </c>
      <c r="E449" s="279" t="s">
        <v>285</v>
      </c>
      <c r="F449" s="280">
        <v>4.5999999999999999E-3</v>
      </c>
      <c r="G449" s="281">
        <v>180217</v>
      </c>
      <c r="H449" s="281">
        <v>829</v>
      </c>
      <c r="I449" s="281"/>
      <c r="J449" s="282"/>
    </row>
    <row r="450" spans="1:11" s="275" customFormat="1" ht="13.2" x14ac:dyDescent="0.25">
      <c r="A450" s="276" t="s">
        <v>160</v>
      </c>
      <c r="B450" s="277" t="s">
        <v>689</v>
      </c>
      <c r="C450" s="278" t="s">
        <v>690</v>
      </c>
      <c r="D450" s="279" t="s">
        <v>451</v>
      </c>
      <c r="E450" s="279" t="s">
        <v>285</v>
      </c>
      <c r="F450" s="280">
        <v>1.2999999999999999E-2</v>
      </c>
      <c r="G450" s="281">
        <v>52265</v>
      </c>
      <c r="H450" s="281">
        <v>679</v>
      </c>
      <c r="I450" s="281"/>
      <c r="J450" s="282"/>
    </row>
    <row r="451" spans="1:11" s="275" customFormat="1" ht="13.2" x14ac:dyDescent="0.25">
      <c r="A451" s="276" t="s">
        <v>160</v>
      </c>
      <c r="B451" s="277" t="s">
        <v>432</v>
      </c>
      <c r="C451" s="278" t="s">
        <v>433</v>
      </c>
      <c r="D451" s="279" t="s">
        <v>434</v>
      </c>
      <c r="E451" s="279" t="s">
        <v>218</v>
      </c>
      <c r="F451" s="280">
        <v>0.18</v>
      </c>
      <c r="G451" s="281">
        <v>3484</v>
      </c>
      <c r="H451" s="281">
        <v>627</v>
      </c>
      <c r="I451" s="281"/>
      <c r="J451" s="282"/>
    </row>
    <row r="452" spans="1:11" s="275" customFormat="1" ht="26.4" x14ac:dyDescent="0.25">
      <c r="A452" s="276" t="s">
        <v>160</v>
      </c>
      <c r="B452" s="277" t="s">
        <v>519</v>
      </c>
      <c r="C452" s="278" t="s">
        <v>520</v>
      </c>
      <c r="D452" s="279" t="s">
        <v>437</v>
      </c>
      <c r="E452" s="279" t="s">
        <v>518</v>
      </c>
      <c r="F452" s="280">
        <v>5.1249999999999997E-2</v>
      </c>
      <c r="G452" s="281">
        <v>122000</v>
      </c>
      <c r="H452" s="281">
        <v>6253</v>
      </c>
      <c r="I452" s="281"/>
      <c r="J452" s="282"/>
    </row>
    <row r="453" spans="1:11" s="275" customFormat="1" ht="26.4" x14ac:dyDescent="0.25">
      <c r="A453" s="276" t="s">
        <v>160</v>
      </c>
      <c r="B453" s="277" t="s">
        <v>691</v>
      </c>
      <c r="C453" s="278" t="s">
        <v>692</v>
      </c>
      <c r="D453" s="279" t="s">
        <v>437</v>
      </c>
      <c r="E453" s="279" t="s">
        <v>218</v>
      </c>
      <c r="F453" s="280">
        <v>8.2000000000000003E-2</v>
      </c>
      <c r="G453" s="281">
        <v>44900</v>
      </c>
      <c r="H453" s="281">
        <v>3682</v>
      </c>
      <c r="I453" s="281"/>
      <c r="J453" s="282"/>
    </row>
    <row r="454" spans="1:11" s="275" customFormat="1" ht="26.4" x14ac:dyDescent="0.25">
      <c r="A454" s="276" t="s">
        <v>160</v>
      </c>
      <c r="B454" s="277" t="s">
        <v>693</v>
      </c>
      <c r="C454" s="278" t="s">
        <v>694</v>
      </c>
      <c r="D454" s="279" t="s">
        <v>437</v>
      </c>
      <c r="E454" s="279" t="s">
        <v>218</v>
      </c>
      <c r="F454" s="280">
        <v>8.2000000000000003E-2</v>
      </c>
      <c r="G454" s="281">
        <v>35900</v>
      </c>
      <c r="H454" s="281">
        <v>2944</v>
      </c>
      <c r="I454" s="281"/>
      <c r="J454" s="282"/>
    </row>
    <row r="455" spans="1:11" s="275" customFormat="1" ht="13.2" x14ac:dyDescent="0.25">
      <c r="A455" s="276" t="s">
        <v>160</v>
      </c>
      <c r="B455" s="277" t="s">
        <v>435</v>
      </c>
      <c r="C455" s="278" t="s">
        <v>436</v>
      </c>
      <c r="D455" s="279" t="s">
        <v>437</v>
      </c>
      <c r="E455" s="279" t="s">
        <v>218</v>
      </c>
      <c r="F455" s="280">
        <v>0.2</v>
      </c>
      <c r="G455" s="281">
        <v>1824</v>
      </c>
      <c r="H455" s="281">
        <v>365</v>
      </c>
      <c r="I455" s="281"/>
      <c r="J455" s="282"/>
    </row>
    <row r="456" spans="1:11" s="275" customFormat="1" ht="13.2" x14ac:dyDescent="0.25">
      <c r="A456" s="276" t="s">
        <v>160</v>
      </c>
      <c r="B456" s="277" t="s">
        <v>695</v>
      </c>
      <c r="C456" s="278" t="s">
        <v>696</v>
      </c>
      <c r="D456" s="279" t="s">
        <v>437</v>
      </c>
      <c r="E456" s="279" t="s">
        <v>212</v>
      </c>
      <c r="F456" s="280">
        <v>0.88</v>
      </c>
      <c r="G456" s="281">
        <v>42300</v>
      </c>
      <c r="H456" s="281">
        <v>37224</v>
      </c>
      <c r="I456" s="281"/>
      <c r="J456" s="282"/>
    </row>
    <row r="457" spans="1:11" s="275" customFormat="1" ht="13.2" x14ac:dyDescent="0.25">
      <c r="A457" s="276" t="s">
        <v>160</v>
      </c>
      <c r="B457" s="277" t="s">
        <v>697</v>
      </c>
      <c r="C457" s="278" t="s">
        <v>698</v>
      </c>
      <c r="D457" s="279" t="s">
        <v>437</v>
      </c>
      <c r="E457" s="279" t="s">
        <v>218</v>
      </c>
      <c r="F457" s="280">
        <v>0.5</v>
      </c>
      <c r="G457" s="281">
        <v>4924</v>
      </c>
      <c r="H457" s="281">
        <v>2462</v>
      </c>
      <c r="I457" s="281"/>
      <c r="J457" s="282"/>
    </row>
    <row r="458" spans="1:11" s="275" customFormat="1" ht="13.2" x14ac:dyDescent="0.25">
      <c r="A458" s="276" t="s">
        <v>160</v>
      </c>
      <c r="B458" s="277" t="s">
        <v>699</v>
      </c>
      <c r="C458" s="278" t="s">
        <v>700</v>
      </c>
      <c r="D458" s="279" t="s">
        <v>437</v>
      </c>
      <c r="E458" s="279" t="s">
        <v>218</v>
      </c>
      <c r="F458" s="280">
        <v>0.03</v>
      </c>
      <c r="G458" s="281">
        <v>35857</v>
      </c>
      <c r="H458" s="281">
        <v>1076</v>
      </c>
      <c r="I458" s="281"/>
      <c r="J458" s="282"/>
    </row>
    <row r="459" spans="1:11" s="275" customFormat="1" ht="13.2" x14ac:dyDescent="0.25">
      <c r="A459" s="276" t="s">
        <v>160</v>
      </c>
      <c r="B459" s="275" t="s">
        <v>701</v>
      </c>
      <c r="C459" s="278" t="s">
        <v>702</v>
      </c>
      <c r="D459" s="279" t="s">
        <v>437</v>
      </c>
      <c r="E459" s="279" t="s">
        <v>218</v>
      </c>
      <c r="F459" s="280">
        <v>5.0000000000000001E-3</v>
      </c>
      <c r="G459" s="281">
        <v>44338</v>
      </c>
      <c r="H459" s="281">
        <v>222</v>
      </c>
      <c r="I459" s="281"/>
      <c r="J459" s="282"/>
    </row>
    <row r="460" spans="1:11" ht="26.4" x14ac:dyDescent="0.3">
      <c r="A460" s="208" t="s">
        <v>161</v>
      </c>
      <c r="B460" s="209" t="s">
        <v>426</v>
      </c>
      <c r="C460" s="210" t="s">
        <v>328</v>
      </c>
      <c r="D460" s="211" t="s">
        <v>427</v>
      </c>
      <c r="E460" s="211" t="s">
        <v>212</v>
      </c>
      <c r="F460" s="212"/>
      <c r="G460" s="213"/>
      <c r="H460" s="213"/>
      <c r="I460" s="213">
        <v>18149</v>
      </c>
      <c r="J460" s="226">
        <f>+$K$1</f>
        <v>1.4233</v>
      </c>
      <c r="K460" s="227">
        <f>+ROUND(I460*J460,0)</f>
        <v>25831</v>
      </c>
    </row>
    <row r="461" spans="1:11" ht="26.4" x14ac:dyDescent="0.3">
      <c r="A461" s="214" t="s">
        <v>161</v>
      </c>
      <c r="B461" s="215" t="s">
        <v>438</v>
      </c>
      <c r="C461" s="216" t="s">
        <v>439</v>
      </c>
      <c r="D461" s="217" t="s">
        <v>430</v>
      </c>
      <c r="E461" s="217" t="s">
        <v>431</v>
      </c>
      <c r="F461" s="218">
        <v>0.5</v>
      </c>
      <c r="G461" s="219">
        <v>30782</v>
      </c>
      <c r="H461" s="219">
        <v>15391</v>
      </c>
      <c r="I461" s="219"/>
    </row>
    <row r="462" spans="1:11" x14ac:dyDescent="0.3">
      <c r="A462" s="214" t="s">
        <v>161</v>
      </c>
      <c r="B462" s="215" t="s">
        <v>432</v>
      </c>
      <c r="C462" s="216" t="s">
        <v>433</v>
      </c>
      <c r="D462" s="217" t="s">
        <v>434</v>
      </c>
      <c r="E462" s="217" t="s">
        <v>218</v>
      </c>
      <c r="F462" s="218">
        <v>0.1</v>
      </c>
      <c r="G462" s="219">
        <v>3484</v>
      </c>
      <c r="H462" s="219">
        <v>348</v>
      </c>
      <c r="I462" s="219"/>
    </row>
    <row r="463" spans="1:11" x14ac:dyDescent="0.3">
      <c r="A463" s="214" t="s">
        <v>161</v>
      </c>
      <c r="B463" s="215" t="s">
        <v>435</v>
      </c>
      <c r="C463" s="216" t="s">
        <v>436</v>
      </c>
      <c r="D463" s="217" t="s">
        <v>437</v>
      </c>
      <c r="E463" s="217" t="s">
        <v>218</v>
      </c>
      <c r="F463" s="218">
        <v>0.1</v>
      </c>
      <c r="G463" s="219">
        <v>1824</v>
      </c>
      <c r="H463" s="219">
        <v>182</v>
      </c>
      <c r="I463" s="219"/>
    </row>
    <row r="464" spans="1:11" x14ac:dyDescent="0.3">
      <c r="A464" s="214" t="s">
        <v>161</v>
      </c>
      <c r="B464" s="215" t="s">
        <v>703</v>
      </c>
      <c r="C464" s="216" t="s">
        <v>704</v>
      </c>
      <c r="D464" s="217" t="s">
        <v>437</v>
      </c>
      <c r="E464" s="217" t="s">
        <v>218</v>
      </c>
      <c r="F464" s="218">
        <v>1</v>
      </c>
      <c r="G464" s="219">
        <v>1190</v>
      </c>
      <c r="H464" s="219">
        <v>1190</v>
      </c>
      <c r="I464" s="219"/>
    </row>
    <row r="465" spans="1:11" x14ac:dyDescent="0.3">
      <c r="A465" s="214" t="s">
        <v>161</v>
      </c>
      <c r="B465" s="215" t="s">
        <v>705</v>
      </c>
      <c r="C465" s="216" t="s">
        <v>706</v>
      </c>
      <c r="D465" s="217" t="s">
        <v>437</v>
      </c>
      <c r="E465" s="217" t="s">
        <v>218</v>
      </c>
      <c r="F465" s="218">
        <v>1</v>
      </c>
      <c r="G465" s="219">
        <v>595</v>
      </c>
      <c r="H465" s="219">
        <v>595</v>
      </c>
      <c r="I465" s="219"/>
    </row>
    <row r="466" spans="1:11" x14ac:dyDescent="0.3">
      <c r="A466" s="214" t="s">
        <v>161</v>
      </c>
      <c r="B466" s="215" t="s">
        <v>701</v>
      </c>
      <c r="C466" s="216" t="s">
        <v>702</v>
      </c>
      <c r="D466" s="217" t="s">
        <v>437</v>
      </c>
      <c r="E466" s="217" t="s">
        <v>218</v>
      </c>
      <c r="F466" s="218">
        <v>0.01</v>
      </c>
      <c r="G466" s="219">
        <v>44338</v>
      </c>
      <c r="H466" s="219">
        <v>443</v>
      </c>
      <c r="I466" s="219"/>
    </row>
    <row r="468" spans="1:11" ht="79.2" x14ac:dyDescent="0.3">
      <c r="A468" s="208" t="s">
        <v>39</v>
      </c>
      <c r="B468" s="209" t="s">
        <v>426</v>
      </c>
      <c r="C468" s="210" t="s">
        <v>227</v>
      </c>
      <c r="D468" s="211" t="s">
        <v>427</v>
      </c>
      <c r="E468" s="211" t="s">
        <v>212</v>
      </c>
      <c r="F468" s="212"/>
      <c r="G468" s="213"/>
      <c r="H468" s="213"/>
      <c r="I468" s="213">
        <v>80497</v>
      </c>
      <c r="J468" s="226">
        <f>+$K$1</f>
        <v>1.4233</v>
      </c>
      <c r="K468" s="227">
        <f>+ROUND(I468*J468,0)</f>
        <v>114571</v>
      </c>
    </row>
    <row r="469" spans="1:11" ht="26.4" x14ac:dyDescent="0.3">
      <c r="A469" s="214" t="s">
        <v>39</v>
      </c>
      <c r="B469" s="215" t="s">
        <v>707</v>
      </c>
      <c r="C469" s="216" t="s">
        <v>708</v>
      </c>
      <c r="D469" s="217" t="s">
        <v>430</v>
      </c>
      <c r="E469" s="217" t="s">
        <v>431</v>
      </c>
      <c r="F469" s="218">
        <v>0.62</v>
      </c>
      <c r="G469" s="219">
        <v>47736</v>
      </c>
      <c r="H469" s="219">
        <v>29596</v>
      </c>
      <c r="I469" s="219"/>
    </row>
    <row r="470" spans="1:11" ht="39.6" x14ac:dyDescent="0.3">
      <c r="A470" s="214" t="s">
        <v>39</v>
      </c>
      <c r="B470" s="215" t="s">
        <v>575</v>
      </c>
      <c r="C470" s="216" t="s">
        <v>576</v>
      </c>
      <c r="D470" s="217" t="s">
        <v>451</v>
      </c>
      <c r="E470" s="217" t="s">
        <v>577</v>
      </c>
      <c r="F470" s="218">
        <v>0.25</v>
      </c>
      <c r="G470" s="219">
        <v>16636.2</v>
      </c>
      <c r="H470" s="219">
        <v>4159</v>
      </c>
      <c r="I470" s="219"/>
    </row>
    <row r="471" spans="1:11" x14ac:dyDescent="0.3">
      <c r="A471" s="214" t="s">
        <v>39</v>
      </c>
      <c r="B471" s="215" t="s">
        <v>449</v>
      </c>
      <c r="C471" s="216" t="s">
        <v>450</v>
      </c>
      <c r="D471" s="217" t="s">
        <v>451</v>
      </c>
      <c r="E471" s="217" t="s">
        <v>285</v>
      </c>
      <c r="F471" s="218">
        <v>8.0000000000000002E-3</v>
      </c>
      <c r="G471" s="219">
        <v>180217</v>
      </c>
      <c r="H471" s="219">
        <v>1442</v>
      </c>
      <c r="I471" s="219"/>
    </row>
    <row r="472" spans="1:11" ht="26.4" x14ac:dyDescent="0.3">
      <c r="A472" s="214" t="s">
        <v>39</v>
      </c>
      <c r="B472" s="215" t="s">
        <v>578</v>
      </c>
      <c r="C472" s="216" t="s">
        <v>579</v>
      </c>
      <c r="D472" s="217" t="s">
        <v>437</v>
      </c>
      <c r="E472" s="217" t="s">
        <v>518</v>
      </c>
      <c r="F472" s="218">
        <v>0.04</v>
      </c>
      <c r="G472" s="219">
        <v>59900</v>
      </c>
      <c r="H472" s="219">
        <v>2396</v>
      </c>
      <c r="I472" s="219"/>
    </row>
    <row r="473" spans="1:11" ht="26.4" x14ac:dyDescent="0.3">
      <c r="A473" s="214" t="s">
        <v>39</v>
      </c>
      <c r="B473" s="215" t="s">
        <v>580</v>
      </c>
      <c r="C473" s="216" t="s">
        <v>581</v>
      </c>
      <c r="D473" s="217" t="s">
        <v>437</v>
      </c>
      <c r="E473" s="217" t="s">
        <v>518</v>
      </c>
      <c r="F473" s="218">
        <v>0.08</v>
      </c>
      <c r="G473" s="219">
        <v>104901</v>
      </c>
      <c r="H473" s="219">
        <v>8392</v>
      </c>
      <c r="I473" s="219"/>
    </row>
    <row r="474" spans="1:11" x14ac:dyDescent="0.3">
      <c r="A474" s="214" t="s">
        <v>39</v>
      </c>
      <c r="B474" s="215" t="s">
        <v>435</v>
      </c>
      <c r="C474" s="216" t="s">
        <v>436</v>
      </c>
      <c r="D474" s="217" t="s">
        <v>437</v>
      </c>
      <c r="E474" s="217" t="s">
        <v>218</v>
      </c>
      <c r="F474" s="218">
        <v>1.2</v>
      </c>
      <c r="G474" s="219">
        <v>1824</v>
      </c>
      <c r="H474" s="219">
        <v>2189</v>
      </c>
      <c r="I474" s="219"/>
    </row>
    <row r="475" spans="1:11" x14ac:dyDescent="0.3">
      <c r="A475" s="214" t="s">
        <v>39</v>
      </c>
      <c r="B475" s="215" t="s">
        <v>582</v>
      </c>
      <c r="C475" s="216" t="s">
        <v>583</v>
      </c>
      <c r="D475" s="217" t="s">
        <v>437</v>
      </c>
      <c r="E475" s="217" t="s">
        <v>584</v>
      </c>
      <c r="F475" s="218">
        <v>1.1111111111111112E-2</v>
      </c>
      <c r="G475" s="219">
        <v>12900</v>
      </c>
      <c r="H475" s="219">
        <v>143</v>
      </c>
      <c r="I475" s="219"/>
    </row>
    <row r="476" spans="1:11" x14ac:dyDescent="0.3">
      <c r="A476" s="214" t="s">
        <v>39</v>
      </c>
      <c r="B476" s="215" t="s">
        <v>585</v>
      </c>
      <c r="C476" s="216" t="s">
        <v>586</v>
      </c>
      <c r="D476" s="217" t="s">
        <v>437</v>
      </c>
      <c r="E476" s="217" t="s">
        <v>587</v>
      </c>
      <c r="F476" s="218">
        <v>5.3571428571428568E-2</v>
      </c>
      <c r="G476" s="219">
        <v>61900</v>
      </c>
      <c r="H476" s="219">
        <v>3316</v>
      </c>
      <c r="I476" s="219"/>
    </row>
    <row r="477" spans="1:11" x14ac:dyDescent="0.3">
      <c r="A477" s="214" t="s">
        <v>39</v>
      </c>
      <c r="B477" s="215" t="s">
        <v>709</v>
      </c>
      <c r="C477" s="216" t="s">
        <v>710</v>
      </c>
      <c r="D477" s="217" t="s">
        <v>437</v>
      </c>
      <c r="E477" s="217" t="s">
        <v>218</v>
      </c>
      <c r="F477" s="218">
        <v>0.5</v>
      </c>
      <c r="G477" s="219">
        <v>3601</v>
      </c>
      <c r="H477" s="219">
        <v>1801</v>
      </c>
      <c r="I477" s="219"/>
    </row>
    <row r="478" spans="1:11" x14ac:dyDescent="0.3">
      <c r="A478" s="214" t="s">
        <v>39</v>
      </c>
      <c r="B478" s="215" t="s">
        <v>711</v>
      </c>
      <c r="C478" s="216" t="s">
        <v>712</v>
      </c>
      <c r="D478" s="217" t="s">
        <v>437</v>
      </c>
      <c r="E478" s="217" t="s">
        <v>218</v>
      </c>
      <c r="F478" s="218">
        <v>1</v>
      </c>
      <c r="G478" s="219">
        <v>3650</v>
      </c>
      <c r="H478" s="219">
        <v>3650</v>
      </c>
      <c r="I478" s="219"/>
    </row>
    <row r="479" spans="1:11" x14ac:dyDescent="0.3">
      <c r="A479" s="214" t="s">
        <v>39</v>
      </c>
      <c r="B479" s="215" t="s">
        <v>713</v>
      </c>
      <c r="C479" s="216" t="s">
        <v>714</v>
      </c>
      <c r="D479" s="217" t="s">
        <v>437</v>
      </c>
      <c r="E479" s="217" t="s">
        <v>218</v>
      </c>
      <c r="F479" s="218">
        <v>0.6</v>
      </c>
      <c r="G479" s="219">
        <v>2275</v>
      </c>
      <c r="H479" s="219">
        <v>1365</v>
      </c>
      <c r="I479" s="219"/>
    </row>
    <row r="480" spans="1:11" x14ac:dyDescent="0.3">
      <c r="A480" s="214" t="s">
        <v>39</v>
      </c>
      <c r="B480" s="215" t="s">
        <v>715</v>
      </c>
      <c r="C480" s="216" t="s">
        <v>716</v>
      </c>
      <c r="D480" s="217" t="s">
        <v>437</v>
      </c>
      <c r="E480" s="217" t="s">
        <v>212</v>
      </c>
      <c r="F480" s="218">
        <v>1</v>
      </c>
      <c r="G480" s="219">
        <v>20277.777777777777</v>
      </c>
      <c r="H480" s="219">
        <v>20278</v>
      </c>
      <c r="I480" s="219"/>
    </row>
    <row r="481" spans="1:11" x14ac:dyDescent="0.3">
      <c r="A481" s="214" t="s">
        <v>39</v>
      </c>
      <c r="B481" s="215" t="s">
        <v>594</v>
      </c>
      <c r="C481" s="216" t="s">
        <v>595</v>
      </c>
      <c r="D481" s="217" t="s">
        <v>437</v>
      </c>
      <c r="E481" s="217" t="s">
        <v>218</v>
      </c>
      <c r="F481" s="218">
        <v>6</v>
      </c>
      <c r="G481" s="219">
        <v>42</v>
      </c>
      <c r="H481" s="219">
        <v>252</v>
      </c>
      <c r="I481" s="219"/>
    </row>
    <row r="482" spans="1:11" x14ac:dyDescent="0.3">
      <c r="A482" s="214" t="s">
        <v>39</v>
      </c>
      <c r="B482" s="215" t="s">
        <v>596</v>
      </c>
      <c r="C482" s="216" t="s">
        <v>597</v>
      </c>
      <c r="D482" s="217" t="s">
        <v>437</v>
      </c>
      <c r="E482" s="217" t="s">
        <v>218</v>
      </c>
      <c r="F482" s="218">
        <v>0</v>
      </c>
      <c r="G482" s="219">
        <v>42</v>
      </c>
      <c r="H482" s="219">
        <v>0</v>
      </c>
      <c r="I482" s="219"/>
    </row>
    <row r="483" spans="1:11" x14ac:dyDescent="0.3">
      <c r="A483" s="214" t="s">
        <v>39</v>
      </c>
      <c r="B483" s="215" t="s">
        <v>598</v>
      </c>
      <c r="C483" s="216" t="s">
        <v>599</v>
      </c>
      <c r="D483" s="217" t="s">
        <v>437</v>
      </c>
      <c r="E483" s="217" t="s">
        <v>218</v>
      </c>
      <c r="F483" s="218">
        <v>12</v>
      </c>
      <c r="G483" s="219">
        <v>77</v>
      </c>
      <c r="H483" s="219">
        <v>924</v>
      </c>
      <c r="I483" s="219"/>
    </row>
    <row r="484" spans="1:11" x14ac:dyDescent="0.3">
      <c r="A484" s="214" t="s">
        <v>39</v>
      </c>
      <c r="B484" s="215" t="s">
        <v>717</v>
      </c>
      <c r="C484" s="216" t="s">
        <v>718</v>
      </c>
      <c r="D484" s="217" t="s">
        <v>437</v>
      </c>
      <c r="E484" s="217" t="s">
        <v>218</v>
      </c>
      <c r="F484" s="218">
        <v>0.1</v>
      </c>
      <c r="G484" s="219">
        <v>5936</v>
      </c>
      <c r="H484" s="219">
        <v>594</v>
      </c>
      <c r="I484" s="219"/>
    </row>
    <row r="485" spans="1:11" ht="52.8" x14ac:dyDescent="0.3">
      <c r="A485" s="208" t="s">
        <v>95</v>
      </c>
      <c r="B485" s="209" t="s">
        <v>426</v>
      </c>
      <c r="C485" s="210" t="s">
        <v>270</v>
      </c>
      <c r="D485" s="211" t="s">
        <v>427</v>
      </c>
      <c r="E485" s="211" t="s">
        <v>212</v>
      </c>
      <c r="F485" s="212"/>
      <c r="G485" s="213"/>
      <c r="H485" s="213"/>
      <c r="I485" s="213">
        <v>72763</v>
      </c>
      <c r="J485" s="226">
        <f>+$K$1</f>
        <v>1.4233</v>
      </c>
      <c r="K485" s="227">
        <f>+ROUND(I485*J485,0)</f>
        <v>103564</v>
      </c>
    </row>
    <row r="486" spans="1:11" ht="26.4" x14ac:dyDescent="0.3">
      <c r="A486" s="214" t="s">
        <v>95</v>
      </c>
      <c r="B486" s="215" t="s">
        <v>438</v>
      </c>
      <c r="C486" s="216" t="s">
        <v>439</v>
      </c>
      <c r="D486" s="217" t="s">
        <v>430</v>
      </c>
      <c r="E486" s="217" t="s">
        <v>431</v>
      </c>
      <c r="F486" s="218">
        <v>0.6</v>
      </c>
      <c r="G486" s="219">
        <v>30782</v>
      </c>
      <c r="H486" s="219">
        <v>18469</v>
      </c>
      <c r="I486" s="219"/>
    </row>
    <row r="487" spans="1:11" x14ac:dyDescent="0.3">
      <c r="A487" s="214" t="s">
        <v>95</v>
      </c>
      <c r="B487" s="215" t="s">
        <v>449</v>
      </c>
      <c r="C487" s="216" t="s">
        <v>450</v>
      </c>
      <c r="D487" s="217" t="s">
        <v>451</v>
      </c>
      <c r="E487" s="217" t="s">
        <v>285</v>
      </c>
      <c r="F487" s="218">
        <v>5.4999999999999997E-3</v>
      </c>
      <c r="G487" s="219">
        <v>180217</v>
      </c>
      <c r="H487" s="219">
        <v>991</v>
      </c>
      <c r="I487" s="219"/>
    </row>
    <row r="488" spans="1:11" x14ac:dyDescent="0.3">
      <c r="A488" s="214" t="s">
        <v>95</v>
      </c>
      <c r="B488" s="215" t="s">
        <v>432</v>
      </c>
      <c r="C488" s="216" t="s">
        <v>433</v>
      </c>
      <c r="D488" s="217" t="s">
        <v>434</v>
      </c>
      <c r="E488" s="217" t="s">
        <v>218</v>
      </c>
      <c r="F488" s="218">
        <v>0.02</v>
      </c>
      <c r="G488" s="219">
        <v>3484</v>
      </c>
      <c r="H488" s="219">
        <v>70</v>
      </c>
      <c r="I488" s="219"/>
    </row>
    <row r="489" spans="1:11" x14ac:dyDescent="0.3">
      <c r="A489" s="214" t="s">
        <v>95</v>
      </c>
      <c r="B489" s="215" t="s">
        <v>719</v>
      </c>
      <c r="C489" s="216" t="s">
        <v>720</v>
      </c>
      <c r="D489" s="217" t="s">
        <v>437</v>
      </c>
      <c r="E489" s="217" t="s">
        <v>454</v>
      </c>
      <c r="F489" s="218">
        <v>0.3</v>
      </c>
      <c r="G489" s="219">
        <v>6400</v>
      </c>
      <c r="H489" s="219">
        <v>1920</v>
      </c>
      <c r="I489" s="219"/>
    </row>
    <row r="490" spans="1:11" ht="26.4" x14ac:dyDescent="0.3">
      <c r="A490" s="214" t="s">
        <v>95</v>
      </c>
      <c r="B490" s="215" t="s">
        <v>721</v>
      </c>
      <c r="C490" s="216" t="s">
        <v>722</v>
      </c>
      <c r="D490" s="217" t="s">
        <v>437</v>
      </c>
      <c r="E490" s="217" t="s">
        <v>212</v>
      </c>
      <c r="F490" s="218">
        <v>1.05</v>
      </c>
      <c r="G490" s="219">
        <v>39900</v>
      </c>
      <c r="H490" s="219">
        <v>41895</v>
      </c>
      <c r="I490" s="219"/>
    </row>
    <row r="491" spans="1:11" x14ac:dyDescent="0.3">
      <c r="A491" s="214" t="s">
        <v>95</v>
      </c>
      <c r="B491" s="215" t="s">
        <v>435</v>
      </c>
      <c r="C491" s="216" t="s">
        <v>436</v>
      </c>
      <c r="D491" s="217" t="s">
        <v>437</v>
      </c>
      <c r="E491" s="217" t="s">
        <v>218</v>
      </c>
      <c r="F491" s="218">
        <v>0.7</v>
      </c>
      <c r="G491" s="219">
        <v>1824</v>
      </c>
      <c r="H491" s="219">
        <v>1277</v>
      </c>
      <c r="I491" s="219"/>
    </row>
    <row r="492" spans="1:11" x14ac:dyDescent="0.3">
      <c r="A492" s="214" t="s">
        <v>95</v>
      </c>
      <c r="B492" s="215" t="s">
        <v>723</v>
      </c>
      <c r="C492" s="216" t="s">
        <v>724</v>
      </c>
      <c r="D492" s="217" t="s">
        <v>437</v>
      </c>
      <c r="E492" s="217" t="s">
        <v>454</v>
      </c>
      <c r="F492" s="218">
        <v>4.5</v>
      </c>
      <c r="G492" s="219">
        <v>1801</v>
      </c>
      <c r="H492" s="219">
        <v>8105</v>
      </c>
      <c r="I492" s="219"/>
    </row>
    <row r="493" spans="1:11" x14ac:dyDescent="0.3">
      <c r="A493" s="214" t="s">
        <v>95</v>
      </c>
      <c r="B493" s="215" t="s">
        <v>455</v>
      </c>
      <c r="C493" s="216" t="s">
        <v>456</v>
      </c>
      <c r="D493" s="217" t="s">
        <v>437</v>
      </c>
      <c r="E493" s="217" t="s">
        <v>457</v>
      </c>
      <c r="F493" s="218">
        <v>1.08</v>
      </c>
      <c r="G493" s="219">
        <v>33</v>
      </c>
      <c r="H493" s="219">
        <v>36</v>
      </c>
      <c r="I493" s="219"/>
    </row>
    <row r="495" spans="1:11" ht="66" x14ac:dyDescent="0.3">
      <c r="A495" s="208" t="s">
        <v>41</v>
      </c>
      <c r="B495" s="209" t="s">
        <v>426</v>
      </c>
      <c r="C495" s="210" t="s">
        <v>228</v>
      </c>
      <c r="D495" s="211" t="s">
        <v>427</v>
      </c>
      <c r="E495" s="211" t="s">
        <v>212</v>
      </c>
      <c r="F495" s="212"/>
      <c r="G495" s="213"/>
      <c r="H495" s="213"/>
      <c r="I495" s="213">
        <v>158491</v>
      </c>
      <c r="J495" s="226">
        <f>+$K$1</f>
        <v>1.4233</v>
      </c>
      <c r="K495" s="227">
        <f>+ROUND(I495*J495,0)</f>
        <v>225580</v>
      </c>
    </row>
    <row r="496" spans="1:11" ht="26.4" x14ac:dyDescent="0.3">
      <c r="A496" s="214" t="s">
        <v>41</v>
      </c>
      <c r="B496" s="215" t="s">
        <v>438</v>
      </c>
      <c r="C496" s="216" t="s">
        <v>439</v>
      </c>
      <c r="D496" s="217" t="s">
        <v>430</v>
      </c>
      <c r="E496" s="217" t="s">
        <v>431</v>
      </c>
      <c r="F496" s="218">
        <v>1.3</v>
      </c>
      <c r="G496" s="219">
        <v>30782</v>
      </c>
      <c r="H496" s="219">
        <v>40017</v>
      </c>
      <c r="I496" s="219"/>
    </row>
    <row r="497" spans="1:11" x14ac:dyDescent="0.3">
      <c r="A497" s="214" t="s">
        <v>41</v>
      </c>
      <c r="B497" s="215" t="s">
        <v>449</v>
      </c>
      <c r="C497" s="216" t="s">
        <v>450</v>
      </c>
      <c r="D497" s="217" t="s">
        <v>451</v>
      </c>
      <c r="E497" s="217" t="s">
        <v>285</v>
      </c>
      <c r="F497" s="218">
        <v>1.7100000000000001E-2</v>
      </c>
      <c r="G497" s="219">
        <v>180217</v>
      </c>
      <c r="H497" s="219">
        <v>3082</v>
      </c>
      <c r="I497" s="219"/>
    </row>
    <row r="498" spans="1:11" x14ac:dyDescent="0.3">
      <c r="A498" s="214" t="s">
        <v>41</v>
      </c>
      <c r="B498" s="215" t="s">
        <v>725</v>
      </c>
      <c r="C498" s="216" t="s">
        <v>726</v>
      </c>
      <c r="D498" s="217" t="s">
        <v>451</v>
      </c>
      <c r="E498" s="217" t="s">
        <v>285</v>
      </c>
      <c r="F498" s="218">
        <v>0.05</v>
      </c>
      <c r="G498" s="219">
        <v>60624</v>
      </c>
      <c r="H498" s="219">
        <v>3031</v>
      </c>
      <c r="I498" s="219"/>
    </row>
    <row r="499" spans="1:11" x14ac:dyDescent="0.3">
      <c r="A499" s="214" t="s">
        <v>41</v>
      </c>
      <c r="B499" s="215" t="s">
        <v>727</v>
      </c>
      <c r="C499" s="216" t="s">
        <v>728</v>
      </c>
      <c r="D499" s="217" t="s">
        <v>451</v>
      </c>
      <c r="E499" s="217" t="s">
        <v>285</v>
      </c>
      <c r="F499" s="218">
        <v>0.05</v>
      </c>
      <c r="G499" s="219">
        <v>60624</v>
      </c>
      <c r="H499" s="219">
        <v>3031</v>
      </c>
      <c r="I499" s="219"/>
    </row>
    <row r="500" spans="1:11" x14ac:dyDescent="0.3">
      <c r="A500" s="214" t="s">
        <v>41</v>
      </c>
      <c r="B500" s="215" t="s">
        <v>729</v>
      </c>
      <c r="C500" s="216" t="s">
        <v>730</v>
      </c>
      <c r="D500" s="217" t="s">
        <v>451</v>
      </c>
      <c r="E500" s="217" t="s">
        <v>285</v>
      </c>
      <c r="F500" s="218">
        <v>0.05</v>
      </c>
      <c r="G500" s="219">
        <v>60624</v>
      </c>
      <c r="H500" s="219">
        <v>3031</v>
      </c>
      <c r="I500" s="219"/>
    </row>
    <row r="501" spans="1:11" x14ac:dyDescent="0.3">
      <c r="A501" s="214" t="s">
        <v>41</v>
      </c>
      <c r="B501" s="215" t="s">
        <v>432</v>
      </c>
      <c r="C501" s="216" t="s">
        <v>433</v>
      </c>
      <c r="D501" s="217" t="s">
        <v>434</v>
      </c>
      <c r="E501" s="217" t="s">
        <v>218</v>
      </c>
      <c r="F501" s="218">
        <v>0.02</v>
      </c>
      <c r="G501" s="219">
        <v>3484</v>
      </c>
      <c r="H501" s="219">
        <v>70</v>
      </c>
      <c r="I501" s="219"/>
    </row>
    <row r="502" spans="1:11" x14ac:dyDescent="0.3">
      <c r="A502" s="214" t="s">
        <v>41</v>
      </c>
      <c r="B502" s="215" t="s">
        <v>731</v>
      </c>
      <c r="C502" s="216" t="s">
        <v>732</v>
      </c>
      <c r="D502" s="217" t="s">
        <v>437</v>
      </c>
      <c r="E502" s="217" t="s">
        <v>518</v>
      </c>
      <c r="F502" s="218">
        <v>1E-3</v>
      </c>
      <c r="G502" s="219">
        <v>186781</v>
      </c>
      <c r="H502" s="219">
        <v>187</v>
      </c>
      <c r="I502" s="219"/>
    </row>
    <row r="503" spans="1:11" ht="26.4" x14ac:dyDescent="0.3">
      <c r="A503" s="214" t="s">
        <v>41</v>
      </c>
      <c r="B503" s="215" t="s">
        <v>733</v>
      </c>
      <c r="C503" s="216" t="s">
        <v>734</v>
      </c>
      <c r="D503" s="217" t="s">
        <v>437</v>
      </c>
      <c r="E503" s="217" t="s">
        <v>212</v>
      </c>
      <c r="F503" s="218">
        <v>1.03</v>
      </c>
      <c r="G503" s="219">
        <v>92600</v>
      </c>
      <c r="H503" s="219">
        <v>95378</v>
      </c>
      <c r="I503" s="219"/>
    </row>
    <row r="504" spans="1:11" x14ac:dyDescent="0.3">
      <c r="A504" s="214" t="s">
        <v>41</v>
      </c>
      <c r="B504" s="215" t="s">
        <v>719</v>
      </c>
      <c r="C504" s="216" t="s">
        <v>720</v>
      </c>
      <c r="D504" s="217" t="s">
        <v>437</v>
      </c>
      <c r="E504" s="217" t="s">
        <v>454</v>
      </c>
      <c r="F504" s="218">
        <v>0.3</v>
      </c>
      <c r="G504" s="219">
        <v>6400</v>
      </c>
      <c r="H504" s="219">
        <v>1920</v>
      </c>
      <c r="I504" s="219"/>
    </row>
    <row r="505" spans="1:11" x14ac:dyDescent="0.3">
      <c r="A505" s="214" t="s">
        <v>41</v>
      </c>
      <c r="B505" s="215" t="s">
        <v>735</v>
      </c>
      <c r="C505" s="216" t="s">
        <v>736</v>
      </c>
      <c r="D505" s="217" t="s">
        <v>437</v>
      </c>
      <c r="E505" s="217" t="s">
        <v>457</v>
      </c>
      <c r="F505" s="218">
        <v>3.0000000000000001E-3</v>
      </c>
      <c r="G505" s="219">
        <v>106482</v>
      </c>
      <c r="H505" s="219">
        <v>319</v>
      </c>
      <c r="I505" s="219"/>
    </row>
    <row r="506" spans="1:11" x14ac:dyDescent="0.3">
      <c r="A506" s="214" t="s">
        <v>41</v>
      </c>
      <c r="B506" s="215" t="s">
        <v>435</v>
      </c>
      <c r="C506" s="216" t="s">
        <v>436</v>
      </c>
      <c r="D506" s="217" t="s">
        <v>437</v>
      </c>
      <c r="E506" s="217" t="s">
        <v>218</v>
      </c>
      <c r="F506" s="218">
        <v>0.55400000000000005</v>
      </c>
      <c r="G506" s="219">
        <v>1824</v>
      </c>
      <c r="H506" s="219">
        <v>1010</v>
      </c>
      <c r="I506" s="219"/>
    </row>
    <row r="507" spans="1:11" x14ac:dyDescent="0.3">
      <c r="A507" s="214" t="s">
        <v>41</v>
      </c>
      <c r="B507" s="215" t="s">
        <v>737</v>
      </c>
      <c r="C507" s="216" t="s">
        <v>738</v>
      </c>
      <c r="D507" s="217" t="s">
        <v>437</v>
      </c>
      <c r="E507" s="217" t="s">
        <v>454</v>
      </c>
      <c r="F507" s="218">
        <v>0.22</v>
      </c>
      <c r="G507" s="219">
        <v>7244</v>
      </c>
      <c r="H507" s="219">
        <v>1594</v>
      </c>
      <c r="I507" s="219"/>
    </row>
    <row r="508" spans="1:11" x14ac:dyDescent="0.3">
      <c r="A508" s="214" t="s">
        <v>41</v>
      </c>
      <c r="B508" s="215" t="s">
        <v>739</v>
      </c>
      <c r="C508" s="216" t="s">
        <v>740</v>
      </c>
      <c r="D508" s="217" t="s">
        <v>437</v>
      </c>
      <c r="E508" s="217" t="s">
        <v>216</v>
      </c>
      <c r="F508" s="218">
        <v>1.1000000000000001</v>
      </c>
      <c r="G508" s="219">
        <v>5216</v>
      </c>
      <c r="H508" s="219">
        <v>5738</v>
      </c>
      <c r="I508" s="219"/>
    </row>
    <row r="509" spans="1:11" x14ac:dyDescent="0.3">
      <c r="A509" s="214" t="s">
        <v>41</v>
      </c>
      <c r="B509" s="215" t="s">
        <v>455</v>
      </c>
      <c r="C509" s="216" t="s">
        <v>456</v>
      </c>
      <c r="D509" s="217" t="s">
        <v>437</v>
      </c>
      <c r="E509" s="217" t="s">
        <v>457</v>
      </c>
      <c r="F509" s="218">
        <v>2.5</v>
      </c>
      <c r="G509" s="219">
        <v>33</v>
      </c>
      <c r="H509" s="219">
        <v>83</v>
      </c>
      <c r="I509" s="219"/>
    </row>
    <row r="510" spans="1:11" ht="66" x14ac:dyDescent="0.3">
      <c r="A510" s="208" t="s">
        <v>162</v>
      </c>
      <c r="B510" s="209" t="s">
        <v>426</v>
      </c>
      <c r="C510" s="210" t="s">
        <v>329</v>
      </c>
      <c r="D510" s="211" t="s">
        <v>427</v>
      </c>
      <c r="E510" s="211" t="s">
        <v>212</v>
      </c>
      <c r="F510" s="212"/>
      <c r="G510" s="213"/>
      <c r="H510" s="213"/>
      <c r="I510" s="213">
        <v>157933</v>
      </c>
      <c r="J510" s="226">
        <f>+$K$1</f>
        <v>1.4233</v>
      </c>
      <c r="K510" s="227">
        <f>+ROUND(I510*J510,0)</f>
        <v>224786</v>
      </c>
    </row>
    <row r="511" spans="1:11" ht="26.4" x14ac:dyDescent="0.3">
      <c r="A511" s="214" t="s">
        <v>162</v>
      </c>
      <c r="B511" s="215" t="s">
        <v>438</v>
      </c>
      <c r="C511" s="216" t="s">
        <v>439</v>
      </c>
      <c r="D511" s="217" t="s">
        <v>430</v>
      </c>
      <c r="E511" s="217" t="s">
        <v>431</v>
      </c>
      <c r="F511" s="218">
        <v>1.3</v>
      </c>
      <c r="G511" s="219">
        <v>30782</v>
      </c>
      <c r="H511" s="219">
        <v>40017</v>
      </c>
      <c r="I511" s="219"/>
    </row>
    <row r="512" spans="1:11" x14ac:dyDescent="0.3">
      <c r="A512" s="214" t="s">
        <v>162</v>
      </c>
      <c r="B512" s="215" t="s">
        <v>449</v>
      </c>
      <c r="C512" s="216" t="s">
        <v>450</v>
      </c>
      <c r="D512" s="217" t="s">
        <v>451</v>
      </c>
      <c r="E512" s="217" t="s">
        <v>285</v>
      </c>
      <c r="F512" s="218">
        <v>1.7000000000000001E-2</v>
      </c>
      <c r="G512" s="219">
        <v>180217</v>
      </c>
      <c r="H512" s="219">
        <v>3064</v>
      </c>
      <c r="I512" s="219"/>
    </row>
    <row r="513" spans="1:11" x14ac:dyDescent="0.3">
      <c r="A513" s="214" t="s">
        <v>162</v>
      </c>
      <c r="B513" s="215" t="s">
        <v>725</v>
      </c>
      <c r="C513" s="216" t="s">
        <v>726</v>
      </c>
      <c r="D513" s="217" t="s">
        <v>451</v>
      </c>
      <c r="E513" s="217" t="s">
        <v>285</v>
      </c>
      <c r="F513" s="218">
        <v>0.05</v>
      </c>
      <c r="G513" s="219">
        <v>60624</v>
      </c>
      <c r="H513" s="219">
        <v>3031</v>
      </c>
      <c r="I513" s="219"/>
    </row>
    <row r="514" spans="1:11" x14ac:dyDescent="0.3">
      <c r="A514" s="214" t="s">
        <v>162</v>
      </c>
      <c r="B514" s="215" t="s">
        <v>727</v>
      </c>
      <c r="C514" s="216" t="s">
        <v>728</v>
      </c>
      <c r="D514" s="217" t="s">
        <v>451</v>
      </c>
      <c r="E514" s="217" t="s">
        <v>285</v>
      </c>
      <c r="F514" s="218">
        <v>0.05</v>
      </c>
      <c r="G514" s="219">
        <v>60624</v>
      </c>
      <c r="H514" s="219">
        <v>3031</v>
      </c>
      <c r="I514" s="219"/>
    </row>
    <row r="515" spans="1:11" x14ac:dyDescent="0.3">
      <c r="A515" s="214" t="s">
        <v>162</v>
      </c>
      <c r="B515" s="215" t="s">
        <v>729</v>
      </c>
      <c r="C515" s="216" t="s">
        <v>730</v>
      </c>
      <c r="D515" s="217" t="s">
        <v>451</v>
      </c>
      <c r="E515" s="217" t="s">
        <v>285</v>
      </c>
      <c r="F515" s="218">
        <v>0.05</v>
      </c>
      <c r="G515" s="219">
        <v>60624</v>
      </c>
      <c r="H515" s="219">
        <v>3031</v>
      </c>
      <c r="I515" s="219"/>
    </row>
    <row r="516" spans="1:11" x14ac:dyDescent="0.3">
      <c r="A516" s="214" t="s">
        <v>162</v>
      </c>
      <c r="B516" s="215" t="s">
        <v>432</v>
      </c>
      <c r="C516" s="216" t="s">
        <v>433</v>
      </c>
      <c r="D516" s="217" t="s">
        <v>434</v>
      </c>
      <c r="E516" s="217" t="s">
        <v>218</v>
      </c>
      <c r="F516" s="218">
        <v>0.02</v>
      </c>
      <c r="G516" s="219">
        <v>3484</v>
      </c>
      <c r="H516" s="219">
        <v>70</v>
      </c>
      <c r="I516" s="219"/>
    </row>
    <row r="517" spans="1:11" x14ac:dyDescent="0.3">
      <c r="A517" s="214" t="s">
        <v>162</v>
      </c>
      <c r="B517" s="215" t="s">
        <v>731</v>
      </c>
      <c r="C517" s="216" t="s">
        <v>732</v>
      </c>
      <c r="D517" s="217" t="s">
        <v>437</v>
      </c>
      <c r="E517" s="217" t="s">
        <v>518</v>
      </c>
      <c r="F517" s="218">
        <v>1E-3</v>
      </c>
      <c r="G517" s="219">
        <v>186781</v>
      </c>
      <c r="H517" s="219">
        <v>187</v>
      </c>
      <c r="I517" s="219"/>
    </row>
    <row r="518" spans="1:11" ht="26.4" x14ac:dyDescent="0.3">
      <c r="A518" s="214" t="s">
        <v>162</v>
      </c>
      <c r="B518" s="215" t="s">
        <v>741</v>
      </c>
      <c r="C518" s="216" t="s">
        <v>742</v>
      </c>
      <c r="D518" s="217" t="s">
        <v>437</v>
      </c>
      <c r="E518" s="217" t="s">
        <v>212</v>
      </c>
      <c r="F518" s="218">
        <v>1.03</v>
      </c>
      <c r="G518" s="219">
        <v>92600</v>
      </c>
      <c r="H518" s="219">
        <v>95378</v>
      </c>
      <c r="I518" s="219"/>
    </row>
    <row r="519" spans="1:11" x14ac:dyDescent="0.3">
      <c r="A519" s="214" t="s">
        <v>162</v>
      </c>
      <c r="B519" s="215" t="s">
        <v>719</v>
      </c>
      <c r="C519" s="216" t="s">
        <v>720</v>
      </c>
      <c r="D519" s="217" t="s">
        <v>437</v>
      </c>
      <c r="E519" s="217" t="s">
        <v>454</v>
      </c>
      <c r="F519" s="218">
        <v>0.3</v>
      </c>
      <c r="G519" s="219">
        <v>6400</v>
      </c>
      <c r="H519" s="219">
        <v>1920</v>
      </c>
      <c r="I519" s="219"/>
    </row>
    <row r="520" spans="1:11" x14ac:dyDescent="0.3">
      <c r="A520" s="214" t="s">
        <v>162</v>
      </c>
      <c r="B520" s="215" t="s">
        <v>735</v>
      </c>
      <c r="C520" s="216" t="s">
        <v>736</v>
      </c>
      <c r="D520" s="217" t="s">
        <v>437</v>
      </c>
      <c r="E520" s="217" t="s">
        <v>457</v>
      </c>
      <c r="F520" s="218">
        <v>3.0000000000000001E-3</v>
      </c>
      <c r="G520" s="219">
        <v>106482</v>
      </c>
      <c r="H520" s="219">
        <v>319</v>
      </c>
      <c r="I520" s="219"/>
    </row>
    <row r="521" spans="1:11" x14ac:dyDescent="0.3">
      <c r="A521" s="214" t="s">
        <v>162</v>
      </c>
      <c r="B521" s="215" t="s">
        <v>435</v>
      </c>
      <c r="C521" s="216" t="s">
        <v>436</v>
      </c>
      <c r="D521" s="217" t="s">
        <v>437</v>
      </c>
      <c r="E521" s="217" t="s">
        <v>218</v>
      </c>
      <c r="F521" s="218">
        <v>0.54400000000000004</v>
      </c>
      <c r="G521" s="219">
        <v>1824</v>
      </c>
      <c r="H521" s="219">
        <v>992</v>
      </c>
      <c r="I521" s="219"/>
    </row>
    <row r="522" spans="1:11" x14ac:dyDescent="0.3">
      <c r="A522" s="214" t="s">
        <v>162</v>
      </c>
      <c r="B522" s="215" t="s">
        <v>737</v>
      </c>
      <c r="C522" s="216" t="s">
        <v>738</v>
      </c>
      <c r="D522" s="217" t="s">
        <v>437</v>
      </c>
      <c r="E522" s="217" t="s">
        <v>454</v>
      </c>
      <c r="F522" s="218">
        <v>0.22</v>
      </c>
      <c r="G522" s="219">
        <v>7244</v>
      </c>
      <c r="H522" s="219">
        <v>1594</v>
      </c>
      <c r="I522" s="219"/>
    </row>
    <row r="523" spans="1:11" x14ac:dyDescent="0.3">
      <c r="A523" s="214" t="s">
        <v>162</v>
      </c>
      <c r="B523" s="215" t="s">
        <v>739</v>
      </c>
      <c r="C523" s="216" t="s">
        <v>740</v>
      </c>
      <c r="D523" s="217" t="s">
        <v>437</v>
      </c>
      <c r="E523" s="217" t="s">
        <v>216</v>
      </c>
      <c r="F523" s="218">
        <v>1</v>
      </c>
      <c r="G523" s="219">
        <v>5216</v>
      </c>
      <c r="H523" s="219">
        <v>5216</v>
      </c>
      <c r="I523" s="219"/>
    </row>
    <row r="524" spans="1:11" x14ac:dyDescent="0.3">
      <c r="A524" s="214" t="s">
        <v>162</v>
      </c>
      <c r="B524" s="215" t="s">
        <v>455</v>
      </c>
      <c r="C524" s="216" t="s">
        <v>456</v>
      </c>
      <c r="D524" s="217" t="s">
        <v>437</v>
      </c>
      <c r="E524" s="217" t="s">
        <v>457</v>
      </c>
      <c r="F524" s="218">
        <v>2.5</v>
      </c>
      <c r="G524" s="219">
        <v>33</v>
      </c>
      <c r="H524" s="219">
        <v>83</v>
      </c>
      <c r="I524" s="219"/>
    </row>
    <row r="525" spans="1:11" x14ac:dyDescent="0.3">
      <c r="A525" s="214"/>
      <c r="B525" s="215"/>
      <c r="C525" s="216"/>
      <c r="D525" s="217"/>
      <c r="E525" s="217"/>
      <c r="F525" s="218"/>
      <c r="G525" s="219"/>
      <c r="H525" s="219"/>
      <c r="I525" s="219"/>
    </row>
    <row r="526" spans="1:11" ht="52.8" x14ac:dyDescent="0.3">
      <c r="A526" s="208" t="s">
        <v>96</v>
      </c>
      <c r="B526" s="209" t="s">
        <v>426</v>
      </c>
      <c r="C526" s="210" t="s">
        <v>271</v>
      </c>
      <c r="D526" s="211" t="s">
        <v>427</v>
      </c>
      <c r="E526" s="211" t="s">
        <v>216</v>
      </c>
      <c r="F526" s="212"/>
      <c r="G526" s="213"/>
      <c r="H526" s="213"/>
      <c r="I526" s="213">
        <v>15764</v>
      </c>
      <c r="J526" s="226">
        <f>+$K$1</f>
        <v>1.4233</v>
      </c>
      <c r="K526" s="227">
        <f>+ROUND(I526*J526,0)</f>
        <v>22437</v>
      </c>
    </row>
    <row r="527" spans="1:11" ht="26.4" x14ac:dyDescent="0.3">
      <c r="A527" s="214" t="s">
        <v>96</v>
      </c>
      <c r="B527" s="215" t="s">
        <v>438</v>
      </c>
      <c r="C527" s="216" t="s">
        <v>439</v>
      </c>
      <c r="D527" s="217" t="s">
        <v>430</v>
      </c>
      <c r="E527" s="217" t="s">
        <v>431</v>
      </c>
      <c r="F527" s="218">
        <v>0.33</v>
      </c>
      <c r="G527" s="219">
        <v>30782</v>
      </c>
      <c r="H527" s="219">
        <v>10158</v>
      </c>
      <c r="I527" s="219"/>
    </row>
    <row r="528" spans="1:11" x14ac:dyDescent="0.3">
      <c r="A528" s="214" t="s">
        <v>96</v>
      </c>
      <c r="B528" s="215" t="s">
        <v>449</v>
      </c>
      <c r="C528" s="216" t="s">
        <v>450</v>
      </c>
      <c r="D528" s="217" t="s">
        <v>451</v>
      </c>
      <c r="E528" s="217" t="s">
        <v>285</v>
      </c>
      <c r="F528" s="218">
        <v>4.0000000000000002E-4</v>
      </c>
      <c r="G528" s="219">
        <v>180217</v>
      </c>
      <c r="H528" s="219">
        <v>72</v>
      </c>
      <c r="I528" s="219"/>
    </row>
    <row r="529" spans="1:11" x14ac:dyDescent="0.3">
      <c r="A529" s="214" t="s">
        <v>96</v>
      </c>
      <c r="B529" s="215" t="s">
        <v>743</v>
      </c>
      <c r="C529" s="216" t="s">
        <v>744</v>
      </c>
      <c r="D529" s="217" t="s">
        <v>451</v>
      </c>
      <c r="E529" s="217" t="s">
        <v>285</v>
      </c>
      <c r="F529" s="218">
        <v>0.01</v>
      </c>
      <c r="G529" s="219">
        <v>66522</v>
      </c>
      <c r="H529" s="219">
        <v>665</v>
      </c>
      <c r="I529" s="219"/>
    </row>
    <row r="530" spans="1:11" x14ac:dyDescent="0.3">
      <c r="A530" s="214" t="s">
        <v>96</v>
      </c>
      <c r="B530" s="215" t="s">
        <v>432</v>
      </c>
      <c r="C530" s="216" t="s">
        <v>433</v>
      </c>
      <c r="D530" s="217" t="s">
        <v>434</v>
      </c>
      <c r="E530" s="217" t="s">
        <v>218</v>
      </c>
      <c r="F530" s="218">
        <v>0.01</v>
      </c>
      <c r="G530" s="219">
        <v>3484</v>
      </c>
      <c r="H530" s="219">
        <v>35</v>
      </c>
      <c r="I530" s="219"/>
    </row>
    <row r="531" spans="1:11" x14ac:dyDescent="0.3">
      <c r="A531" s="214" t="s">
        <v>96</v>
      </c>
      <c r="B531" s="215" t="s">
        <v>719</v>
      </c>
      <c r="C531" s="216" t="s">
        <v>720</v>
      </c>
      <c r="D531" s="217" t="s">
        <v>437</v>
      </c>
      <c r="E531" s="217" t="s">
        <v>454</v>
      </c>
      <c r="F531" s="218">
        <v>2.5999999999999999E-2</v>
      </c>
      <c r="G531" s="219">
        <v>6400</v>
      </c>
      <c r="H531" s="219">
        <v>166</v>
      </c>
      <c r="I531" s="219"/>
    </row>
    <row r="532" spans="1:11" x14ac:dyDescent="0.3">
      <c r="A532" s="214" t="s">
        <v>96</v>
      </c>
      <c r="B532" s="215" t="s">
        <v>745</v>
      </c>
      <c r="C532" s="216" t="s">
        <v>746</v>
      </c>
      <c r="D532" s="217" t="s">
        <v>437</v>
      </c>
      <c r="E532" s="217" t="s">
        <v>212</v>
      </c>
      <c r="F532" s="218">
        <v>0.10299999999999999</v>
      </c>
      <c r="G532" s="219">
        <v>37400</v>
      </c>
      <c r="H532" s="219">
        <v>3852</v>
      </c>
      <c r="I532" s="219"/>
    </row>
    <row r="533" spans="1:11" x14ac:dyDescent="0.3">
      <c r="A533" s="214" t="s">
        <v>96</v>
      </c>
      <c r="B533" s="215" t="s">
        <v>435</v>
      </c>
      <c r="C533" s="216" t="s">
        <v>436</v>
      </c>
      <c r="D533" s="217" t="s">
        <v>437</v>
      </c>
      <c r="E533" s="217" t="s">
        <v>218</v>
      </c>
      <c r="F533" s="218">
        <v>0.1</v>
      </c>
      <c r="G533" s="219">
        <v>1824</v>
      </c>
      <c r="H533" s="219">
        <v>182</v>
      </c>
      <c r="I533" s="219"/>
    </row>
    <row r="534" spans="1:11" x14ac:dyDescent="0.3">
      <c r="A534" s="214" t="s">
        <v>96</v>
      </c>
      <c r="B534" s="215" t="s">
        <v>723</v>
      </c>
      <c r="C534" s="216" t="s">
        <v>724</v>
      </c>
      <c r="D534" s="217" t="s">
        <v>437</v>
      </c>
      <c r="E534" s="217" t="s">
        <v>454</v>
      </c>
      <c r="F534" s="218">
        <v>0.35</v>
      </c>
      <c r="G534" s="219">
        <v>1801</v>
      </c>
      <c r="H534" s="219">
        <v>630</v>
      </c>
      <c r="I534" s="219"/>
    </row>
    <row r="535" spans="1:11" x14ac:dyDescent="0.3">
      <c r="A535" s="214" t="s">
        <v>96</v>
      </c>
      <c r="B535" s="215" t="s">
        <v>455</v>
      </c>
      <c r="C535" s="216" t="s">
        <v>456</v>
      </c>
      <c r="D535" s="217" t="s">
        <v>437</v>
      </c>
      <c r="E535" s="217" t="s">
        <v>457</v>
      </c>
      <c r="F535" s="218">
        <v>0.11</v>
      </c>
      <c r="G535" s="219">
        <v>33</v>
      </c>
      <c r="H535" s="219">
        <v>4</v>
      </c>
      <c r="I535" s="219"/>
    </row>
    <row r="536" spans="1:11" ht="52.8" x14ac:dyDescent="0.3">
      <c r="A536" s="224" t="s">
        <v>42</v>
      </c>
      <c r="B536" s="224" t="s">
        <v>426</v>
      </c>
      <c r="C536" s="210" t="s">
        <v>229</v>
      </c>
      <c r="D536" s="224" t="s">
        <v>427</v>
      </c>
      <c r="E536" s="224" t="s">
        <v>216</v>
      </c>
      <c r="F536" s="224"/>
      <c r="G536" s="224"/>
      <c r="H536" s="224"/>
      <c r="I536" s="224">
        <v>35202</v>
      </c>
      <c r="J536" s="226">
        <f>+$K$1</f>
        <v>1.4233</v>
      </c>
      <c r="K536" s="227">
        <f>+ROUND(I536*J536,0)</f>
        <v>50103</v>
      </c>
    </row>
    <row r="537" spans="1:11" x14ac:dyDescent="0.3">
      <c r="A537" s="201" t="s">
        <v>42</v>
      </c>
      <c r="B537" s="201" t="s">
        <v>438</v>
      </c>
      <c r="C537" s="201" t="s">
        <v>439</v>
      </c>
      <c r="D537" s="201" t="s">
        <v>430</v>
      </c>
      <c r="E537" s="201" t="s">
        <v>431</v>
      </c>
      <c r="F537" s="201">
        <v>0.4</v>
      </c>
      <c r="G537" s="201">
        <v>30782</v>
      </c>
      <c r="H537" s="201">
        <v>12313</v>
      </c>
    </row>
    <row r="538" spans="1:11" x14ac:dyDescent="0.3">
      <c r="A538" s="201" t="s">
        <v>42</v>
      </c>
      <c r="B538" s="201" t="s">
        <v>449</v>
      </c>
      <c r="C538" s="201" t="s">
        <v>450</v>
      </c>
      <c r="D538" s="201" t="s">
        <v>451</v>
      </c>
      <c r="E538" s="201" t="s">
        <v>285</v>
      </c>
      <c r="F538" s="201">
        <v>2.3999999999999998E-3</v>
      </c>
      <c r="G538" s="201">
        <v>180217</v>
      </c>
      <c r="H538" s="201">
        <v>433</v>
      </c>
    </row>
    <row r="539" spans="1:11" x14ac:dyDescent="0.3">
      <c r="A539" s="201" t="s">
        <v>42</v>
      </c>
      <c r="B539" s="201" t="s">
        <v>432</v>
      </c>
      <c r="C539" s="201" t="s">
        <v>433</v>
      </c>
      <c r="D539" s="201" t="s">
        <v>434</v>
      </c>
      <c r="E539" s="201" t="s">
        <v>218</v>
      </c>
      <c r="F539" s="201">
        <v>0.01</v>
      </c>
      <c r="G539" s="201">
        <v>3484</v>
      </c>
      <c r="H539" s="201">
        <v>35</v>
      </c>
    </row>
    <row r="540" spans="1:11" x14ac:dyDescent="0.3">
      <c r="A540" s="201" t="s">
        <v>42</v>
      </c>
      <c r="B540" s="201" t="s">
        <v>747</v>
      </c>
      <c r="C540" s="201" t="s">
        <v>720</v>
      </c>
      <c r="D540" s="201" t="s">
        <v>437</v>
      </c>
      <c r="E540" s="201" t="s">
        <v>454</v>
      </c>
      <c r="F540" s="201">
        <v>1.7999999999999999E-2</v>
      </c>
      <c r="G540" s="201">
        <v>6400</v>
      </c>
      <c r="H540" s="201">
        <v>115</v>
      </c>
    </row>
    <row r="541" spans="1:11" x14ac:dyDescent="0.3">
      <c r="A541" s="201" t="s">
        <v>42</v>
      </c>
      <c r="B541" s="201" t="s">
        <v>748</v>
      </c>
      <c r="C541" s="201" t="s">
        <v>749</v>
      </c>
      <c r="D541" s="201" t="s">
        <v>437</v>
      </c>
      <c r="E541" s="201" t="s">
        <v>477</v>
      </c>
      <c r="F541" s="201">
        <v>1.03</v>
      </c>
      <c r="G541" s="201">
        <v>20865</v>
      </c>
      <c r="H541" s="201">
        <v>21491</v>
      </c>
    </row>
    <row r="542" spans="1:11" x14ac:dyDescent="0.3">
      <c r="A542" s="201" t="s">
        <v>42</v>
      </c>
      <c r="B542" s="201" t="s">
        <v>435</v>
      </c>
      <c r="C542" s="201" t="s">
        <v>436</v>
      </c>
      <c r="D542" s="201" t="s">
        <v>437</v>
      </c>
      <c r="E542" s="201" t="s">
        <v>218</v>
      </c>
      <c r="F542" s="201">
        <v>0.1</v>
      </c>
      <c r="G542" s="201">
        <v>1824</v>
      </c>
      <c r="H542" s="201">
        <v>182</v>
      </c>
    </row>
    <row r="543" spans="1:11" x14ac:dyDescent="0.3">
      <c r="A543" s="201" t="s">
        <v>42</v>
      </c>
      <c r="B543" s="201" t="s">
        <v>723</v>
      </c>
      <c r="C543" s="201" t="s">
        <v>724</v>
      </c>
      <c r="D543" s="201" t="s">
        <v>437</v>
      </c>
      <c r="E543" s="201" t="s">
        <v>454</v>
      </c>
      <c r="F543" s="201">
        <v>0.35</v>
      </c>
      <c r="G543" s="201">
        <v>1801</v>
      </c>
      <c r="H543" s="201">
        <v>630</v>
      </c>
    </row>
    <row r="544" spans="1:11" x14ac:dyDescent="0.3">
      <c r="A544" s="201" t="s">
        <v>42</v>
      </c>
      <c r="B544" s="201" t="s">
        <v>455</v>
      </c>
      <c r="C544" s="201" t="s">
        <v>456</v>
      </c>
      <c r="D544" s="201" t="s">
        <v>437</v>
      </c>
      <c r="E544" s="201" t="s">
        <v>457</v>
      </c>
      <c r="F544" s="201">
        <v>7.9000000000000001E-2</v>
      </c>
      <c r="G544" s="201">
        <v>33</v>
      </c>
      <c r="H544" s="201">
        <v>3</v>
      </c>
    </row>
    <row r="545" spans="1:11" ht="39.6" x14ac:dyDescent="0.3">
      <c r="A545" s="208" t="s">
        <v>185</v>
      </c>
      <c r="B545" s="209" t="s">
        <v>426</v>
      </c>
      <c r="C545" s="210" t="s">
        <v>350</v>
      </c>
      <c r="D545" s="211" t="s">
        <v>427</v>
      </c>
      <c r="E545" s="211" t="s">
        <v>216</v>
      </c>
      <c r="F545" s="212"/>
      <c r="G545" s="213"/>
      <c r="H545" s="213"/>
      <c r="I545" s="213">
        <v>32198</v>
      </c>
      <c r="J545" s="226">
        <f>+$K$1</f>
        <v>1.4233</v>
      </c>
      <c r="K545" s="227">
        <f>+ROUND(I545*J545,0)</f>
        <v>45827</v>
      </c>
    </row>
    <row r="546" spans="1:11" ht="26.4" x14ac:dyDescent="0.3">
      <c r="A546" s="214" t="s">
        <v>185</v>
      </c>
      <c r="B546" s="215" t="s">
        <v>438</v>
      </c>
      <c r="C546" s="216" t="s">
        <v>439</v>
      </c>
      <c r="D546" s="217" t="s">
        <v>430</v>
      </c>
      <c r="E546" s="217" t="s">
        <v>431</v>
      </c>
      <c r="F546" s="218">
        <v>0.5</v>
      </c>
      <c r="G546" s="219">
        <v>30782</v>
      </c>
      <c r="H546" s="219">
        <v>15391</v>
      </c>
      <c r="I546" s="219"/>
    </row>
    <row r="547" spans="1:11" x14ac:dyDescent="0.3">
      <c r="A547" s="214" t="s">
        <v>185</v>
      </c>
      <c r="B547" s="215" t="s">
        <v>449</v>
      </c>
      <c r="C547" s="216" t="s">
        <v>450</v>
      </c>
      <c r="D547" s="217" t="s">
        <v>451</v>
      </c>
      <c r="E547" s="217" t="s">
        <v>285</v>
      </c>
      <c r="F547" s="218">
        <v>3.3999999999999998E-3</v>
      </c>
      <c r="G547" s="219">
        <v>180217</v>
      </c>
      <c r="H547" s="219">
        <v>613</v>
      </c>
      <c r="I547" s="219"/>
    </row>
    <row r="548" spans="1:11" x14ac:dyDescent="0.3">
      <c r="A548" s="214" t="s">
        <v>185</v>
      </c>
      <c r="B548" s="215" t="s">
        <v>727</v>
      </c>
      <c r="C548" s="216" t="s">
        <v>728</v>
      </c>
      <c r="D548" s="217" t="s">
        <v>451</v>
      </c>
      <c r="E548" s="217" t="s">
        <v>285</v>
      </c>
      <c r="F548" s="218">
        <v>0.05</v>
      </c>
      <c r="G548" s="219">
        <v>60624</v>
      </c>
      <c r="H548" s="219">
        <v>3031</v>
      </c>
      <c r="I548" s="219"/>
    </row>
    <row r="549" spans="1:11" x14ac:dyDescent="0.3">
      <c r="A549" s="214" t="s">
        <v>185</v>
      </c>
      <c r="B549" s="215" t="s">
        <v>432</v>
      </c>
      <c r="C549" s="216" t="s">
        <v>433</v>
      </c>
      <c r="D549" s="217" t="s">
        <v>434</v>
      </c>
      <c r="E549" s="217" t="s">
        <v>218</v>
      </c>
      <c r="F549" s="218">
        <v>0.01</v>
      </c>
      <c r="G549" s="219">
        <v>3484</v>
      </c>
      <c r="H549" s="219">
        <v>35</v>
      </c>
      <c r="I549" s="219"/>
    </row>
    <row r="550" spans="1:11" x14ac:dyDescent="0.3">
      <c r="A550" s="214" t="s">
        <v>185</v>
      </c>
      <c r="B550" s="215" t="s">
        <v>750</v>
      </c>
      <c r="C550" s="216" t="s">
        <v>751</v>
      </c>
      <c r="D550" s="217" t="s">
        <v>437</v>
      </c>
      <c r="E550" s="217" t="s">
        <v>752</v>
      </c>
      <c r="F550" s="218">
        <v>0.03</v>
      </c>
      <c r="G550" s="219">
        <v>18121</v>
      </c>
      <c r="H550" s="219">
        <v>544</v>
      </c>
      <c r="I550" s="219"/>
    </row>
    <row r="551" spans="1:11" ht="26.4" x14ac:dyDescent="0.3">
      <c r="A551" s="214" t="s">
        <v>185</v>
      </c>
      <c r="B551" s="215" t="s">
        <v>753</v>
      </c>
      <c r="C551" s="216" t="s">
        <v>754</v>
      </c>
      <c r="D551" s="217" t="s">
        <v>437</v>
      </c>
      <c r="E551" s="217" t="s">
        <v>477</v>
      </c>
      <c r="F551" s="218">
        <v>0.2</v>
      </c>
      <c r="G551" s="219">
        <v>9806</v>
      </c>
      <c r="H551" s="219">
        <v>1961</v>
      </c>
      <c r="I551" s="219"/>
    </row>
    <row r="552" spans="1:11" x14ac:dyDescent="0.3">
      <c r="A552" s="214" t="s">
        <v>185</v>
      </c>
      <c r="B552" s="215" t="s">
        <v>435</v>
      </c>
      <c r="C552" s="216" t="s">
        <v>436</v>
      </c>
      <c r="D552" s="217" t="s">
        <v>437</v>
      </c>
      <c r="E552" s="217" t="s">
        <v>218</v>
      </c>
      <c r="F552" s="218">
        <v>0.1</v>
      </c>
      <c r="G552" s="219">
        <v>1824</v>
      </c>
      <c r="H552" s="219">
        <v>182</v>
      </c>
      <c r="I552" s="219"/>
    </row>
    <row r="553" spans="1:11" x14ac:dyDescent="0.3">
      <c r="A553" s="214" t="s">
        <v>185</v>
      </c>
      <c r="B553" s="215" t="s">
        <v>755</v>
      </c>
      <c r="C553" s="216" t="s">
        <v>756</v>
      </c>
      <c r="D553" s="217" t="s">
        <v>437</v>
      </c>
      <c r="E553" s="217" t="s">
        <v>454</v>
      </c>
      <c r="F553" s="218">
        <v>3</v>
      </c>
      <c r="G553" s="219">
        <v>1823</v>
      </c>
      <c r="H553" s="219">
        <v>5469</v>
      </c>
      <c r="I553" s="219"/>
    </row>
    <row r="554" spans="1:11" x14ac:dyDescent="0.3">
      <c r="A554" s="214" t="s">
        <v>185</v>
      </c>
      <c r="B554" s="215" t="s">
        <v>757</v>
      </c>
      <c r="C554" s="216" t="s">
        <v>758</v>
      </c>
      <c r="D554" s="217" t="s">
        <v>437</v>
      </c>
      <c r="E554" s="217" t="s">
        <v>454</v>
      </c>
      <c r="F554" s="218">
        <v>0.16</v>
      </c>
      <c r="G554" s="219">
        <v>20881</v>
      </c>
      <c r="H554" s="219">
        <v>3341</v>
      </c>
      <c r="I554" s="219"/>
    </row>
    <row r="555" spans="1:11" x14ac:dyDescent="0.3">
      <c r="A555" s="214" t="s">
        <v>185</v>
      </c>
      <c r="B555" s="215" t="s">
        <v>739</v>
      </c>
      <c r="C555" s="216" t="s">
        <v>740</v>
      </c>
      <c r="D555" s="217" t="s">
        <v>437</v>
      </c>
      <c r="E555" s="217" t="s">
        <v>216</v>
      </c>
      <c r="F555" s="218">
        <v>0.3</v>
      </c>
      <c r="G555" s="219">
        <v>5216</v>
      </c>
      <c r="H555" s="219">
        <v>1565</v>
      </c>
      <c r="I555" s="219"/>
    </row>
    <row r="556" spans="1:11" x14ac:dyDescent="0.3">
      <c r="A556" s="214" t="s">
        <v>185</v>
      </c>
      <c r="B556" s="215" t="s">
        <v>455</v>
      </c>
      <c r="C556" s="216" t="s">
        <v>456</v>
      </c>
      <c r="D556" s="217" t="s">
        <v>437</v>
      </c>
      <c r="E556" s="217" t="s">
        <v>457</v>
      </c>
      <c r="F556" s="218">
        <v>2</v>
      </c>
      <c r="G556" s="219">
        <v>33</v>
      </c>
      <c r="H556" s="219">
        <v>66</v>
      </c>
      <c r="I556" s="219"/>
    </row>
    <row r="558" spans="1:11" ht="52.8" x14ac:dyDescent="0.3">
      <c r="A558" s="208" t="s">
        <v>43</v>
      </c>
      <c r="B558" s="209" t="s">
        <v>426</v>
      </c>
      <c r="C558" s="210" t="s">
        <v>230</v>
      </c>
      <c r="D558" s="211" t="s">
        <v>427</v>
      </c>
      <c r="E558" s="211" t="s">
        <v>216</v>
      </c>
      <c r="F558" s="212"/>
      <c r="G558" s="213"/>
      <c r="H558" s="213"/>
      <c r="I558" s="213">
        <v>64052</v>
      </c>
      <c r="J558" s="226">
        <f>+$K$1</f>
        <v>1.4233</v>
      </c>
      <c r="K558" s="227">
        <f>+ROUND(I558*J558,0)</f>
        <v>91165</v>
      </c>
    </row>
    <row r="559" spans="1:11" x14ac:dyDescent="0.3">
      <c r="A559" s="214" t="s">
        <v>43</v>
      </c>
      <c r="B559" s="215" t="s">
        <v>444</v>
      </c>
      <c r="C559" s="216" t="s">
        <v>445</v>
      </c>
      <c r="D559" s="217" t="s">
        <v>446</v>
      </c>
      <c r="E559" s="217" t="s">
        <v>303</v>
      </c>
      <c r="F559" s="218">
        <v>0.01</v>
      </c>
      <c r="G559" s="219">
        <v>505998</v>
      </c>
      <c r="H559" s="219">
        <v>5060</v>
      </c>
      <c r="I559" s="219"/>
    </row>
    <row r="560" spans="1:11" ht="26.4" x14ac:dyDescent="0.3">
      <c r="A560" s="214" t="s">
        <v>43</v>
      </c>
      <c r="B560" s="215" t="s">
        <v>438</v>
      </c>
      <c r="C560" s="216" t="s">
        <v>439</v>
      </c>
      <c r="D560" s="217" t="s">
        <v>430</v>
      </c>
      <c r="E560" s="217" t="s">
        <v>431</v>
      </c>
      <c r="F560" s="218">
        <v>0.35</v>
      </c>
      <c r="G560" s="219">
        <v>30782</v>
      </c>
      <c r="H560" s="219">
        <v>10774</v>
      </c>
      <c r="I560" s="219"/>
    </row>
    <row r="561" spans="1:11" x14ac:dyDescent="0.3">
      <c r="A561" s="214" t="s">
        <v>43</v>
      </c>
      <c r="B561" s="215" t="s">
        <v>449</v>
      </c>
      <c r="C561" s="216" t="s">
        <v>450</v>
      </c>
      <c r="D561" s="217" t="s">
        <v>451</v>
      </c>
      <c r="E561" s="217" t="s">
        <v>285</v>
      </c>
      <c r="F561" s="218">
        <v>0.01</v>
      </c>
      <c r="G561" s="219">
        <v>180217</v>
      </c>
      <c r="H561" s="219">
        <v>1802</v>
      </c>
      <c r="I561" s="219"/>
    </row>
    <row r="562" spans="1:11" x14ac:dyDescent="0.3">
      <c r="A562" s="214" t="s">
        <v>43</v>
      </c>
      <c r="B562" s="215" t="s">
        <v>725</v>
      </c>
      <c r="C562" s="216" t="s">
        <v>726</v>
      </c>
      <c r="D562" s="217" t="s">
        <v>451</v>
      </c>
      <c r="E562" s="217" t="s">
        <v>285</v>
      </c>
      <c r="F562" s="218">
        <v>0.03</v>
      </c>
      <c r="G562" s="219">
        <v>60624</v>
      </c>
      <c r="H562" s="219">
        <v>1819</v>
      </c>
      <c r="I562" s="219"/>
    </row>
    <row r="563" spans="1:11" x14ac:dyDescent="0.3">
      <c r="A563" s="214" t="s">
        <v>43</v>
      </c>
      <c r="B563" s="215" t="s">
        <v>727</v>
      </c>
      <c r="C563" s="216" t="s">
        <v>728</v>
      </c>
      <c r="D563" s="217" t="s">
        <v>451</v>
      </c>
      <c r="E563" s="217" t="s">
        <v>285</v>
      </c>
      <c r="F563" s="218">
        <v>0.03</v>
      </c>
      <c r="G563" s="219">
        <v>60624</v>
      </c>
      <c r="H563" s="219">
        <v>1819</v>
      </c>
      <c r="I563" s="219"/>
    </row>
    <row r="564" spans="1:11" x14ac:dyDescent="0.3">
      <c r="A564" s="214" t="s">
        <v>43</v>
      </c>
      <c r="B564" s="215" t="s">
        <v>729</v>
      </c>
      <c r="C564" s="216" t="s">
        <v>730</v>
      </c>
      <c r="D564" s="217" t="s">
        <v>451</v>
      </c>
      <c r="E564" s="217" t="s">
        <v>285</v>
      </c>
      <c r="F564" s="218">
        <v>0.03</v>
      </c>
      <c r="G564" s="219">
        <v>60624</v>
      </c>
      <c r="H564" s="219">
        <v>1819</v>
      </c>
      <c r="I564" s="219"/>
    </row>
    <row r="565" spans="1:11" x14ac:dyDescent="0.3">
      <c r="A565" s="214" t="s">
        <v>43</v>
      </c>
      <c r="B565" s="215" t="s">
        <v>432</v>
      </c>
      <c r="C565" s="216" t="s">
        <v>433</v>
      </c>
      <c r="D565" s="217" t="s">
        <v>434</v>
      </c>
      <c r="E565" s="217" t="s">
        <v>218</v>
      </c>
      <c r="F565" s="218">
        <v>1</v>
      </c>
      <c r="G565" s="219">
        <v>3484</v>
      </c>
      <c r="H565" s="219">
        <v>3484</v>
      </c>
      <c r="I565" s="219"/>
    </row>
    <row r="566" spans="1:11" ht="26.4" x14ac:dyDescent="0.3">
      <c r="A566" s="214" t="s">
        <v>43</v>
      </c>
      <c r="B566" s="215" t="s">
        <v>759</v>
      </c>
      <c r="C566" s="216" t="s">
        <v>760</v>
      </c>
      <c r="D566" s="217" t="s">
        <v>437</v>
      </c>
      <c r="E566" s="217" t="s">
        <v>212</v>
      </c>
      <c r="F566" s="218">
        <v>0.15</v>
      </c>
      <c r="G566" s="219">
        <v>92600</v>
      </c>
      <c r="H566" s="219">
        <v>13890</v>
      </c>
      <c r="I566" s="219"/>
    </row>
    <row r="567" spans="1:11" x14ac:dyDescent="0.3">
      <c r="A567" s="214" t="s">
        <v>43</v>
      </c>
      <c r="B567" s="215" t="s">
        <v>719</v>
      </c>
      <c r="C567" s="216" t="s">
        <v>720</v>
      </c>
      <c r="D567" s="217" t="s">
        <v>437</v>
      </c>
      <c r="E567" s="217" t="s">
        <v>454</v>
      </c>
      <c r="F567" s="218">
        <v>0.25</v>
      </c>
      <c r="G567" s="219">
        <v>6400</v>
      </c>
      <c r="H567" s="219">
        <v>1600</v>
      </c>
      <c r="I567" s="219"/>
    </row>
    <row r="568" spans="1:11" x14ac:dyDescent="0.3">
      <c r="A568" s="214" t="s">
        <v>43</v>
      </c>
      <c r="B568" s="215" t="s">
        <v>435</v>
      </c>
      <c r="C568" s="216" t="s">
        <v>436</v>
      </c>
      <c r="D568" s="217" t="s">
        <v>437</v>
      </c>
      <c r="E568" s="217" t="s">
        <v>218</v>
      </c>
      <c r="F568" s="218">
        <v>0.54</v>
      </c>
      <c r="G568" s="219">
        <v>1824</v>
      </c>
      <c r="H568" s="219">
        <v>985</v>
      </c>
      <c r="I568" s="219"/>
    </row>
    <row r="569" spans="1:11" x14ac:dyDescent="0.3">
      <c r="A569" s="214" t="s">
        <v>43</v>
      </c>
      <c r="B569" s="215" t="s">
        <v>761</v>
      </c>
      <c r="C569" s="216" t="s">
        <v>762</v>
      </c>
      <c r="D569" s="217" t="s">
        <v>437</v>
      </c>
      <c r="E569" s="217" t="s">
        <v>477</v>
      </c>
      <c r="F569" s="218">
        <v>0.6</v>
      </c>
      <c r="G569" s="219">
        <v>35000</v>
      </c>
      <c r="H569" s="219">
        <v>21000</v>
      </c>
      <c r="I569" s="219"/>
    </row>
    <row r="570" spans="1:11" ht="52.8" x14ac:dyDescent="0.3">
      <c r="A570" s="208" t="s">
        <v>186</v>
      </c>
      <c r="B570" s="209" t="s">
        <v>426</v>
      </c>
      <c r="C570" s="210" t="s">
        <v>351</v>
      </c>
      <c r="D570" s="211" t="s">
        <v>427</v>
      </c>
      <c r="E570" s="211" t="s">
        <v>216</v>
      </c>
      <c r="F570" s="212"/>
      <c r="G570" s="213"/>
      <c r="H570" s="213"/>
      <c r="I570" s="213">
        <v>45003</v>
      </c>
      <c r="J570" s="226">
        <f>+$K$1</f>
        <v>1.4233</v>
      </c>
      <c r="K570" s="227">
        <f>+ROUND(I570*J570,0)</f>
        <v>64053</v>
      </c>
    </row>
    <row r="571" spans="1:11" ht="66" x14ac:dyDescent="0.3">
      <c r="A571" s="214" t="s">
        <v>186</v>
      </c>
      <c r="B571" s="215" t="s">
        <v>763</v>
      </c>
      <c r="C571" s="216" t="s">
        <v>764</v>
      </c>
      <c r="D571" s="217" t="s">
        <v>437</v>
      </c>
      <c r="E571" s="217" t="s">
        <v>216</v>
      </c>
      <c r="F571" s="218">
        <v>1</v>
      </c>
      <c r="G571" s="219">
        <v>45003</v>
      </c>
      <c r="H571" s="219">
        <v>45003</v>
      </c>
      <c r="I571" s="219"/>
    </row>
    <row r="572" spans="1:11" ht="66" x14ac:dyDescent="0.3">
      <c r="A572" s="208" t="s">
        <v>184</v>
      </c>
      <c r="B572" s="209" t="s">
        <v>426</v>
      </c>
      <c r="C572" s="210" t="s">
        <v>349</v>
      </c>
      <c r="D572" s="211" t="s">
        <v>427</v>
      </c>
      <c r="E572" s="211" t="s">
        <v>212</v>
      </c>
      <c r="F572" s="212"/>
      <c r="G572" s="213"/>
      <c r="H572" s="213"/>
      <c r="I572" s="213">
        <v>184124</v>
      </c>
      <c r="J572" s="226">
        <f>+$K$1</f>
        <v>1.4233</v>
      </c>
      <c r="K572" s="227">
        <f>+ROUND(I572*J572,0)</f>
        <v>262064</v>
      </c>
    </row>
    <row r="573" spans="1:11" x14ac:dyDescent="0.3">
      <c r="A573" s="214" t="s">
        <v>184</v>
      </c>
      <c r="B573" s="215" t="s">
        <v>444</v>
      </c>
      <c r="C573" s="216" t="s">
        <v>445</v>
      </c>
      <c r="D573" s="217" t="s">
        <v>446</v>
      </c>
      <c r="E573" s="217" t="s">
        <v>303</v>
      </c>
      <c r="F573" s="218">
        <v>0.03</v>
      </c>
      <c r="G573" s="219">
        <v>505998</v>
      </c>
      <c r="H573" s="219">
        <v>15180</v>
      </c>
      <c r="I573" s="219"/>
    </row>
    <row r="574" spans="1:11" ht="26.4" x14ac:dyDescent="0.3">
      <c r="A574" s="214" t="s">
        <v>184</v>
      </c>
      <c r="B574" s="215" t="s">
        <v>438</v>
      </c>
      <c r="C574" s="216" t="s">
        <v>439</v>
      </c>
      <c r="D574" s="217" t="s">
        <v>430</v>
      </c>
      <c r="E574" s="217" t="s">
        <v>431</v>
      </c>
      <c r="F574" s="218">
        <v>1.65</v>
      </c>
      <c r="G574" s="219">
        <v>30782</v>
      </c>
      <c r="H574" s="219">
        <v>50790</v>
      </c>
      <c r="I574" s="219"/>
    </row>
    <row r="575" spans="1:11" x14ac:dyDescent="0.3">
      <c r="A575" s="214" t="s">
        <v>184</v>
      </c>
      <c r="B575" s="215" t="s">
        <v>449</v>
      </c>
      <c r="C575" s="216" t="s">
        <v>450</v>
      </c>
      <c r="D575" s="217" t="s">
        <v>451</v>
      </c>
      <c r="E575" s="217" t="s">
        <v>285</v>
      </c>
      <c r="F575" s="218">
        <v>1.7100000000000001E-2</v>
      </c>
      <c r="G575" s="219">
        <v>180217</v>
      </c>
      <c r="H575" s="219">
        <v>3082</v>
      </c>
      <c r="I575" s="219"/>
    </row>
    <row r="576" spans="1:11" x14ac:dyDescent="0.3">
      <c r="A576" s="214" t="s">
        <v>184</v>
      </c>
      <c r="B576" s="215" t="s">
        <v>725</v>
      </c>
      <c r="C576" s="216" t="s">
        <v>726</v>
      </c>
      <c r="D576" s="217" t="s">
        <v>451</v>
      </c>
      <c r="E576" s="217" t="s">
        <v>285</v>
      </c>
      <c r="F576" s="218">
        <v>0.05</v>
      </c>
      <c r="G576" s="219">
        <v>60624</v>
      </c>
      <c r="H576" s="219">
        <v>3031</v>
      </c>
      <c r="I576" s="219"/>
    </row>
    <row r="577" spans="1:11" x14ac:dyDescent="0.3">
      <c r="A577" s="214" t="s">
        <v>184</v>
      </c>
      <c r="B577" s="215" t="s">
        <v>727</v>
      </c>
      <c r="C577" s="216" t="s">
        <v>728</v>
      </c>
      <c r="D577" s="217" t="s">
        <v>451</v>
      </c>
      <c r="E577" s="217" t="s">
        <v>285</v>
      </c>
      <c r="F577" s="218">
        <v>0.05</v>
      </c>
      <c r="G577" s="219">
        <v>60624</v>
      </c>
      <c r="H577" s="219">
        <v>3031</v>
      </c>
      <c r="I577" s="219"/>
    </row>
    <row r="578" spans="1:11" x14ac:dyDescent="0.3">
      <c r="A578" s="214" t="s">
        <v>184</v>
      </c>
      <c r="B578" s="215" t="s">
        <v>729</v>
      </c>
      <c r="C578" s="216" t="s">
        <v>730</v>
      </c>
      <c r="D578" s="217" t="s">
        <v>451</v>
      </c>
      <c r="E578" s="217" t="s">
        <v>285</v>
      </c>
      <c r="F578" s="218">
        <v>0.05</v>
      </c>
      <c r="G578" s="219">
        <v>60624</v>
      </c>
      <c r="H578" s="219">
        <v>3031</v>
      </c>
      <c r="I578" s="219"/>
    </row>
    <row r="579" spans="1:11" x14ac:dyDescent="0.3">
      <c r="A579" s="214" t="s">
        <v>184</v>
      </c>
      <c r="B579" s="215" t="s">
        <v>432</v>
      </c>
      <c r="C579" s="216" t="s">
        <v>433</v>
      </c>
      <c r="D579" s="217" t="s">
        <v>434</v>
      </c>
      <c r="E579" s="217" t="s">
        <v>218</v>
      </c>
      <c r="F579" s="218">
        <v>0.02</v>
      </c>
      <c r="G579" s="219">
        <v>3484</v>
      </c>
      <c r="H579" s="219">
        <v>70</v>
      </c>
      <c r="I579" s="219"/>
    </row>
    <row r="580" spans="1:11" x14ac:dyDescent="0.3">
      <c r="A580" s="214" t="s">
        <v>184</v>
      </c>
      <c r="B580" s="215" t="s">
        <v>731</v>
      </c>
      <c r="C580" s="216" t="s">
        <v>732</v>
      </c>
      <c r="D580" s="217" t="s">
        <v>437</v>
      </c>
      <c r="E580" s="217" t="s">
        <v>518</v>
      </c>
      <c r="F580" s="218">
        <v>1E-3</v>
      </c>
      <c r="G580" s="219">
        <v>186781</v>
      </c>
      <c r="H580" s="219">
        <v>187</v>
      </c>
      <c r="I580" s="219"/>
    </row>
    <row r="581" spans="1:11" ht="26.4" x14ac:dyDescent="0.3">
      <c r="A581" s="214" t="s">
        <v>184</v>
      </c>
      <c r="B581" s="215" t="s">
        <v>759</v>
      </c>
      <c r="C581" s="216" t="s">
        <v>760</v>
      </c>
      <c r="D581" s="217" t="s">
        <v>437</v>
      </c>
      <c r="E581" s="217" t="s">
        <v>212</v>
      </c>
      <c r="F581" s="218">
        <v>1.03</v>
      </c>
      <c r="G581" s="219">
        <v>92600</v>
      </c>
      <c r="H581" s="219">
        <v>95378</v>
      </c>
      <c r="I581" s="219"/>
    </row>
    <row r="582" spans="1:11" x14ac:dyDescent="0.3">
      <c r="A582" s="214" t="s">
        <v>184</v>
      </c>
      <c r="B582" s="215" t="s">
        <v>719</v>
      </c>
      <c r="C582" s="216" t="s">
        <v>720</v>
      </c>
      <c r="D582" s="217" t="s">
        <v>437</v>
      </c>
      <c r="E582" s="217" t="s">
        <v>454</v>
      </c>
      <c r="F582" s="218">
        <v>0.25</v>
      </c>
      <c r="G582" s="219">
        <v>6400</v>
      </c>
      <c r="H582" s="219">
        <v>1600</v>
      </c>
      <c r="I582" s="219"/>
    </row>
    <row r="583" spans="1:11" x14ac:dyDescent="0.3">
      <c r="A583" s="214" t="s">
        <v>184</v>
      </c>
      <c r="B583" s="215" t="s">
        <v>735</v>
      </c>
      <c r="C583" s="216" t="s">
        <v>736</v>
      </c>
      <c r="D583" s="217" t="s">
        <v>437</v>
      </c>
      <c r="E583" s="217" t="s">
        <v>457</v>
      </c>
      <c r="F583" s="218">
        <v>3.0000000000000001E-3</v>
      </c>
      <c r="G583" s="219">
        <v>106482</v>
      </c>
      <c r="H583" s="219">
        <v>319</v>
      </c>
      <c r="I583" s="219"/>
    </row>
    <row r="584" spans="1:11" x14ac:dyDescent="0.3">
      <c r="A584" s="214" t="s">
        <v>184</v>
      </c>
      <c r="B584" s="215" t="s">
        <v>435</v>
      </c>
      <c r="C584" s="216" t="s">
        <v>436</v>
      </c>
      <c r="D584" s="217" t="s">
        <v>437</v>
      </c>
      <c r="E584" s="217" t="s">
        <v>218</v>
      </c>
      <c r="F584" s="218">
        <v>0.55400000000000005</v>
      </c>
      <c r="G584" s="219">
        <v>1824</v>
      </c>
      <c r="H584" s="219">
        <v>1010</v>
      </c>
      <c r="I584" s="219"/>
    </row>
    <row r="585" spans="1:11" x14ac:dyDescent="0.3">
      <c r="A585" s="214" t="s">
        <v>184</v>
      </c>
      <c r="B585" s="215" t="s">
        <v>737</v>
      </c>
      <c r="C585" s="216" t="s">
        <v>738</v>
      </c>
      <c r="D585" s="217" t="s">
        <v>437</v>
      </c>
      <c r="E585" s="217" t="s">
        <v>454</v>
      </c>
      <c r="F585" s="218">
        <v>0.22</v>
      </c>
      <c r="G585" s="219">
        <v>7244</v>
      </c>
      <c r="H585" s="219">
        <v>1594</v>
      </c>
      <c r="I585" s="219"/>
    </row>
    <row r="586" spans="1:11" x14ac:dyDescent="0.3">
      <c r="A586" s="214" t="s">
        <v>184</v>
      </c>
      <c r="B586" s="215" t="s">
        <v>739</v>
      </c>
      <c r="C586" s="216" t="s">
        <v>740</v>
      </c>
      <c r="D586" s="217" t="s">
        <v>437</v>
      </c>
      <c r="E586" s="217" t="s">
        <v>216</v>
      </c>
      <c r="F586" s="218">
        <v>1.1000000000000001</v>
      </c>
      <c r="G586" s="219">
        <v>5216</v>
      </c>
      <c r="H586" s="219">
        <v>5738</v>
      </c>
      <c r="I586" s="219"/>
    </row>
    <row r="587" spans="1:11" x14ac:dyDescent="0.3">
      <c r="A587" s="214" t="s">
        <v>184</v>
      </c>
      <c r="B587" s="215" t="s">
        <v>455</v>
      </c>
      <c r="C587" s="216" t="s">
        <v>456</v>
      </c>
      <c r="D587" s="217" t="s">
        <v>437</v>
      </c>
      <c r="E587" s="217" t="s">
        <v>457</v>
      </c>
      <c r="F587" s="218">
        <v>2.5</v>
      </c>
      <c r="G587" s="219">
        <v>33</v>
      </c>
      <c r="H587" s="219">
        <v>83</v>
      </c>
      <c r="I587" s="219"/>
    </row>
    <row r="589" spans="1:11" ht="52.8" x14ac:dyDescent="0.3">
      <c r="A589" s="208" t="s">
        <v>45</v>
      </c>
      <c r="B589" s="209" t="s">
        <v>426</v>
      </c>
      <c r="C589" s="210" t="s">
        <v>231</v>
      </c>
      <c r="D589" s="211" t="s">
        <v>427</v>
      </c>
      <c r="E589" s="211" t="s">
        <v>212</v>
      </c>
      <c r="F589" s="212"/>
      <c r="G589" s="213"/>
      <c r="H589" s="213"/>
      <c r="I589" s="213">
        <v>80294</v>
      </c>
      <c r="J589" s="226">
        <f>+$K$1</f>
        <v>1.4233</v>
      </c>
      <c r="K589" s="227">
        <f>+ROUND(I589*J589,0)</f>
        <v>114282</v>
      </c>
    </row>
    <row r="590" spans="1:11" ht="26.4" x14ac:dyDescent="0.3">
      <c r="A590" s="214" t="s">
        <v>45</v>
      </c>
      <c r="B590" s="215" t="s">
        <v>438</v>
      </c>
      <c r="C590" s="216" t="s">
        <v>439</v>
      </c>
      <c r="D590" s="217" t="s">
        <v>430</v>
      </c>
      <c r="E590" s="217" t="s">
        <v>431</v>
      </c>
      <c r="F590" s="218">
        <v>0.66</v>
      </c>
      <c r="G590" s="219">
        <v>30782</v>
      </c>
      <c r="H590" s="219">
        <v>20316</v>
      </c>
      <c r="I590" s="219"/>
    </row>
    <row r="591" spans="1:11" x14ac:dyDescent="0.3">
      <c r="A591" s="214" t="s">
        <v>45</v>
      </c>
      <c r="B591" s="215" t="s">
        <v>449</v>
      </c>
      <c r="C591" s="216" t="s">
        <v>450</v>
      </c>
      <c r="D591" s="217" t="s">
        <v>451</v>
      </c>
      <c r="E591" s="217" t="s">
        <v>285</v>
      </c>
      <c r="F591" s="218">
        <v>5.8999999999999999E-3</v>
      </c>
      <c r="G591" s="219">
        <v>180217</v>
      </c>
      <c r="H591" s="219">
        <v>1063</v>
      </c>
      <c r="I591" s="219"/>
    </row>
    <row r="592" spans="1:11" x14ac:dyDescent="0.3">
      <c r="A592" s="214" t="s">
        <v>45</v>
      </c>
      <c r="B592" s="215" t="s">
        <v>432</v>
      </c>
      <c r="C592" s="216" t="s">
        <v>433</v>
      </c>
      <c r="D592" s="217" t="s">
        <v>434</v>
      </c>
      <c r="E592" s="217" t="s">
        <v>218</v>
      </c>
      <c r="F592" s="218">
        <v>0.02</v>
      </c>
      <c r="G592" s="219">
        <v>3484</v>
      </c>
      <c r="H592" s="219">
        <v>70</v>
      </c>
      <c r="I592" s="219"/>
    </row>
    <row r="593" spans="1:11" x14ac:dyDescent="0.3">
      <c r="A593" s="214" t="s">
        <v>45</v>
      </c>
      <c r="B593" s="215" t="s">
        <v>719</v>
      </c>
      <c r="C593" s="216" t="s">
        <v>720</v>
      </c>
      <c r="D593" s="217" t="s">
        <v>437</v>
      </c>
      <c r="E593" s="217" t="s">
        <v>454</v>
      </c>
      <c r="F593" s="218">
        <v>0.25</v>
      </c>
      <c r="G593" s="219">
        <v>6400</v>
      </c>
      <c r="H593" s="219">
        <v>1600</v>
      </c>
      <c r="I593" s="219"/>
    </row>
    <row r="594" spans="1:11" ht="26.4" x14ac:dyDescent="0.3">
      <c r="A594" s="214" t="s">
        <v>45</v>
      </c>
      <c r="B594" s="215" t="s">
        <v>765</v>
      </c>
      <c r="C594" s="216" t="s">
        <v>766</v>
      </c>
      <c r="D594" s="217" t="s">
        <v>437</v>
      </c>
      <c r="E594" s="217" t="s">
        <v>212</v>
      </c>
      <c r="F594" s="218">
        <v>1.03</v>
      </c>
      <c r="G594" s="219">
        <v>39900</v>
      </c>
      <c r="H594" s="219">
        <v>41097</v>
      </c>
      <c r="I594" s="219"/>
    </row>
    <row r="595" spans="1:11" x14ac:dyDescent="0.3">
      <c r="A595" s="214" t="s">
        <v>45</v>
      </c>
      <c r="B595" s="215" t="s">
        <v>435</v>
      </c>
      <c r="C595" s="216" t="s">
        <v>436</v>
      </c>
      <c r="D595" s="217" t="s">
        <v>437</v>
      </c>
      <c r="E595" s="217" t="s">
        <v>218</v>
      </c>
      <c r="F595" s="218">
        <v>0.7</v>
      </c>
      <c r="G595" s="219">
        <v>1824</v>
      </c>
      <c r="H595" s="219">
        <v>1277</v>
      </c>
      <c r="I595" s="219"/>
    </row>
    <row r="596" spans="1:11" x14ac:dyDescent="0.3">
      <c r="A596" s="214" t="s">
        <v>45</v>
      </c>
      <c r="B596" s="215" t="s">
        <v>767</v>
      </c>
      <c r="C596" s="216" t="s">
        <v>768</v>
      </c>
      <c r="D596" s="217" t="s">
        <v>437</v>
      </c>
      <c r="E596" s="217" t="s">
        <v>454</v>
      </c>
      <c r="F596" s="218">
        <v>4.5</v>
      </c>
      <c r="G596" s="219">
        <v>2892</v>
      </c>
      <c r="H596" s="219">
        <v>13014</v>
      </c>
      <c r="I596" s="219"/>
    </row>
    <row r="597" spans="1:11" x14ac:dyDescent="0.3">
      <c r="A597" s="214" t="s">
        <v>45</v>
      </c>
      <c r="B597" s="215" t="s">
        <v>769</v>
      </c>
      <c r="C597" s="216" t="s">
        <v>770</v>
      </c>
      <c r="D597" s="217" t="s">
        <v>437</v>
      </c>
      <c r="E597" s="217" t="s">
        <v>477</v>
      </c>
      <c r="F597" s="218">
        <v>0.33</v>
      </c>
      <c r="G597" s="219">
        <v>5517</v>
      </c>
      <c r="H597" s="219">
        <v>1821</v>
      </c>
      <c r="I597" s="219"/>
    </row>
    <row r="598" spans="1:11" x14ac:dyDescent="0.3">
      <c r="A598" s="214" t="s">
        <v>45</v>
      </c>
      <c r="B598" s="215" t="s">
        <v>455</v>
      </c>
      <c r="C598" s="216" t="s">
        <v>456</v>
      </c>
      <c r="D598" s="217" t="s">
        <v>437</v>
      </c>
      <c r="E598" s="217" t="s">
        <v>457</v>
      </c>
      <c r="F598" s="218">
        <v>1.08</v>
      </c>
      <c r="G598" s="219">
        <v>33</v>
      </c>
      <c r="H598" s="219">
        <v>36</v>
      </c>
      <c r="I598" s="219"/>
    </row>
    <row r="600" spans="1:11" s="275" customFormat="1" ht="52.8" x14ac:dyDescent="0.25">
      <c r="A600" s="269" t="s">
        <v>187</v>
      </c>
      <c r="B600" s="270" t="s">
        <v>426</v>
      </c>
      <c r="C600" s="271" t="s">
        <v>352</v>
      </c>
      <c r="D600" s="272" t="s">
        <v>427</v>
      </c>
      <c r="E600" s="272" t="s">
        <v>212</v>
      </c>
      <c r="F600" s="273"/>
      <c r="G600" s="274"/>
      <c r="H600" s="274"/>
      <c r="I600" s="274">
        <v>94592</v>
      </c>
      <c r="J600" s="226">
        <f>+$K$1</f>
        <v>1.4233</v>
      </c>
      <c r="K600" s="227">
        <f>+ROUND(I600*J600,0)</f>
        <v>134633</v>
      </c>
    </row>
    <row r="601" spans="1:11" s="275" customFormat="1" ht="13.2" x14ac:dyDescent="0.25">
      <c r="A601" s="276" t="s">
        <v>187</v>
      </c>
      <c r="B601" s="277" t="s">
        <v>444</v>
      </c>
      <c r="C601" s="278" t="s">
        <v>445</v>
      </c>
      <c r="D601" s="279" t="s">
        <v>446</v>
      </c>
      <c r="E601" s="279" t="s">
        <v>303</v>
      </c>
      <c r="F601" s="280">
        <v>0.03</v>
      </c>
      <c r="G601" s="281">
        <v>505998</v>
      </c>
      <c r="H601" s="281">
        <v>15180</v>
      </c>
      <c r="I601" s="281"/>
    </row>
    <row r="602" spans="1:11" s="275" customFormat="1" ht="26.4" x14ac:dyDescent="0.25">
      <c r="A602" s="276" t="s">
        <v>187</v>
      </c>
      <c r="B602" s="277" t="s">
        <v>438</v>
      </c>
      <c r="C602" s="278" t="s">
        <v>439</v>
      </c>
      <c r="D602" s="279" t="s">
        <v>430</v>
      </c>
      <c r="E602" s="279" t="s">
        <v>431</v>
      </c>
      <c r="F602" s="280">
        <v>0.69</v>
      </c>
      <c r="G602" s="281">
        <v>30782</v>
      </c>
      <c r="H602" s="281">
        <v>21240</v>
      </c>
      <c r="I602" s="281"/>
      <c r="J602" s="282"/>
    </row>
    <row r="603" spans="1:11" s="275" customFormat="1" ht="13.2" x14ac:dyDescent="0.25">
      <c r="A603" s="276" t="s">
        <v>187</v>
      </c>
      <c r="B603" s="277" t="s">
        <v>449</v>
      </c>
      <c r="C603" s="278" t="s">
        <v>450</v>
      </c>
      <c r="D603" s="279" t="s">
        <v>451</v>
      </c>
      <c r="E603" s="279" t="s">
        <v>285</v>
      </c>
      <c r="F603" s="280">
        <v>6.1000000000000004E-3</v>
      </c>
      <c r="G603" s="281">
        <v>180217</v>
      </c>
      <c r="H603" s="281">
        <v>1099</v>
      </c>
      <c r="I603" s="281"/>
      <c r="J603" s="282"/>
    </row>
    <row r="604" spans="1:11" s="275" customFormat="1" ht="13.2" x14ac:dyDescent="0.25">
      <c r="A604" s="276" t="s">
        <v>187</v>
      </c>
      <c r="B604" s="277" t="s">
        <v>432</v>
      </c>
      <c r="C604" s="278" t="s">
        <v>433</v>
      </c>
      <c r="D604" s="279" t="s">
        <v>434</v>
      </c>
      <c r="E604" s="279" t="s">
        <v>218</v>
      </c>
      <c r="F604" s="280">
        <v>0.01</v>
      </c>
      <c r="G604" s="281">
        <v>3484</v>
      </c>
      <c r="H604" s="281">
        <v>35</v>
      </c>
      <c r="I604" s="281"/>
      <c r="J604" s="282"/>
    </row>
    <row r="605" spans="1:11" s="275" customFormat="1" ht="13.2" x14ac:dyDescent="0.25">
      <c r="A605" s="276" t="s">
        <v>187</v>
      </c>
      <c r="B605" s="277" t="s">
        <v>719</v>
      </c>
      <c r="C605" s="278" t="s">
        <v>720</v>
      </c>
      <c r="D605" s="279" t="s">
        <v>437</v>
      </c>
      <c r="E605" s="279" t="s">
        <v>454</v>
      </c>
      <c r="F605" s="280">
        <v>2.5999999999999999E-2</v>
      </c>
      <c r="G605" s="281">
        <v>6400</v>
      </c>
      <c r="H605" s="281">
        <v>166</v>
      </c>
      <c r="I605" s="281"/>
      <c r="J605" s="282"/>
    </row>
    <row r="606" spans="1:11" s="275" customFormat="1" ht="13.2" x14ac:dyDescent="0.25">
      <c r="A606" s="276" t="s">
        <v>187</v>
      </c>
      <c r="B606" s="277" t="s">
        <v>937</v>
      </c>
      <c r="C606" s="278" t="s">
        <v>938</v>
      </c>
      <c r="D606" s="279" t="s">
        <v>437</v>
      </c>
      <c r="E606" s="279" t="s">
        <v>212</v>
      </c>
      <c r="F606" s="280">
        <v>1.02</v>
      </c>
      <c r="G606" s="281">
        <v>53443</v>
      </c>
      <c r="H606" s="281">
        <v>54512</v>
      </c>
      <c r="I606" s="281"/>
      <c r="J606" s="282"/>
    </row>
    <row r="607" spans="1:11" s="275" customFormat="1" ht="13.2" x14ac:dyDescent="0.25">
      <c r="A607" s="276" t="s">
        <v>187</v>
      </c>
      <c r="B607" s="277" t="s">
        <v>435</v>
      </c>
      <c r="C607" s="278" t="s">
        <v>436</v>
      </c>
      <c r="D607" s="279" t="s">
        <v>437</v>
      </c>
      <c r="E607" s="279" t="s">
        <v>218</v>
      </c>
      <c r="F607" s="280">
        <v>0.73499999999999999</v>
      </c>
      <c r="G607" s="281">
        <v>1824</v>
      </c>
      <c r="H607" s="281">
        <v>1341</v>
      </c>
      <c r="I607" s="281"/>
      <c r="J607" s="282"/>
    </row>
    <row r="608" spans="1:11" s="275" customFormat="1" ht="13.2" x14ac:dyDescent="0.25">
      <c r="A608" s="276" t="s">
        <v>187</v>
      </c>
      <c r="B608" s="277" t="s">
        <v>1014</v>
      </c>
      <c r="C608" s="278" t="s">
        <v>1015</v>
      </c>
      <c r="D608" s="279" t="s">
        <v>437</v>
      </c>
      <c r="E608" s="279" t="s">
        <v>454</v>
      </c>
      <c r="F608" s="280">
        <v>0.46</v>
      </c>
      <c r="G608" s="281">
        <v>2207</v>
      </c>
      <c r="H608" s="281">
        <v>1015</v>
      </c>
      <c r="I608" s="281"/>
      <c r="J608" s="282"/>
    </row>
    <row r="609" spans="1:11" s="275" customFormat="1" ht="13.2" x14ac:dyDescent="0.25">
      <c r="A609" s="276" t="s">
        <v>187</v>
      </c>
      <c r="B609" s="277" t="s">
        <v>455</v>
      </c>
      <c r="C609" s="278" t="s">
        <v>456</v>
      </c>
      <c r="D609" s="279" t="s">
        <v>437</v>
      </c>
      <c r="E609" s="279" t="s">
        <v>457</v>
      </c>
      <c r="F609" s="280">
        <v>0.11</v>
      </c>
      <c r="G609" s="281">
        <v>33</v>
      </c>
      <c r="H609" s="281">
        <v>4</v>
      </c>
      <c r="I609" s="281"/>
      <c r="J609" s="282"/>
    </row>
    <row r="610" spans="1:11" ht="66" x14ac:dyDescent="0.3">
      <c r="A610" s="208" t="s">
        <v>47</v>
      </c>
      <c r="B610" s="209" t="s">
        <v>426</v>
      </c>
      <c r="C610" s="210" t="s">
        <v>232</v>
      </c>
      <c r="D610" s="211" t="s">
        <v>427</v>
      </c>
      <c r="E610" s="211" t="s">
        <v>218</v>
      </c>
      <c r="F610" s="212"/>
      <c r="G610" s="213"/>
      <c r="H610" s="213"/>
      <c r="I610" s="213">
        <v>558778</v>
      </c>
      <c r="J610" s="226">
        <f>+$K$1</f>
        <v>1.4233</v>
      </c>
      <c r="K610" s="227">
        <f>+ROUND(I610*J610,0)</f>
        <v>795309</v>
      </c>
    </row>
    <row r="611" spans="1:11" ht="26.4" x14ac:dyDescent="0.3">
      <c r="A611" s="214" t="s">
        <v>47</v>
      </c>
      <c r="B611" s="215" t="s">
        <v>529</v>
      </c>
      <c r="C611" s="216" t="s">
        <v>530</v>
      </c>
      <c r="D611" s="217" t="s">
        <v>430</v>
      </c>
      <c r="E611" s="217" t="s">
        <v>431</v>
      </c>
      <c r="F611" s="218">
        <v>1.18</v>
      </c>
      <c r="G611" s="219">
        <v>33862</v>
      </c>
      <c r="H611" s="219">
        <v>39957</v>
      </c>
      <c r="I611" s="219"/>
    </row>
    <row r="612" spans="1:11" x14ac:dyDescent="0.3">
      <c r="A612" s="214" t="s">
        <v>47</v>
      </c>
      <c r="B612" s="215" t="s">
        <v>449</v>
      </c>
      <c r="C612" s="216" t="s">
        <v>450</v>
      </c>
      <c r="D612" s="217" t="s">
        <v>451</v>
      </c>
      <c r="E612" s="217" t="s">
        <v>285</v>
      </c>
      <c r="F612" s="218">
        <v>5.2900000000000003E-2</v>
      </c>
      <c r="G612" s="219">
        <v>180217</v>
      </c>
      <c r="H612" s="219">
        <v>9533</v>
      </c>
      <c r="I612" s="219"/>
    </row>
    <row r="613" spans="1:11" x14ac:dyDescent="0.3">
      <c r="A613" s="214" t="s">
        <v>47</v>
      </c>
      <c r="B613" s="215" t="s">
        <v>432</v>
      </c>
      <c r="C613" s="216" t="s">
        <v>433</v>
      </c>
      <c r="D613" s="217" t="s">
        <v>434</v>
      </c>
      <c r="E613" s="217" t="s">
        <v>218</v>
      </c>
      <c r="F613" s="218">
        <v>0.1</v>
      </c>
      <c r="G613" s="219">
        <v>3484</v>
      </c>
      <c r="H613" s="219">
        <v>348</v>
      </c>
      <c r="I613" s="219"/>
    </row>
    <row r="614" spans="1:11" x14ac:dyDescent="0.3">
      <c r="A614" s="214" t="s">
        <v>47</v>
      </c>
      <c r="B614" s="215" t="s">
        <v>435</v>
      </c>
      <c r="C614" s="216" t="s">
        <v>436</v>
      </c>
      <c r="D614" s="217" t="s">
        <v>437</v>
      </c>
      <c r="E614" s="217" t="s">
        <v>218</v>
      </c>
      <c r="F614" s="218">
        <v>1.3</v>
      </c>
      <c r="G614" s="219">
        <v>1824</v>
      </c>
      <c r="H614" s="219">
        <v>2371</v>
      </c>
      <c r="I614" s="219"/>
    </row>
    <row r="615" spans="1:11" x14ac:dyDescent="0.3">
      <c r="A615" s="214" t="s">
        <v>47</v>
      </c>
      <c r="B615" s="215" t="s">
        <v>771</v>
      </c>
      <c r="C615" s="216" t="s">
        <v>772</v>
      </c>
      <c r="D615" s="217" t="s">
        <v>437</v>
      </c>
      <c r="E615" s="217" t="s">
        <v>218</v>
      </c>
      <c r="F615" s="218">
        <v>1</v>
      </c>
      <c r="G615" s="219">
        <v>5230</v>
      </c>
      <c r="H615" s="219">
        <v>5230</v>
      </c>
      <c r="I615" s="219"/>
    </row>
    <row r="616" spans="1:11" x14ac:dyDescent="0.3">
      <c r="A616" s="214" t="s">
        <v>47</v>
      </c>
      <c r="B616" s="215" t="s">
        <v>773</v>
      </c>
      <c r="C616" s="216" t="s">
        <v>774</v>
      </c>
      <c r="D616" s="217" t="s">
        <v>437</v>
      </c>
      <c r="E616" s="217" t="s">
        <v>775</v>
      </c>
      <c r="F616" s="218">
        <v>1</v>
      </c>
      <c r="G616" s="219">
        <v>29900</v>
      </c>
      <c r="H616" s="219">
        <v>29900</v>
      </c>
      <c r="I616" s="219"/>
    </row>
    <row r="617" spans="1:11" ht="26.4" x14ac:dyDescent="0.3">
      <c r="A617" s="214" t="s">
        <v>47</v>
      </c>
      <c r="B617" s="215" t="s">
        <v>776</v>
      </c>
      <c r="C617" s="216" t="s">
        <v>777</v>
      </c>
      <c r="D617" s="217" t="s">
        <v>437</v>
      </c>
      <c r="E617" s="217" t="s">
        <v>218</v>
      </c>
      <c r="F617" s="218">
        <v>1</v>
      </c>
      <c r="G617" s="219">
        <v>175900</v>
      </c>
      <c r="H617" s="219">
        <v>175900</v>
      </c>
      <c r="I617" s="219"/>
    </row>
    <row r="618" spans="1:11" ht="26.4" x14ac:dyDescent="0.3">
      <c r="A618" s="214" t="s">
        <v>47</v>
      </c>
      <c r="B618" s="215" t="s">
        <v>778</v>
      </c>
      <c r="C618" s="216" t="s">
        <v>779</v>
      </c>
      <c r="D618" s="217" t="s">
        <v>437</v>
      </c>
      <c r="E618" s="217" t="s">
        <v>218</v>
      </c>
      <c r="F618" s="218">
        <v>1</v>
      </c>
      <c r="G618" s="219">
        <v>295539</v>
      </c>
      <c r="H618" s="219">
        <v>295539</v>
      </c>
      <c r="I618" s="219"/>
    </row>
    <row r="620" spans="1:11" ht="79.2" x14ac:dyDescent="0.3">
      <c r="A620" s="208" t="s">
        <v>49</v>
      </c>
      <c r="B620" s="209" t="s">
        <v>426</v>
      </c>
      <c r="C620" s="210" t="s">
        <v>233</v>
      </c>
      <c r="D620" s="211" t="s">
        <v>427</v>
      </c>
      <c r="E620" s="211" t="s">
        <v>218</v>
      </c>
      <c r="F620" s="212"/>
      <c r="G620" s="213"/>
      <c r="H620" s="213"/>
      <c r="I620" s="213">
        <v>740090</v>
      </c>
      <c r="J620" s="226">
        <f>+$K$1</f>
        <v>1.4233</v>
      </c>
      <c r="K620" s="227">
        <f>+ROUND(I620*J620,0)</f>
        <v>1053370</v>
      </c>
    </row>
    <row r="621" spans="1:11" x14ac:dyDescent="0.3">
      <c r="A621" s="214" t="s">
        <v>49</v>
      </c>
      <c r="B621" s="215" t="s">
        <v>780</v>
      </c>
      <c r="C621" s="216" t="s">
        <v>781</v>
      </c>
      <c r="D621" s="217" t="s">
        <v>430</v>
      </c>
      <c r="E621" s="217" t="s">
        <v>431</v>
      </c>
      <c r="F621" s="218">
        <v>7</v>
      </c>
      <c r="G621" s="219">
        <v>33335</v>
      </c>
      <c r="H621" s="219">
        <v>233345</v>
      </c>
      <c r="I621" s="219"/>
    </row>
    <row r="622" spans="1:11" ht="26.4" x14ac:dyDescent="0.3">
      <c r="A622" s="214" t="s">
        <v>49</v>
      </c>
      <c r="B622" s="215" t="s">
        <v>514</v>
      </c>
      <c r="C622" s="216" t="s">
        <v>515</v>
      </c>
      <c r="D622" s="217" t="s">
        <v>430</v>
      </c>
      <c r="E622" s="217" t="s">
        <v>431</v>
      </c>
      <c r="F622" s="218">
        <v>1.8</v>
      </c>
      <c r="G622" s="219">
        <v>33335</v>
      </c>
      <c r="H622" s="219">
        <v>60003</v>
      </c>
      <c r="I622" s="219"/>
    </row>
    <row r="623" spans="1:11" x14ac:dyDescent="0.3">
      <c r="A623" s="214" t="s">
        <v>49</v>
      </c>
      <c r="B623" s="215" t="s">
        <v>449</v>
      </c>
      <c r="C623" s="216" t="s">
        <v>450</v>
      </c>
      <c r="D623" s="217" t="s">
        <v>451</v>
      </c>
      <c r="E623" s="217" t="s">
        <v>285</v>
      </c>
      <c r="F623" s="218">
        <v>6.5299999999999997E-2</v>
      </c>
      <c r="G623" s="219">
        <v>180217</v>
      </c>
      <c r="H623" s="219">
        <v>11768</v>
      </c>
      <c r="I623" s="219"/>
    </row>
    <row r="624" spans="1:11" x14ac:dyDescent="0.3">
      <c r="A624" s="214" t="s">
        <v>49</v>
      </c>
      <c r="B624" s="215" t="s">
        <v>432</v>
      </c>
      <c r="C624" s="216" t="s">
        <v>433</v>
      </c>
      <c r="D624" s="217" t="s">
        <v>434</v>
      </c>
      <c r="E624" s="217" t="s">
        <v>218</v>
      </c>
      <c r="F624" s="218">
        <v>0.05</v>
      </c>
      <c r="G624" s="219">
        <v>3484</v>
      </c>
      <c r="H624" s="219">
        <v>174</v>
      </c>
      <c r="I624" s="219"/>
    </row>
    <row r="625" spans="1:11" x14ac:dyDescent="0.3">
      <c r="A625" s="214" t="s">
        <v>49</v>
      </c>
      <c r="B625" s="215" t="s">
        <v>782</v>
      </c>
      <c r="C625" s="216" t="s">
        <v>783</v>
      </c>
      <c r="D625" s="217" t="s">
        <v>437</v>
      </c>
      <c r="E625" s="217" t="s">
        <v>518</v>
      </c>
      <c r="F625" s="218">
        <v>0.157</v>
      </c>
      <c r="G625" s="219">
        <v>122300</v>
      </c>
      <c r="H625" s="219">
        <v>19201</v>
      </c>
      <c r="I625" s="219"/>
    </row>
    <row r="626" spans="1:11" x14ac:dyDescent="0.3">
      <c r="A626" s="214" t="s">
        <v>49</v>
      </c>
      <c r="B626" s="215" t="s">
        <v>784</v>
      </c>
      <c r="C626" s="216" t="s">
        <v>785</v>
      </c>
      <c r="D626" s="217" t="s">
        <v>437</v>
      </c>
      <c r="E626" s="217" t="s">
        <v>518</v>
      </c>
      <c r="F626" s="218">
        <v>0.94499999999999995</v>
      </c>
      <c r="G626" s="219">
        <v>93586</v>
      </c>
      <c r="H626" s="219">
        <v>88439</v>
      </c>
      <c r="I626" s="219"/>
    </row>
    <row r="627" spans="1:11" x14ac:dyDescent="0.3">
      <c r="A627" s="214" t="s">
        <v>49</v>
      </c>
      <c r="B627" s="215" t="s">
        <v>731</v>
      </c>
      <c r="C627" s="216" t="s">
        <v>732</v>
      </c>
      <c r="D627" s="217" t="s">
        <v>437</v>
      </c>
      <c r="E627" s="217" t="s">
        <v>518</v>
      </c>
      <c r="F627" s="218">
        <v>0.126</v>
      </c>
      <c r="G627" s="219">
        <v>186781</v>
      </c>
      <c r="H627" s="219">
        <v>23534</v>
      </c>
      <c r="I627" s="219"/>
    </row>
    <row r="628" spans="1:11" x14ac:dyDescent="0.3">
      <c r="A628" s="214" t="s">
        <v>49</v>
      </c>
      <c r="B628" s="215" t="s">
        <v>435</v>
      </c>
      <c r="C628" s="216" t="s">
        <v>436</v>
      </c>
      <c r="D628" s="217" t="s">
        <v>437</v>
      </c>
      <c r="E628" s="217" t="s">
        <v>218</v>
      </c>
      <c r="F628" s="218">
        <v>2.2999999999999998</v>
      </c>
      <c r="G628" s="219">
        <v>1824</v>
      </c>
      <c r="H628" s="219">
        <v>4195</v>
      </c>
      <c r="I628" s="219"/>
    </row>
    <row r="629" spans="1:11" x14ac:dyDescent="0.3">
      <c r="A629" s="214" t="s">
        <v>49</v>
      </c>
      <c r="B629" s="215" t="s">
        <v>786</v>
      </c>
      <c r="C629" s="216" t="s">
        <v>787</v>
      </c>
      <c r="D629" s="217" t="s">
        <v>437</v>
      </c>
      <c r="E629" s="217" t="s">
        <v>218</v>
      </c>
      <c r="F629" s="218">
        <v>4</v>
      </c>
      <c r="G629" s="219">
        <v>4924</v>
      </c>
      <c r="H629" s="219">
        <v>19696</v>
      </c>
      <c r="I629" s="219"/>
    </row>
    <row r="630" spans="1:11" ht="52.8" x14ac:dyDescent="0.3">
      <c r="A630" s="214" t="s">
        <v>49</v>
      </c>
      <c r="B630" s="215" t="s">
        <v>788</v>
      </c>
      <c r="C630" s="216" t="s">
        <v>789</v>
      </c>
      <c r="D630" s="217" t="s">
        <v>437</v>
      </c>
      <c r="E630" s="217" t="s">
        <v>218</v>
      </c>
      <c r="F630" s="218">
        <v>1</v>
      </c>
      <c r="G630" s="219">
        <v>279735</v>
      </c>
      <c r="H630" s="219">
        <v>279735</v>
      </c>
      <c r="I630" s="219"/>
    </row>
    <row r="632" spans="1:11" ht="92.4" x14ac:dyDescent="0.3">
      <c r="A632" s="208" t="s">
        <v>51</v>
      </c>
      <c r="B632" s="209" t="s">
        <v>426</v>
      </c>
      <c r="C632" s="210" t="s">
        <v>234</v>
      </c>
      <c r="D632" s="211" t="s">
        <v>427</v>
      </c>
      <c r="E632" s="211" t="s">
        <v>218</v>
      </c>
      <c r="F632" s="212"/>
      <c r="G632" s="213"/>
      <c r="H632" s="213"/>
      <c r="I632" s="213">
        <v>239257</v>
      </c>
      <c r="J632" s="226">
        <f>+$K$1</f>
        <v>1.4233</v>
      </c>
      <c r="K632" s="227">
        <f>+ROUND(I632*J632,0)</f>
        <v>340534</v>
      </c>
    </row>
    <row r="633" spans="1:11" x14ac:dyDescent="0.3">
      <c r="A633" s="214" t="s">
        <v>51</v>
      </c>
      <c r="B633" s="215" t="s">
        <v>444</v>
      </c>
      <c r="C633" s="216" t="s">
        <v>445</v>
      </c>
      <c r="D633" s="217" t="s">
        <v>446</v>
      </c>
      <c r="E633" s="217" t="s">
        <v>303</v>
      </c>
      <c r="F633" s="218">
        <v>5.0000000000000001E-3</v>
      </c>
      <c r="G633" s="219">
        <v>505998</v>
      </c>
      <c r="H633" s="219">
        <v>2530</v>
      </c>
      <c r="I633" s="219"/>
    </row>
    <row r="634" spans="1:11" ht="26.4" x14ac:dyDescent="0.3">
      <c r="A634" s="214" t="s">
        <v>51</v>
      </c>
      <c r="B634" s="215" t="s">
        <v>438</v>
      </c>
      <c r="C634" s="216" t="s">
        <v>439</v>
      </c>
      <c r="D634" s="217" t="s">
        <v>430</v>
      </c>
      <c r="E634" s="217" t="s">
        <v>431</v>
      </c>
      <c r="F634" s="218">
        <v>1.52</v>
      </c>
      <c r="G634" s="219">
        <v>30782</v>
      </c>
      <c r="H634" s="219">
        <v>46789</v>
      </c>
      <c r="I634" s="219"/>
    </row>
    <row r="635" spans="1:11" x14ac:dyDescent="0.3">
      <c r="A635" s="214" t="s">
        <v>51</v>
      </c>
      <c r="B635" s="215" t="s">
        <v>449</v>
      </c>
      <c r="C635" s="216" t="s">
        <v>450</v>
      </c>
      <c r="D635" s="217" t="s">
        <v>451</v>
      </c>
      <c r="E635" s="217" t="s">
        <v>285</v>
      </c>
      <c r="F635" s="218">
        <v>1.77E-2</v>
      </c>
      <c r="G635" s="219">
        <v>180217</v>
      </c>
      <c r="H635" s="219">
        <v>3190</v>
      </c>
      <c r="I635" s="219"/>
    </row>
    <row r="636" spans="1:11" ht="26.4" x14ac:dyDescent="0.3">
      <c r="A636" s="214" t="s">
        <v>51</v>
      </c>
      <c r="B636" s="215" t="s">
        <v>516</v>
      </c>
      <c r="C636" s="216" t="s">
        <v>517</v>
      </c>
      <c r="D636" s="217" t="s">
        <v>437</v>
      </c>
      <c r="E636" s="217" t="s">
        <v>518</v>
      </c>
      <c r="F636" s="218">
        <v>1.6E-2</v>
      </c>
      <c r="G636" s="219">
        <v>134900</v>
      </c>
      <c r="H636" s="219">
        <v>2158</v>
      </c>
      <c r="I636" s="219"/>
    </row>
    <row r="637" spans="1:11" ht="26.4" x14ac:dyDescent="0.3">
      <c r="A637" s="214" t="s">
        <v>51</v>
      </c>
      <c r="B637" s="215" t="s">
        <v>519</v>
      </c>
      <c r="C637" s="216" t="s">
        <v>520</v>
      </c>
      <c r="D637" s="217" t="s">
        <v>437</v>
      </c>
      <c r="E637" s="217" t="s">
        <v>518</v>
      </c>
      <c r="F637" s="218">
        <v>2.5999999999999999E-2</v>
      </c>
      <c r="G637" s="219">
        <v>122000</v>
      </c>
      <c r="H637" s="219">
        <v>3172</v>
      </c>
      <c r="I637" s="219"/>
    </row>
    <row r="638" spans="1:11" x14ac:dyDescent="0.3">
      <c r="A638" s="214" t="s">
        <v>51</v>
      </c>
      <c r="B638" s="215" t="s">
        <v>435</v>
      </c>
      <c r="C638" s="216" t="s">
        <v>436</v>
      </c>
      <c r="D638" s="217" t="s">
        <v>437</v>
      </c>
      <c r="E638" s="217" t="s">
        <v>218</v>
      </c>
      <c r="F638" s="218">
        <v>1.6</v>
      </c>
      <c r="G638" s="219">
        <v>1824</v>
      </c>
      <c r="H638" s="219">
        <v>2918</v>
      </c>
      <c r="I638" s="219"/>
    </row>
    <row r="639" spans="1:11" ht="52.8" x14ac:dyDescent="0.3">
      <c r="A639" s="214" t="s">
        <v>51</v>
      </c>
      <c r="B639" s="215" t="s">
        <v>790</v>
      </c>
      <c r="C639" s="216" t="s">
        <v>791</v>
      </c>
      <c r="D639" s="217" t="s">
        <v>437</v>
      </c>
      <c r="E639" s="217" t="s">
        <v>218</v>
      </c>
      <c r="F639" s="218">
        <v>1</v>
      </c>
      <c r="G639" s="219">
        <v>178500</v>
      </c>
      <c r="H639" s="219">
        <v>178500</v>
      </c>
      <c r="I639" s="219"/>
    </row>
    <row r="640" spans="1:11" ht="92.4" x14ac:dyDescent="0.3">
      <c r="A640" s="208" t="s">
        <v>51</v>
      </c>
      <c r="B640" s="209" t="s">
        <v>426</v>
      </c>
      <c r="C640" s="210" t="s">
        <v>234</v>
      </c>
      <c r="D640" s="211" t="s">
        <v>427</v>
      </c>
      <c r="E640" s="211" t="s">
        <v>218</v>
      </c>
      <c r="F640" s="212"/>
      <c r="G640" s="213"/>
      <c r="H640" s="213"/>
      <c r="I640" s="213">
        <v>239257</v>
      </c>
      <c r="J640" s="226">
        <f>+$K$1</f>
        <v>1.4233</v>
      </c>
      <c r="K640" s="227">
        <f>+ROUND(I640*J640,0)</f>
        <v>340534</v>
      </c>
    </row>
    <row r="641" spans="1:11" x14ac:dyDescent="0.3">
      <c r="A641" s="214" t="s">
        <v>51</v>
      </c>
      <c r="B641" s="215" t="s">
        <v>444</v>
      </c>
      <c r="C641" s="216" t="s">
        <v>445</v>
      </c>
      <c r="D641" s="217" t="s">
        <v>446</v>
      </c>
      <c r="E641" s="217" t="s">
        <v>303</v>
      </c>
      <c r="F641" s="218">
        <v>5.0000000000000001E-3</v>
      </c>
      <c r="G641" s="219">
        <v>505998</v>
      </c>
      <c r="H641" s="219">
        <v>2530</v>
      </c>
      <c r="I641" s="219"/>
    </row>
    <row r="642" spans="1:11" ht="26.4" x14ac:dyDescent="0.3">
      <c r="A642" s="214" t="s">
        <v>51</v>
      </c>
      <c r="B642" s="215" t="s">
        <v>438</v>
      </c>
      <c r="C642" s="216" t="s">
        <v>439</v>
      </c>
      <c r="D642" s="217" t="s">
        <v>430</v>
      </c>
      <c r="E642" s="217" t="s">
        <v>431</v>
      </c>
      <c r="F642" s="218">
        <v>1.52</v>
      </c>
      <c r="G642" s="219">
        <v>30782</v>
      </c>
      <c r="H642" s="219">
        <v>46789</v>
      </c>
      <c r="I642" s="219"/>
    </row>
    <row r="643" spans="1:11" x14ac:dyDescent="0.3">
      <c r="A643" s="214" t="s">
        <v>51</v>
      </c>
      <c r="B643" s="215" t="s">
        <v>449</v>
      </c>
      <c r="C643" s="216" t="s">
        <v>450</v>
      </c>
      <c r="D643" s="217" t="s">
        <v>451</v>
      </c>
      <c r="E643" s="217" t="s">
        <v>285</v>
      </c>
      <c r="F643" s="218">
        <v>1.77E-2</v>
      </c>
      <c r="G643" s="219">
        <v>180217</v>
      </c>
      <c r="H643" s="219">
        <v>3190</v>
      </c>
      <c r="I643" s="219"/>
    </row>
    <row r="644" spans="1:11" ht="26.4" x14ac:dyDescent="0.3">
      <c r="A644" s="214" t="s">
        <v>51</v>
      </c>
      <c r="B644" s="215" t="s">
        <v>516</v>
      </c>
      <c r="C644" s="216" t="s">
        <v>517</v>
      </c>
      <c r="D644" s="217" t="s">
        <v>437</v>
      </c>
      <c r="E644" s="217" t="s">
        <v>518</v>
      </c>
      <c r="F644" s="218">
        <v>1.6E-2</v>
      </c>
      <c r="G644" s="219">
        <v>134900</v>
      </c>
      <c r="H644" s="219">
        <v>2158</v>
      </c>
      <c r="I644" s="219"/>
    </row>
    <row r="645" spans="1:11" ht="26.4" x14ac:dyDescent="0.3">
      <c r="A645" s="214" t="s">
        <v>51</v>
      </c>
      <c r="B645" s="215" t="s">
        <v>519</v>
      </c>
      <c r="C645" s="216" t="s">
        <v>520</v>
      </c>
      <c r="D645" s="217" t="s">
        <v>437</v>
      </c>
      <c r="E645" s="217" t="s">
        <v>518</v>
      </c>
      <c r="F645" s="218">
        <v>2.5999999999999999E-2</v>
      </c>
      <c r="G645" s="219">
        <v>122000</v>
      </c>
      <c r="H645" s="219">
        <v>3172</v>
      </c>
      <c r="I645" s="219"/>
    </row>
    <row r="646" spans="1:11" x14ac:dyDescent="0.3">
      <c r="A646" s="214" t="s">
        <v>51</v>
      </c>
      <c r="B646" s="215" t="s">
        <v>435</v>
      </c>
      <c r="C646" s="216" t="s">
        <v>436</v>
      </c>
      <c r="D646" s="217" t="s">
        <v>437</v>
      </c>
      <c r="E646" s="217" t="s">
        <v>218</v>
      </c>
      <c r="F646" s="218">
        <v>1.6</v>
      </c>
      <c r="G646" s="219">
        <v>1824</v>
      </c>
      <c r="H646" s="219">
        <v>2918</v>
      </c>
      <c r="I646" s="219"/>
    </row>
    <row r="647" spans="1:11" ht="52.8" x14ac:dyDescent="0.3">
      <c r="A647" s="214" t="s">
        <v>51</v>
      </c>
      <c r="B647" s="215" t="s">
        <v>790</v>
      </c>
      <c r="C647" s="216" t="s">
        <v>791</v>
      </c>
      <c r="D647" s="217" t="s">
        <v>437</v>
      </c>
      <c r="E647" s="217" t="s">
        <v>218</v>
      </c>
      <c r="F647" s="218">
        <v>1</v>
      </c>
      <c r="G647" s="219">
        <v>178500</v>
      </c>
      <c r="H647" s="219">
        <v>178500</v>
      </c>
      <c r="I647" s="219"/>
    </row>
    <row r="648" spans="1:11" ht="92.4" x14ac:dyDescent="0.3">
      <c r="A648" s="208" t="s">
        <v>163</v>
      </c>
      <c r="B648" s="209" t="s">
        <v>426</v>
      </c>
      <c r="C648" s="210" t="s">
        <v>330</v>
      </c>
      <c r="D648" s="211" t="s">
        <v>427</v>
      </c>
      <c r="E648" s="211" t="s">
        <v>218</v>
      </c>
      <c r="F648" s="212"/>
      <c r="G648" s="213"/>
      <c r="H648" s="213"/>
      <c r="I648" s="213">
        <v>241874</v>
      </c>
      <c r="J648" s="226">
        <f>+$K$1</f>
        <v>1.4233</v>
      </c>
      <c r="K648" s="227">
        <f>+ROUND(I648*J648,0)</f>
        <v>344259</v>
      </c>
    </row>
    <row r="649" spans="1:11" x14ac:dyDescent="0.3">
      <c r="A649" s="214" t="s">
        <v>163</v>
      </c>
      <c r="B649" s="215" t="s">
        <v>444</v>
      </c>
      <c r="C649" s="216" t="s">
        <v>445</v>
      </c>
      <c r="D649" s="217" t="s">
        <v>446</v>
      </c>
      <c r="E649" s="217" t="s">
        <v>303</v>
      </c>
      <c r="F649" s="218">
        <v>7.0000000000000001E-3</v>
      </c>
      <c r="G649" s="219">
        <v>505998</v>
      </c>
      <c r="H649" s="219">
        <v>3542</v>
      </c>
      <c r="I649" s="219"/>
    </row>
    <row r="650" spans="1:11" ht="26.4" x14ac:dyDescent="0.3">
      <c r="A650" s="214" t="s">
        <v>163</v>
      </c>
      <c r="B650" s="215" t="s">
        <v>438</v>
      </c>
      <c r="C650" s="216" t="s">
        <v>439</v>
      </c>
      <c r="D650" s="217" t="s">
        <v>430</v>
      </c>
      <c r="E650" s="217" t="s">
        <v>431</v>
      </c>
      <c r="F650" s="218">
        <v>1.52</v>
      </c>
      <c r="G650" s="219">
        <v>30782</v>
      </c>
      <c r="H650" s="219">
        <v>46789</v>
      </c>
      <c r="I650" s="219"/>
    </row>
    <row r="651" spans="1:11" x14ac:dyDescent="0.3">
      <c r="A651" s="214" t="s">
        <v>163</v>
      </c>
      <c r="B651" s="215" t="s">
        <v>449</v>
      </c>
      <c r="C651" s="216" t="s">
        <v>450</v>
      </c>
      <c r="D651" s="217" t="s">
        <v>451</v>
      </c>
      <c r="E651" s="217" t="s">
        <v>285</v>
      </c>
      <c r="F651" s="218">
        <v>2.24E-2</v>
      </c>
      <c r="G651" s="219">
        <v>180217</v>
      </c>
      <c r="H651" s="219">
        <v>4037</v>
      </c>
      <c r="I651" s="219"/>
    </row>
    <row r="652" spans="1:11" ht="26.4" x14ac:dyDescent="0.3">
      <c r="A652" s="214" t="s">
        <v>163</v>
      </c>
      <c r="B652" s="215" t="s">
        <v>516</v>
      </c>
      <c r="C652" s="216" t="s">
        <v>517</v>
      </c>
      <c r="D652" s="217" t="s">
        <v>437</v>
      </c>
      <c r="E652" s="217" t="s">
        <v>518</v>
      </c>
      <c r="F652" s="218">
        <v>1.7999999999999999E-2</v>
      </c>
      <c r="G652" s="219">
        <v>134900</v>
      </c>
      <c r="H652" s="219">
        <v>2428</v>
      </c>
      <c r="I652" s="219"/>
    </row>
    <row r="653" spans="1:11" ht="26.4" x14ac:dyDescent="0.3">
      <c r="A653" s="214" t="s">
        <v>163</v>
      </c>
      <c r="B653" s="215" t="s">
        <v>519</v>
      </c>
      <c r="C653" s="216" t="s">
        <v>520</v>
      </c>
      <c r="D653" s="217" t="s">
        <v>437</v>
      </c>
      <c r="E653" s="217" t="s">
        <v>518</v>
      </c>
      <c r="F653" s="218">
        <v>0.03</v>
      </c>
      <c r="G653" s="219">
        <v>122000</v>
      </c>
      <c r="H653" s="219">
        <v>3660</v>
      </c>
      <c r="I653" s="219"/>
    </row>
    <row r="654" spans="1:11" x14ac:dyDescent="0.3">
      <c r="A654" s="214" t="s">
        <v>163</v>
      </c>
      <c r="B654" s="215" t="s">
        <v>435</v>
      </c>
      <c r="C654" s="216" t="s">
        <v>436</v>
      </c>
      <c r="D654" s="217" t="s">
        <v>437</v>
      </c>
      <c r="E654" s="217" t="s">
        <v>218</v>
      </c>
      <c r="F654" s="218">
        <v>1.6</v>
      </c>
      <c r="G654" s="219">
        <v>1824</v>
      </c>
      <c r="H654" s="219">
        <v>2918</v>
      </c>
      <c r="I654" s="219"/>
    </row>
    <row r="655" spans="1:11" ht="52.8" x14ac:dyDescent="0.3">
      <c r="A655" s="214" t="s">
        <v>163</v>
      </c>
      <c r="B655" s="215" t="s">
        <v>792</v>
      </c>
      <c r="C655" s="216" t="s">
        <v>793</v>
      </c>
      <c r="D655" s="217" t="s">
        <v>437</v>
      </c>
      <c r="E655" s="217" t="s">
        <v>218</v>
      </c>
      <c r="F655" s="218">
        <v>1</v>
      </c>
      <c r="G655" s="219">
        <v>178500</v>
      </c>
      <c r="H655" s="219">
        <v>178500</v>
      </c>
      <c r="I655" s="219"/>
    </row>
    <row r="656" spans="1:11" ht="105.6" x14ac:dyDescent="0.3">
      <c r="A656" s="208" t="s">
        <v>188</v>
      </c>
      <c r="B656" s="209" t="s">
        <v>426</v>
      </c>
      <c r="C656" s="210" t="s">
        <v>353</v>
      </c>
      <c r="D656" s="211" t="s">
        <v>427</v>
      </c>
      <c r="E656" s="211" t="s">
        <v>212</v>
      </c>
      <c r="F656" s="212"/>
      <c r="G656" s="213"/>
      <c r="H656" s="213"/>
      <c r="I656" s="213">
        <v>338964</v>
      </c>
      <c r="J656" s="226">
        <f>+$K$1</f>
        <v>1.4233</v>
      </c>
      <c r="K656" s="227">
        <f>+ROUND(I656*J656,0)</f>
        <v>482447</v>
      </c>
    </row>
    <row r="657" spans="1:11" ht="105.6" x14ac:dyDescent="0.3">
      <c r="A657" s="214" t="s">
        <v>188</v>
      </c>
      <c r="B657" s="215" t="s">
        <v>794</v>
      </c>
      <c r="C657" s="216" t="s">
        <v>795</v>
      </c>
      <c r="D657" s="217" t="s">
        <v>437</v>
      </c>
      <c r="E657" s="217" t="s">
        <v>212</v>
      </c>
      <c r="F657" s="218">
        <v>1</v>
      </c>
      <c r="G657" s="219">
        <v>338964</v>
      </c>
      <c r="H657" s="219">
        <v>338964</v>
      </c>
      <c r="I657" s="219"/>
    </row>
    <row r="658" spans="1:11" x14ac:dyDescent="0.3">
      <c r="A658" s="214"/>
      <c r="B658" s="215"/>
      <c r="C658" s="216"/>
      <c r="D658" s="217"/>
      <c r="E658" s="217"/>
      <c r="F658" s="218"/>
      <c r="G658" s="219"/>
      <c r="H658" s="219"/>
      <c r="I658" s="219"/>
    </row>
    <row r="659" spans="1:11" ht="92.4" x14ac:dyDescent="0.3">
      <c r="A659" s="208" t="s">
        <v>164</v>
      </c>
      <c r="B659" s="209" t="s">
        <v>426</v>
      </c>
      <c r="C659" s="210" t="s">
        <v>331</v>
      </c>
      <c r="D659" s="211" t="s">
        <v>427</v>
      </c>
      <c r="E659" s="211" t="s">
        <v>212</v>
      </c>
      <c r="F659" s="212"/>
      <c r="G659" s="213"/>
      <c r="H659" s="213"/>
      <c r="I659" s="213">
        <v>647513</v>
      </c>
      <c r="J659" s="226">
        <f>+$K$1</f>
        <v>1.4233</v>
      </c>
      <c r="K659" s="227">
        <f>+ROUND(I659*J659,0)</f>
        <v>921605</v>
      </c>
    </row>
    <row r="660" spans="1:11" ht="92.4" x14ac:dyDescent="0.3">
      <c r="A660" s="214" t="s">
        <v>164</v>
      </c>
      <c r="B660" s="215" t="s">
        <v>796</v>
      </c>
      <c r="C660" s="216" t="s">
        <v>797</v>
      </c>
      <c r="D660" s="217" t="s">
        <v>437</v>
      </c>
      <c r="E660" s="217" t="s">
        <v>212</v>
      </c>
      <c r="F660" s="218">
        <v>1</v>
      </c>
      <c r="G660" s="219">
        <v>647513</v>
      </c>
      <c r="H660" s="219">
        <v>647513</v>
      </c>
      <c r="I660" s="219"/>
    </row>
    <row r="661" spans="1:11" ht="52.8" x14ac:dyDescent="0.3">
      <c r="A661" s="208" t="s">
        <v>53</v>
      </c>
      <c r="B661" s="209" t="s">
        <v>426</v>
      </c>
      <c r="C661" s="210" t="s">
        <v>236</v>
      </c>
      <c r="D661" s="211" t="s">
        <v>427</v>
      </c>
      <c r="E661" s="211" t="s">
        <v>218</v>
      </c>
      <c r="F661" s="212"/>
      <c r="G661" s="213"/>
      <c r="H661" s="213"/>
      <c r="I661" s="213">
        <v>1204179</v>
      </c>
      <c r="J661" s="226">
        <f>+$K$1</f>
        <v>1.4233</v>
      </c>
      <c r="K661" s="227">
        <f>+ROUND(I661*J661,0)</f>
        <v>1713908</v>
      </c>
    </row>
    <row r="662" spans="1:11" x14ac:dyDescent="0.3">
      <c r="A662" s="214" t="s">
        <v>53</v>
      </c>
      <c r="B662" s="215" t="s">
        <v>512</v>
      </c>
      <c r="C662" s="216" t="s">
        <v>513</v>
      </c>
      <c r="D662" s="217" t="s">
        <v>446</v>
      </c>
      <c r="E662" s="217" t="s">
        <v>303</v>
      </c>
      <c r="F662" s="218">
        <v>0.03</v>
      </c>
      <c r="G662" s="219">
        <v>561725</v>
      </c>
      <c r="H662" s="219">
        <v>16852</v>
      </c>
      <c r="I662" s="219"/>
    </row>
    <row r="663" spans="1:11" ht="26.4" x14ac:dyDescent="0.3">
      <c r="A663" s="214" t="s">
        <v>53</v>
      </c>
      <c r="B663" s="215" t="s">
        <v>798</v>
      </c>
      <c r="C663" s="216" t="s">
        <v>799</v>
      </c>
      <c r="D663" s="217" t="s">
        <v>430</v>
      </c>
      <c r="E663" s="217" t="s">
        <v>431</v>
      </c>
      <c r="F663" s="218">
        <v>3</v>
      </c>
      <c r="G663" s="219">
        <v>60565</v>
      </c>
      <c r="H663" s="219">
        <v>181695</v>
      </c>
      <c r="I663" s="219"/>
    </row>
    <row r="664" spans="1:11" ht="26.4" x14ac:dyDescent="0.3">
      <c r="A664" s="214" t="s">
        <v>53</v>
      </c>
      <c r="B664" s="215" t="s">
        <v>567</v>
      </c>
      <c r="C664" s="216" t="s">
        <v>568</v>
      </c>
      <c r="D664" s="217" t="s">
        <v>430</v>
      </c>
      <c r="E664" s="217" t="s">
        <v>431</v>
      </c>
      <c r="F664" s="218">
        <v>1</v>
      </c>
      <c r="G664" s="219">
        <v>42621</v>
      </c>
      <c r="H664" s="219">
        <v>42621</v>
      </c>
      <c r="I664" s="219"/>
    </row>
    <row r="665" spans="1:11" x14ac:dyDescent="0.3">
      <c r="A665" s="214" t="s">
        <v>53</v>
      </c>
      <c r="B665" s="215" t="s">
        <v>449</v>
      </c>
      <c r="C665" s="216" t="s">
        <v>450</v>
      </c>
      <c r="D665" s="217" t="s">
        <v>451</v>
      </c>
      <c r="E665" s="217" t="s">
        <v>285</v>
      </c>
      <c r="F665" s="218">
        <v>0.3</v>
      </c>
      <c r="G665" s="219">
        <v>180217</v>
      </c>
      <c r="H665" s="219">
        <v>54065</v>
      </c>
      <c r="I665" s="219"/>
    </row>
    <row r="666" spans="1:11" x14ac:dyDescent="0.3">
      <c r="A666" s="214" t="s">
        <v>53</v>
      </c>
      <c r="B666" s="215" t="s">
        <v>800</v>
      </c>
      <c r="C666" s="216" t="s">
        <v>801</v>
      </c>
      <c r="D666" s="217" t="s">
        <v>451</v>
      </c>
      <c r="E666" s="217" t="s">
        <v>431</v>
      </c>
      <c r="F666" s="218">
        <v>3</v>
      </c>
      <c r="G666" s="219">
        <v>45052</v>
      </c>
      <c r="H666" s="219">
        <v>135156</v>
      </c>
      <c r="I666" s="219"/>
    </row>
    <row r="667" spans="1:11" x14ac:dyDescent="0.3">
      <c r="A667" s="214" t="s">
        <v>53</v>
      </c>
      <c r="B667" s="215" t="s">
        <v>432</v>
      </c>
      <c r="C667" s="216" t="s">
        <v>433</v>
      </c>
      <c r="D667" s="217" t="s">
        <v>434</v>
      </c>
      <c r="E667" s="217" t="s">
        <v>218</v>
      </c>
      <c r="F667" s="218">
        <v>2</v>
      </c>
      <c r="G667" s="219">
        <v>3484</v>
      </c>
      <c r="H667" s="219">
        <v>6968</v>
      </c>
      <c r="I667" s="219"/>
    </row>
    <row r="668" spans="1:11" ht="52.8" x14ac:dyDescent="0.3">
      <c r="A668" s="214" t="s">
        <v>53</v>
      </c>
      <c r="B668" s="215" t="s">
        <v>802</v>
      </c>
      <c r="C668" s="216" t="s">
        <v>803</v>
      </c>
      <c r="D668" s="217" t="s">
        <v>437</v>
      </c>
      <c r="E668" s="217" t="s">
        <v>518</v>
      </c>
      <c r="F668" s="218">
        <v>1</v>
      </c>
      <c r="G668" s="219">
        <v>189112</v>
      </c>
      <c r="H668" s="219">
        <v>189112</v>
      </c>
      <c r="I668" s="219"/>
    </row>
    <row r="669" spans="1:11" x14ac:dyDescent="0.3">
      <c r="A669" s="214" t="s">
        <v>53</v>
      </c>
      <c r="B669" s="215" t="s">
        <v>804</v>
      </c>
      <c r="C669" s="216" t="s">
        <v>805</v>
      </c>
      <c r="D669" s="217" t="s">
        <v>437</v>
      </c>
      <c r="E669" s="217" t="s">
        <v>518</v>
      </c>
      <c r="F669" s="218">
        <v>1</v>
      </c>
      <c r="G669" s="219">
        <v>216706</v>
      </c>
      <c r="H669" s="219">
        <v>216706</v>
      </c>
      <c r="I669" s="219"/>
    </row>
    <row r="670" spans="1:11" x14ac:dyDescent="0.3">
      <c r="A670" s="214" t="s">
        <v>53</v>
      </c>
      <c r="B670" s="215" t="s">
        <v>435</v>
      </c>
      <c r="C670" s="216" t="s">
        <v>436</v>
      </c>
      <c r="D670" s="217" t="s">
        <v>437</v>
      </c>
      <c r="E670" s="217" t="s">
        <v>218</v>
      </c>
      <c r="F670" s="218">
        <v>3</v>
      </c>
      <c r="G670" s="219">
        <v>1824</v>
      </c>
      <c r="H670" s="219">
        <v>5472</v>
      </c>
      <c r="I670" s="219"/>
    </row>
    <row r="671" spans="1:11" x14ac:dyDescent="0.3">
      <c r="A671" s="214" t="s">
        <v>53</v>
      </c>
      <c r="B671" s="215" t="s">
        <v>806</v>
      </c>
      <c r="C671" s="216" t="s">
        <v>807</v>
      </c>
      <c r="D671" s="217" t="s">
        <v>437</v>
      </c>
      <c r="E671" s="217" t="s">
        <v>212</v>
      </c>
      <c r="F671" s="218">
        <v>11</v>
      </c>
      <c r="G671" s="219">
        <v>25861</v>
      </c>
      <c r="H671" s="219">
        <v>284471</v>
      </c>
      <c r="I671" s="219"/>
    </row>
    <row r="672" spans="1:11" x14ac:dyDescent="0.3">
      <c r="A672" s="214" t="s">
        <v>53</v>
      </c>
      <c r="B672" s="215" t="s">
        <v>808</v>
      </c>
      <c r="C672" s="216" t="s">
        <v>809</v>
      </c>
      <c r="D672" s="217" t="s">
        <v>437</v>
      </c>
      <c r="E672" s="217" t="s">
        <v>218</v>
      </c>
      <c r="F672" s="218">
        <v>1</v>
      </c>
      <c r="G672" s="219">
        <v>30884</v>
      </c>
      <c r="H672" s="219">
        <v>30884</v>
      </c>
      <c r="I672" s="219"/>
    </row>
    <row r="673" spans="1:11" x14ac:dyDescent="0.3">
      <c r="A673" s="214" t="s">
        <v>53</v>
      </c>
      <c r="B673" s="215" t="s">
        <v>810</v>
      </c>
      <c r="C673" s="216" t="s">
        <v>811</v>
      </c>
      <c r="D673" s="217" t="s">
        <v>437</v>
      </c>
      <c r="E673" s="217" t="s">
        <v>584</v>
      </c>
      <c r="F673" s="218">
        <v>0.2</v>
      </c>
      <c r="G673" s="219">
        <v>9500</v>
      </c>
      <c r="H673" s="219">
        <v>1900</v>
      </c>
      <c r="I673" s="219"/>
    </row>
    <row r="674" spans="1:11" ht="26.4" x14ac:dyDescent="0.3">
      <c r="A674" s="214" t="s">
        <v>53</v>
      </c>
      <c r="B674" s="215" t="s">
        <v>471</v>
      </c>
      <c r="C674" s="216" t="s">
        <v>472</v>
      </c>
      <c r="D674" s="217" t="s">
        <v>437</v>
      </c>
      <c r="E674" s="217" t="s">
        <v>454</v>
      </c>
      <c r="F674" s="218">
        <v>1.5</v>
      </c>
      <c r="G674" s="219">
        <v>22500</v>
      </c>
      <c r="H674" s="219">
        <v>33750</v>
      </c>
      <c r="I674" s="219"/>
    </row>
    <row r="675" spans="1:11" x14ac:dyDescent="0.3">
      <c r="A675" s="214" t="s">
        <v>53</v>
      </c>
      <c r="B675" s="215" t="s">
        <v>812</v>
      </c>
      <c r="C675" s="216" t="s">
        <v>813</v>
      </c>
      <c r="D675" s="217" t="s">
        <v>437</v>
      </c>
      <c r="E675" s="217" t="s">
        <v>477</v>
      </c>
      <c r="F675" s="218">
        <v>0.3</v>
      </c>
      <c r="G675" s="219">
        <v>15090</v>
      </c>
      <c r="H675" s="219">
        <v>4527</v>
      </c>
      <c r="I675" s="219"/>
    </row>
    <row r="676" spans="1:11" x14ac:dyDescent="0.3">
      <c r="A676" s="214"/>
      <c r="B676" s="215"/>
      <c r="C676" s="216"/>
      <c r="D676" s="217"/>
      <c r="E676" s="217"/>
      <c r="F676" s="218"/>
      <c r="G676" s="219"/>
      <c r="H676" s="219"/>
      <c r="I676" s="219"/>
    </row>
    <row r="677" spans="1:11" ht="39.6" x14ac:dyDescent="0.3">
      <c r="A677" s="208" t="s">
        <v>98</v>
      </c>
      <c r="B677" s="209" t="s">
        <v>426</v>
      </c>
      <c r="C677" s="210" t="s">
        <v>272</v>
      </c>
      <c r="D677" s="211" t="s">
        <v>427</v>
      </c>
      <c r="E677" s="211" t="s">
        <v>212</v>
      </c>
      <c r="F677" s="212"/>
      <c r="G677" s="213"/>
      <c r="H677" s="213"/>
      <c r="I677" s="213">
        <v>605919</v>
      </c>
      <c r="J677" s="226">
        <f>+$K$1</f>
        <v>1.4233</v>
      </c>
      <c r="K677" s="227">
        <f>+ROUND(I677*J677,0)</f>
        <v>862405</v>
      </c>
    </row>
    <row r="678" spans="1:11" ht="26.4" x14ac:dyDescent="0.3">
      <c r="A678" s="214" t="s">
        <v>98</v>
      </c>
      <c r="B678" s="215" t="s">
        <v>567</v>
      </c>
      <c r="C678" s="216" t="s">
        <v>568</v>
      </c>
      <c r="D678" s="217" t="s">
        <v>430</v>
      </c>
      <c r="E678" s="217" t="s">
        <v>431</v>
      </c>
      <c r="F678" s="218">
        <v>3.5</v>
      </c>
      <c r="G678" s="219">
        <v>42621</v>
      </c>
      <c r="H678" s="219">
        <v>149174</v>
      </c>
      <c r="I678" s="219"/>
    </row>
    <row r="679" spans="1:11" ht="39.6" x14ac:dyDescent="0.3">
      <c r="A679" s="214" t="s">
        <v>98</v>
      </c>
      <c r="B679" s="215" t="s">
        <v>575</v>
      </c>
      <c r="C679" s="216" t="s">
        <v>576</v>
      </c>
      <c r="D679" s="217" t="s">
        <v>451</v>
      </c>
      <c r="E679" s="217" t="s">
        <v>577</v>
      </c>
      <c r="F679" s="218">
        <v>0.8</v>
      </c>
      <c r="G679" s="219">
        <v>16636.2</v>
      </c>
      <c r="H679" s="219">
        <v>13309</v>
      </c>
      <c r="I679" s="219"/>
    </row>
    <row r="680" spans="1:11" x14ac:dyDescent="0.3">
      <c r="A680" s="214" t="s">
        <v>98</v>
      </c>
      <c r="B680" s="215" t="s">
        <v>449</v>
      </c>
      <c r="C680" s="216" t="s">
        <v>450</v>
      </c>
      <c r="D680" s="217" t="s">
        <v>451</v>
      </c>
      <c r="E680" s="217" t="s">
        <v>285</v>
      </c>
      <c r="F680" s="218">
        <v>0.01</v>
      </c>
      <c r="G680" s="219">
        <v>180217</v>
      </c>
      <c r="H680" s="219">
        <v>1802</v>
      </c>
      <c r="I680" s="219"/>
    </row>
    <row r="681" spans="1:11" x14ac:dyDescent="0.3">
      <c r="A681" s="214" t="s">
        <v>98</v>
      </c>
      <c r="B681" s="215" t="s">
        <v>432</v>
      </c>
      <c r="C681" s="216" t="s">
        <v>433</v>
      </c>
      <c r="D681" s="217" t="s">
        <v>434</v>
      </c>
      <c r="E681" s="217" t="s">
        <v>218</v>
      </c>
      <c r="F681" s="218">
        <v>1</v>
      </c>
      <c r="G681" s="219">
        <v>3484</v>
      </c>
      <c r="H681" s="219">
        <v>3484</v>
      </c>
      <c r="I681" s="219"/>
    </row>
    <row r="682" spans="1:11" x14ac:dyDescent="0.3">
      <c r="A682" s="214" t="s">
        <v>98</v>
      </c>
      <c r="B682" s="215" t="s">
        <v>435</v>
      </c>
      <c r="C682" s="216" t="s">
        <v>436</v>
      </c>
      <c r="D682" s="217" t="s">
        <v>437</v>
      </c>
      <c r="E682" s="217" t="s">
        <v>218</v>
      </c>
      <c r="F682" s="218">
        <v>3</v>
      </c>
      <c r="G682" s="219">
        <v>1824</v>
      </c>
      <c r="H682" s="219">
        <v>5472</v>
      </c>
      <c r="I682" s="219"/>
    </row>
    <row r="683" spans="1:11" x14ac:dyDescent="0.3">
      <c r="A683" s="214" t="s">
        <v>98</v>
      </c>
      <c r="B683" s="215" t="s">
        <v>814</v>
      </c>
      <c r="C683" s="216" t="s">
        <v>815</v>
      </c>
      <c r="D683" s="217" t="s">
        <v>437</v>
      </c>
      <c r="E683" s="217" t="s">
        <v>216</v>
      </c>
      <c r="F683" s="218">
        <v>1.43</v>
      </c>
      <c r="G683" s="219">
        <v>8871</v>
      </c>
      <c r="H683" s="219">
        <v>12686</v>
      </c>
      <c r="I683" s="219"/>
    </row>
    <row r="684" spans="1:11" x14ac:dyDescent="0.3">
      <c r="A684" s="214" t="s">
        <v>98</v>
      </c>
      <c r="B684" s="215" t="s">
        <v>816</v>
      </c>
      <c r="C684" s="216" t="s">
        <v>817</v>
      </c>
      <c r="D684" s="217" t="s">
        <v>437</v>
      </c>
      <c r="E684" s="217" t="s">
        <v>216</v>
      </c>
      <c r="F684" s="218">
        <v>1.08</v>
      </c>
      <c r="G684" s="219">
        <v>8871</v>
      </c>
      <c r="H684" s="219">
        <v>9581</v>
      </c>
      <c r="I684" s="219"/>
    </row>
    <row r="685" spans="1:11" x14ac:dyDescent="0.3">
      <c r="A685" s="214" t="s">
        <v>98</v>
      </c>
      <c r="B685" s="215" t="s">
        <v>818</v>
      </c>
      <c r="C685" s="216" t="s">
        <v>819</v>
      </c>
      <c r="D685" s="217" t="s">
        <v>437</v>
      </c>
      <c r="E685" s="217" t="s">
        <v>216</v>
      </c>
      <c r="F685" s="218">
        <v>6.08</v>
      </c>
      <c r="G685" s="219">
        <v>15559</v>
      </c>
      <c r="H685" s="219">
        <v>94599</v>
      </c>
      <c r="I685" s="219"/>
    </row>
    <row r="686" spans="1:11" x14ac:dyDescent="0.3">
      <c r="A686" s="214" t="s">
        <v>98</v>
      </c>
      <c r="B686" s="215" t="s">
        <v>820</v>
      </c>
      <c r="C686" s="216" t="s">
        <v>821</v>
      </c>
      <c r="D686" s="217" t="s">
        <v>437</v>
      </c>
      <c r="E686" s="217" t="s">
        <v>216</v>
      </c>
      <c r="F686" s="218">
        <v>1.79</v>
      </c>
      <c r="G686" s="219">
        <v>11670</v>
      </c>
      <c r="H686" s="219">
        <v>20889</v>
      </c>
      <c r="I686" s="219"/>
    </row>
    <row r="687" spans="1:11" x14ac:dyDescent="0.3">
      <c r="A687" s="214" t="s">
        <v>98</v>
      </c>
      <c r="B687" s="215" t="s">
        <v>822</v>
      </c>
      <c r="C687" s="216" t="s">
        <v>823</v>
      </c>
      <c r="D687" s="217" t="s">
        <v>437</v>
      </c>
      <c r="E687" s="217" t="s">
        <v>216</v>
      </c>
      <c r="F687" s="218">
        <v>2.15</v>
      </c>
      <c r="G687" s="219">
        <v>10582</v>
      </c>
      <c r="H687" s="219">
        <v>22751</v>
      </c>
      <c r="I687" s="219"/>
    </row>
    <row r="688" spans="1:11" x14ac:dyDescent="0.3">
      <c r="A688" s="214" t="s">
        <v>98</v>
      </c>
      <c r="B688" s="215" t="s">
        <v>824</v>
      </c>
      <c r="C688" s="216" t="s">
        <v>825</v>
      </c>
      <c r="D688" s="217" t="s">
        <v>437</v>
      </c>
      <c r="E688" s="217" t="s">
        <v>218</v>
      </c>
      <c r="F688" s="218">
        <v>2.86</v>
      </c>
      <c r="G688" s="219">
        <v>2335</v>
      </c>
      <c r="H688" s="219">
        <v>6678</v>
      </c>
      <c r="I688" s="219"/>
    </row>
    <row r="689" spans="1:11" x14ac:dyDescent="0.3">
      <c r="A689" s="214" t="s">
        <v>98</v>
      </c>
      <c r="B689" s="215" t="s">
        <v>826</v>
      </c>
      <c r="C689" s="216" t="s">
        <v>827</v>
      </c>
      <c r="D689" s="217" t="s">
        <v>437</v>
      </c>
      <c r="E689" s="217" t="s">
        <v>218</v>
      </c>
      <c r="F689" s="218">
        <v>0.18</v>
      </c>
      <c r="G689" s="219">
        <v>24900</v>
      </c>
      <c r="H689" s="219">
        <v>4482</v>
      </c>
      <c r="I689" s="219"/>
    </row>
    <row r="690" spans="1:11" x14ac:dyDescent="0.3">
      <c r="A690" s="214" t="s">
        <v>98</v>
      </c>
      <c r="B690" s="215" t="s">
        <v>828</v>
      </c>
      <c r="C690" s="216" t="s">
        <v>829</v>
      </c>
      <c r="D690" s="217" t="s">
        <v>437</v>
      </c>
      <c r="E690" s="217" t="s">
        <v>218</v>
      </c>
      <c r="F690" s="218">
        <v>17.86</v>
      </c>
      <c r="G690" s="219">
        <v>47</v>
      </c>
      <c r="H690" s="219">
        <v>839</v>
      </c>
      <c r="I690" s="219"/>
    </row>
    <row r="691" spans="1:11" x14ac:dyDescent="0.3">
      <c r="A691" s="214" t="s">
        <v>98</v>
      </c>
      <c r="B691" s="215" t="s">
        <v>830</v>
      </c>
      <c r="C691" s="216" t="s">
        <v>831</v>
      </c>
      <c r="D691" s="217" t="s">
        <v>437</v>
      </c>
      <c r="E691" s="217" t="s">
        <v>218</v>
      </c>
      <c r="F691" s="218">
        <v>35.72</v>
      </c>
      <c r="G691" s="219">
        <v>47</v>
      </c>
      <c r="H691" s="219">
        <v>1679</v>
      </c>
      <c r="I691" s="219"/>
    </row>
    <row r="692" spans="1:11" x14ac:dyDescent="0.3">
      <c r="A692" s="214" t="s">
        <v>98</v>
      </c>
      <c r="B692" s="215" t="s">
        <v>832</v>
      </c>
      <c r="C692" s="216" t="s">
        <v>833</v>
      </c>
      <c r="D692" s="217" t="s">
        <v>437</v>
      </c>
      <c r="E692" s="217" t="s">
        <v>218</v>
      </c>
      <c r="F692" s="218">
        <v>10.72</v>
      </c>
      <c r="G692" s="219">
        <v>47</v>
      </c>
      <c r="H692" s="219">
        <v>504</v>
      </c>
      <c r="I692" s="219"/>
    </row>
    <row r="693" spans="1:11" x14ac:dyDescent="0.3">
      <c r="A693" s="214" t="s">
        <v>98</v>
      </c>
      <c r="B693" s="215" t="s">
        <v>834</v>
      </c>
      <c r="C693" s="216" t="s">
        <v>835</v>
      </c>
      <c r="D693" s="217" t="s">
        <v>437</v>
      </c>
      <c r="E693" s="217" t="s">
        <v>218</v>
      </c>
      <c r="F693" s="218">
        <v>12.15</v>
      </c>
      <c r="G693" s="219">
        <v>1865</v>
      </c>
      <c r="H693" s="219">
        <v>22660</v>
      </c>
      <c r="I693" s="219"/>
    </row>
    <row r="694" spans="1:11" x14ac:dyDescent="0.3">
      <c r="A694" s="214" t="s">
        <v>98</v>
      </c>
      <c r="B694" s="215" t="s">
        <v>836</v>
      </c>
      <c r="C694" s="216" t="s">
        <v>837</v>
      </c>
      <c r="D694" s="217" t="s">
        <v>437</v>
      </c>
      <c r="E694" s="217" t="s">
        <v>212</v>
      </c>
      <c r="F694" s="218">
        <v>1.1000000000000001</v>
      </c>
      <c r="G694" s="219">
        <v>213936</v>
      </c>
      <c r="H694" s="219">
        <v>235330</v>
      </c>
      <c r="I694" s="219"/>
    </row>
    <row r="695" spans="1:11" x14ac:dyDescent="0.3">
      <c r="A695" s="208" t="s">
        <v>52</v>
      </c>
      <c r="B695" s="209" t="s">
        <v>426</v>
      </c>
      <c r="C695" s="210" t="s">
        <v>235</v>
      </c>
      <c r="D695" s="211" t="s">
        <v>427</v>
      </c>
      <c r="E695" s="211" t="s">
        <v>218</v>
      </c>
      <c r="F695" s="212"/>
      <c r="G695" s="213"/>
      <c r="H695" s="213"/>
      <c r="I695" s="213">
        <v>78553</v>
      </c>
      <c r="J695" s="226">
        <f>+$K$1</f>
        <v>1.4233</v>
      </c>
      <c r="K695" s="227">
        <f>+ROUND(I695*J695,0)</f>
        <v>111804</v>
      </c>
    </row>
    <row r="696" spans="1:11" ht="26.4" x14ac:dyDescent="0.3">
      <c r="A696" s="214" t="s">
        <v>52</v>
      </c>
      <c r="B696" s="215" t="s">
        <v>438</v>
      </c>
      <c r="C696" s="216" t="s">
        <v>439</v>
      </c>
      <c r="D696" s="217" t="s">
        <v>430</v>
      </c>
      <c r="E696" s="217" t="s">
        <v>431</v>
      </c>
      <c r="F696" s="218">
        <v>1.7</v>
      </c>
      <c r="G696" s="219">
        <v>30782</v>
      </c>
      <c r="H696" s="219">
        <v>52329</v>
      </c>
      <c r="I696" s="219"/>
    </row>
    <row r="697" spans="1:11" x14ac:dyDescent="0.3">
      <c r="A697" s="214" t="s">
        <v>52</v>
      </c>
      <c r="B697" s="215" t="s">
        <v>449</v>
      </c>
      <c r="C697" s="216" t="s">
        <v>450</v>
      </c>
      <c r="D697" s="217" t="s">
        <v>451</v>
      </c>
      <c r="E697" s="217" t="s">
        <v>285</v>
      </c>
      <c r="F697" s="218">
        <v>1.77E-2</v>
      </c>
      <c r="G697" s="219">
        <v>180217</v>
      </c>
      <c r="H697" s="219">
        <v>3190</v>
      </c>
      <c r="I697" s="219"/>
    </row>
    <row r="698" spans="1:11" x14ac:dyDescent="0.3">
      <c r="A698" s="214" t="s">
        <v>52</v>
      </c>
      <c r="B698" s="215" t="s">
        <v>432</v>
      </c>
      <c r="C698" s="216" t="s">
        <v>433</v>
      </c>
      <c r="D698" s="217" t="s">
        <v>434</v>
      </c>
      <c r="E698" s="217" t="s">
        <v>218</v>
      </c>
      <c r="F698" s="218">
        <v>1.7</v>
      </c>
      <c r="G698" s="219">
        <v>3484</v>
      </c>
      <c r="H698" s="219">
        <v>5923</v>
      </c>
      <c r="I698" s="219"/>
    </row>
    <row r="699" spans="1:11" ht="26.4" x14ac:dyDescent="0.3">
      <c r="A699" s="214" t="s">
        <v>52</v>
      </c>
      <c r="B699" s="215" t="s">
        <v>516</v>
      </c>
      <c r="C699" s="216" t="s">
        <v>517</v>
      </c>
      <c r="D699" s="217" t="s">
        <v>437</v>
      </c>
      <c r="E699" s="217" t="s">
        <v>518</v>
      </c>
      <c r="F699" s="218">
        <v>1.6E-2</v>
      </c>
      <c r="G699" s="219">
        <v>134900</v>
      </c>
      <c r="H699" s="219">
        <v>2158</v>
      </c>
      <c r="I699" s="219"/>
    </row>
    <row r="700" spans="1:11" ht="26.4" x14ac:dyDescent="0.3">
      <c r="A700" s="214" t="s">
        <v>52</v>
      </c>
      <c r="B700" s="215" t="s">
        <v>519</v>
      </c>
      <c r="C700" s="216" t="s">
        <v>520</v>
      </c>
      <c r="D700" s="217" t="s">
        <v>437</v>
      </c>
      <c r="E700" s="217" t="s">
        <v>518</v>
      </c>
      <c r="F700" s="218">
        <v>2.5999999999999999E-2</v>
      </c>
      <c r="G700" s="219">
        <v>122000</v>
      </c>
      <c r="H700" s="219">
        <v>3172</v>
      </c>
      <c r="I700" s="219"/>
    </row>
    <row r="701" spans="1:11" x14ac:dyDescent="0.3">
      <c r="A701" s="214" t="s">
        <v>52</v>
      </c>
      <c r="B701" s="215" t="s">
        <v>435</v>
      </c>
      <c r="C701" s="216" t="s">
        <v>436</v>
      </c>
      <c r="D701" s="217" t="s">
        <v>437</v>
      </c>
      <c r="E701" s="217" t="s">
        <v>218</v>
      </c>
      <c r="F701" s="218">
        <v>1.06</v>
      </c>
      <c r="G701" s="219">
        <v>1824</v>
      </c>
      <c r="H701" s="219">
        <v>1933</v>
      </c>
      <c r="I701" s="219"/>
    </row>
    <row r="702" spans="1:11" x14ac:dyDescent="0.3">
      <c r="A702" s="214" t="s">
        <v>52</v>
      </c>
      <c r="B702" s="215" t="s">
        <v>786</v>
      </c>
      <c r="C702" s="216" t="s">
        <v>787</v>
      </c>
      <c r="D702" s="217" t="s">
        <v>437</v>
      </c>
      <c r="E702" s="217" t="s">
        <v>218</v>
      </c>
      <c r="F702" s="218">
        <v>2</v>
      </c>
      <c r="G702" s="219">
        <v>4924</v>
      </c>
      <c r="H702" s="219">
        <v>9848</v>
      </c>
      <c r="I702" s="219"/>
    </row>
    <row r="703" spans="1:11" s="275" customFormat="1" ht="39.6" x14ac:dyDescent="0.25">
      <c r="A703" s="269" t="s">
        <v>100</v>
      </c>
      <c r="B703" s="270" t="s">
        <v>426</v>
      </c>
      <c r="C703" s="271" t="s">
        <v>273</v>
      </c>
      <c r="D703" s="272" t="s">
        <v>427</v>
      </c>
      <c r="E703" s="272" t="s">
        <v>218</v>
      </c>
      <c r="F703" s="273"/>
      <c r="G703" s="274"/>
      <c r="H703" s="274"/>
      <c r="I703" s="274">
        <v>218536</v>
      </c>
      <c r="J703" s="226">
        <f>+$K$1</f>
        <v>1.4233</v>
      </c>
      <c r="K703" s="227">
        <f>+ROUND(I703*J703,0)</f>
        <v>311042</v>
      </c>
    </row>
    <row r="704" spans="1:11" s="275" customFormat="1" ht="26.4" x14ac:dyDescent="0.25">
      <c r="A704" s="276" t="s">
        <v>100</v>
      </c>
      <c r="B704" s="277" t="s">
        <v>514</v>
      </c>
      <c r="C704" s="278" t="s">
        <v>515</v>
      </c>
      <c r="D704" s="279" t="s">
        <v>430</v>
      </c>
      <c r="E704" s="279" t="s">
        <v>431</v>
      </c>
      <c r="F704" s="280">
        <v>2</v>
      </c>
      <c r="G704" s="281">
        <v>33335</v>
      </c>
      <c r="H704" s="281">
        <v>66670</v>
      </c>
      <c r="I704" s="281"/>
      <c r="J704" s="282"/>
    </row>
    <row r="705" spans="1:11" s="275" customFormat="1" ht="13.2" x14ac:dyDescent="0.25">
      <c r="A705" s="276" t="s">
        <v>100</v>
      </c>
      <c r="B705" s="277" t="s">
        <v>449</v>
      </c>
      <c r="C705" s="278" t="s">
        <v>450</v>
      </c>
      <c r="D705" s="279" t="s">
        <v>451</v>
      </c>
      <c r="E705" s="279" t="s">
        <v>285</v>
      </c>
      <c r="F705" s="280">
        <v>1.55E-2</v>
      </c>
      <c r="G705" s="281">
        <v>180217</v>
      </c>
      <c r="H705" s="281">
        <v>2793</v>
      </c>
      <c r="I705" s="281"/>
      <c r="J705" s="282"/>
    </row>
    <row r="706" spans="1:11" s="275" customFormat="1" ht="13.2" x14ac:dyDescent="0.25">
      <c r="A706" s="276" t="s">
        <v>100</v>
      </c>
      <c r="B706" s="277" t="s">
        <v>432</v>
      </c>
      <c r="C706" s="278" t="s">
        <v>433</v>
      </c>
      <c r="D706" s="279" t="s">
        <v>434</v>
      </c>
      <c r="E706" s="279" t="s">
        <v>218</v>
      </c>
      <c r="F706" s="280">
        <v>0.02</v>
      </c>
      <c r="G706" s="281">
        <v>3484</v>
      </c>
      <c r="H706" s="281">
        <v>70</v>
      </c>
      <c r="I706" s="281"/>
      <c r="J706" s="282"/>
    </row>
    <row r="707" spans="1:11" s="275" customFormat="1" ht="13.2" x14ac:dyDescent="0.25">
      <c r="A707" s="276" t="s">
        <v>100</v>
      </c>
      <c r="B707" s="277" t="s">
        <v>435</v>
      </c>
      <c r="C707" s="278" t="s">
        <v>436</v>
      </c>
      <c r="D707" s="279" t="s">
        <v>437</v>
      </c>
      <c r="E707" s="279" t="s">
        <v>218</v>
      </c>
      <c r="F707" s="280">
        <v>2.5</v>
      </c>
      <c r="G707" s="281">
        <v>1824</v>
      </c>
      <c r="H707" s="281">
        <v>4560</v>
      </c>
      <c r="I707" s="281"/>
      <c r="J707" s="282"/>
    </row>
    <row r="708" spans="1:11" s="275" customFormat="1" ht="26.4" x14ac:dyDescent="0.25">
      <c r="A708" s="276" t="s">
        <v>100</v>
      </c>
      <c r="B708" s="277" t="s">
        <v>970</v>
      </c>
      <c r="C708" s="278" t="s">
        <v>971</v>
      </c>
      <c r="D708" s="279" t="s">
        <v>437</v>
      </c>
      <c r="E708" s="279" t="s">
        <v>218</v>
      </c>
      <c r="F708" s="280">
        <v>1</v>
      </c>
      <c r="G708" s="281">
        <v>144443</v>
      </c>
      <c r="H708" s="281">
        <v>144443</v>
      </c>
      <c r="I708" s="281"/>
      <c r="J708" s="282"/>
    </row>
    <row r="709" spans="1:11" ht="66" x14ac:dyDescent="0.3">
      <c r="A709" s="208" t="s">
        <v>101</v>
      </c>
      <c r="B709" s="209" t="s">
        <v>426</v>
      </c>
      <c r="C709" s="210" t="s">
        <v>274</v>
      </c>
      <c r="D709" s="211" t="s">
        <v>427</v>
      </c>
      <c r="E709" s="211" t="s">
        <v>212</v>
      </c>
      <c r="F709" s="212"/>
      <c r="G709" s="213"/>
      <c r="H709" s="213"/>
      <c r="I709" s="213">
        <v>26633</v>
      </c>
      <c r="J709" s="226">
        <f>+$K$1</f>
        <v>1.4233</v>
      </c>
      <c r="K709" s="227">
        <f>+ROUND(I709*J709,0)</f>
        <v>37907</v>
      </c>
    </row>
    <row r="710" spans="1:11" x14ac:dyDescent="0.3">
      <c r="A710" s="214" t="s">
        <v>101</v>
      </c>
      <c r="B710" s="215" t="s">
        <v>780</v>
      </c>
      <c r="C710" s="216" t="s">
        <v>781</v>
      </c>
      <c r="D710" s="217" t="s">
        <v>430</v>
      </c>
      <c r="E710" s="217" t="s">
        <v>431</v>
      </c>
      <c r="F710" s="218">
        <v>0.37</v>
      </c>
      <c r="G710" s="219">
        <v>33335</v>
      </c>
      <c r="H710" s="219">
        <v>12334</v>
      </c>
      <c r="I710" s="219"/>
    </row>
    <row r="711" spans="1:11" ht="39.6" x14ac:dyDescent="0.3">
      <c r="A711" s="214" t="s">
        <v>101</v>
      </c>
      <c r="B711" s="215" t="s">
        <v>575</v>
      </c>
      <c r="C711" s="216" t="s">
        <v>576</v>
      </c>
      <c r="D711" s="217" t="s">
        <v>451</v>
      </c>
      <c r="E711" s="217" t="s">
        <v>577</v>
      </c>
      <c r="F711" s="218">
        <v>0.06</v>
      </c>
      <c r="G711" s="219">
        <v>16636.2</v>
      </c>
      <c r="H711" s="219">
        <v>998</v>
      </c>
      <c r="I711" s="219"/>
    </row>
    <row r="712" spans="1:11" x14ac:dyDescent="0.3">
      <c r="A712" s="214" t="s">
        <v>101</v>
      </c>
      <c r="B712" s="215" t="s">
        <v>449</v>
      </c>
      <c r="C712" s="216" t="s">
        <v>450</v>
      </c>
      <c r="D712" s="217" t="s">
        <v>451</v>
      </c>
      <c r="E712" s="217" t="s">
        <v>285</v>
      </c>
      <c r="F712" s="218">
        <v>1E-3</v>
      </c>
      <c r="G712" s="219">
        <v>180217</v>
      </c>
      <c r="H712" s="219">
        <v>180</v>
      </c>
      <c r="I712" s="219"/>
    </row>
    <row r="713" spans="1:11" x14ac:dyDescent="0.3">
      <c r="A713" s="214" t="s">
        <v>101</v>
      </c>
      <c r="B713" s="215" t="s">
        <v>432</v>
      </c>
      <c r="C713" s="216" t="s">
        <v>433</v>
      </c>
      <c r="D713" s="217" t="s">
        <v>434</v>
      </c>
      <c r="E713" s="217" t="s">
        <v>218</v>
      </c>
      <c r="F713" s="218">
        <v>0.05</v>
      </c>
      <c r="G713" s="219">
        <v>3484</v>
      </c>
      <c r="H713" s="219">
        <v>174</v>
      </c>
      <c r="I713" s="219"/>
    </row>
    <row r="714" spans="1:11" ht="26.4" x14ac:dyDescent="0.3">
      <c r="A714" s="214" t="s">
        <v>101</v>
      </c>
      <c r="B714" s="215" t="s">
        <v>838</v>
      </c>
      <c r="C714" s="216" t="s">
        <v>839</v>
      </c>
      <c r="D714" s="217" t="s">
        <v>437</v>
      </c>
      <c r="E714" s="217" t="s">
        <v>518</v>
      </c>
      <c r="F714" s="218">
        <v>0.05</v>
      </c>
      <c r="G714" s="219">
        <v>24900</v>
      </c>
      <c r="H714" s="219">
        <v>1245</v>
      </c>
      <c r="I714" s="219"/>
    </row>
    <row r="715" spans="1:11" ht="26.4" x14ac:dyDescent="0.3">
      <c r="A715" s="214" t="s">
        <v>101</v>
      </c>
      <c r="B715" s="215" t="s">
        <v>578</v>
      </c>
      <c r="C715" s="216" t="s">
        <v>579</v>
      </c>
      <c r="D715" s="217" t="s">
        <v>437</v>
      </c>
      <c r="E715" s="217" t="s">
        <v>518</v>
      </c>
      <c r="F715" s="218">
        <v>0.04</v>
      </c>
      <c r="G715" s="219">
        <v>59900</v>
      </c>
      <c r="H715" s="219">
        <v>2396</v>
      </c>
      <c r="I715" s="219"/>
    </row>
    <row r="716" spans="1:11" ht="26.4" x14ac:dyDescent="0.3">
      <c r="A716" s="214" t="s">
        <v>101</v>
      </c>
      <c r="B716" s="215" t="s">
        <v>580</v>
      </c>
      <c r="C716" s="216" t="s">
        <v>581</v>
      </c>
      <c r="D716" s="217" t="s">
        <v>437</v>
      </c>
      <c r="E716" s="217" t="s">
        <v>518</v>
      </c>
      <c r="F716" s="218">
        <v>0.08</v>
      </c>
      <c r="G716" s="219">
        <v>104901</v>
      </c>
      <c r="H716" s="219">
        <v>8392</v>
      </c>
      <c r="I716" s="219"/>
    </row>
    <row r="717" spans="1:11" x14ac:dyDescent="0.3">
      <c r="A717" s="214" t="s">
        <v>101</v>
      </c>
      <c r="B717" s="215" t="s">
        <v>435</v>
      </c>
      <c r="C717" s="216" t="s">
        <v>436</v>
      </c>
      <c r="D717" s="217" t="s">
        <v>437</v>
      </c>
      <c r="E717" s="217" t="s">
        <v>218</v>
      </c>
      <c r="F717" s="218">
        <v>0.45</v>
      </c>
      <c r="G717" s="219">
        <v>1824</v>
      </c>
      <c r="H717" s="219">
        <v>821</v>
      </c>
      <c r="I717" s="219"/>
    </row>
    <row r="718" spans="1:11" x14ac:dyDescent="0.3">
      <c r="A718" s="214" t="s">
        <v>101</v>
      </c>
      <c r="B718" s="215" t="s">
        <v>840</v>
      </c>
      <c r="C718" s="216" t="s">
        <v>841</v>
      </c>
      <c r="D718" s="217" t="s">
        <v>437</v>
      </c>
      <c r="E718" s="217" t="s">
        <v>218</v>
      </c>
      <c r="F718" s="218">
        <v>0.02</v>
      </c>
      <c r="G718" s="219">
        <v>4660</v>
      </c>
      <c r="H718" s="219">
        <v>93</v>
      </c>
      <c r="I718" s="219"/>
    </row>
    <row r="720" spans="1:11" ht="66" x14ac:dyDescent="0.3">
      <c r="A720" s="208" t="s">
        <v>55</v>
      </c>
      <c r="B720" s="209" t="s">
        <v>426</v>
      </c>
      <c r="C720" s="210" t="s">
        <v>237</v>
      </c>
      <c r="D720" s="211" t="s">
        <v>427</v>
      </c>
      <c r="E720" s="211" t="s">
        <v>212</v>
      </c>
      <c r="F720" s="212"/>
      <c r="G720" s="213"/>
      <c r="H720" s="213"/>
      <c r="I720" s="213">
        <v>28074</v>
      </c>
      <c r="J720" s="226">
        <f>+$K$1</f>
        <v>1.4233</v>
      </c>
      <c r="K720" s="227">
        <f>+ROUND(I720*J720,0)</f>
        <v>39958</v>
      </c>
    </row>
    <row r="721" spans="1:11" x14ac:dyDescent="0.3">
      <c r="A721" s="214" t="s">
        <v>55</v>
      </c>
      <c r="B721" s="215" t="s">
        <v>780</v>
      </c>
      <c r="C721" s="216" t="s">
        <v>781</v>
      </c>
      <c r="D721" s="217" t="s">
        <v>430</v>
      </c>
      <c r="E721" s="217" t="s">
        <v>431</v>
      </c>
      <c r="F721" s="218">
        <v>0.39</v>
      </c>
      <c r="G721" s="219">
        <v>33335</v>
      </c>
      <c r="H721" s="219">
        <v>13001</v>
      </c>
      <c r="I721" s="219"/>
    </row>
    <row r="722" spans="1:11" ht="39.6" x14ac:dyDescent="0.3">
      <c r="A722" s="214" t="s">
        <v>55</v>
      </c>
      <c r="B722" s="215" t="s">
        <v>575</v>
      </c>
      <c r="C722" s="216" t="s">
        <v>576</v>
      </c>
      <c r="D722" s="217" t="s">
        <v>451</v>
      </c>
      <c r="E722" s="217" t="s">
        <v>577</v>
      </c>
      <c r="F722" s="218">
        <v>0.1</v>
      </c>
      <c r="G722" s="219">
        <v>16636.2</v>
      </c>
      <c r="H722" s="219">
        <v>1664</v>
      </c>
      <c r="I722" s="219"/>
    </row>
    <row r="723" spans="1:11" x14ac:dyDescent="0.3">
      <c r="A723" s="214" t="s">
        <v>55</v>
      </c>
      <c r="B723" s="215" t="s">
        <v>449</v>
      </c>
      <c r="C723" s="216" t="s">
        <v>450</v>
      </c>
      <c r="D723" s="217" t="s">
        <v>451</v>
      </c>
      <c r="E723" s="217" t="s">
        <v>285</v>
      </c>
      <c r="F723" s="218">
        <v>1.4E-3</v>
      </c>
      <c r="G723" s="219">
        <v>180217</v>
      </c>
      <c r="H723" s="219">
        <v>252</v>
      </c>
      <c r="I723" s="219"/>
    </row>
    <row r="724" spans="1:11" x14ac:dyDescent="0.3">
      <c r="A724" s="214" t="s">
        <v>55</v>
      </c>
      <c r="B724" s="215" t="s">
        <v>432</v>
      </c>
      <c r="C724" s="216" t="s">
        <v>433</v>
      </c>
      <c r="D724" s="217" t="s">
        <v>434</v>
      </c>
      <c r="E724" s="217" t="s">
        <v>218</v>
      </c>
      <c r="F724" s="218">
        <v>0.05</v>
      </c>
      <c r="G724" s="219">
        <v>3484</v>
      </c>
      <c r="H724" s="219">
        <v>174</v>
      </c>
      <c r="I724" s="219"/>
    </row>
    <row r="725" spans="1:11" ht="26.4" x14ac:dyDescent="0.3">
      <c r="A725" s="214" t="s">
        <v>55</v>
      </c>
      <c r="B725" s="215" t="s">
        <v>838</v>
      </c>
      <c r="C725" s="216" t="s">
        <v>839</v>
      </c>
      <c r="D725" s="217" t="s">
        <v>437</v>
      </c>
      <c r="E725" s="217" t="s">
        <v>518</v>
      </c>
      <c r="F725" s="218">
        <v>0.05</v>
      </c>
      <c r="G725" s="219">
        <v>24900</v>
      </c>
      <c r="H725" s="219">
        <v>1245</v>
      </c>
      <c r="I725" s="219"/>
    </row>
    <row r="726" spans="1:11" ht="26.4" x14ac:dyDescent="0.3">
      <c r="A726" s="214" t="s">
        <v>55</v>
      </c>
      <c r="B726" s="215" t="s">
        <v>578</v>
      </c>
      <c r="C726" s="216" t="s">
        <v>579</v>
      </c>
      <c r="D726" s="217" t="s">
        <v>437</v>
      </c>
      <c r="E726" s="217" t="s">
        <v>518</v>
      </c>
      <c r="F726" s="218">
        <v>0.04</v>
      </c>
      <c r="G726" s="219">
        <v>59900</v>
      </c>
      <c r="H726" s="219">
        <v>2396</v>
      </c>
      <c r="I726" s="219"/>
    </row>
    <row r="727" spans="1:11" ht="26.4" x14ac:dyDescent="0.3">
      <c r="A727" s="214" t="s">
        <v>55</v>
      </c>
      <c r="B727" s="215" t="s">
        <v>580</v>
      </c>
      <c r="C727" s="216" t="s">
        <v>581</v>
      </c>
      <c r="D727" s="217" t="s">
        <v>437</v>
      </c>
      <c r="E727" s="217" t="s">
        <v>518</v>
      </c>
      <c r="F727" s="218">
        <v>0.08</v>
      </c>
      <c r="G727" s="219">
        <v>104901</v>
      </c>
      <c r="H727" s="219">
        <v>8392</v>
      </c>
      <c r="I727" s="219"/>
    </row>
    <row r="728" spans="1:11" x14ac:dyDescent="0.3">
      <c r="A728" s="214" t="s">
        <v>55</v>
      </c>
      <c r="B728" s="215" t="s">
        <v>435</v>
      </c>
      <c r="C728" s="216" t="s">
        <v>436</v>
      </c>
      <c r="D728" s="217" t="s">
        <v>437</v>
      </c>
      <c r="E728" s="217" t="s">
        <v>218</v>
      </c>
      <c r="F728" s="218">
        <v>0.47</v>
      </c>
      <c r="G728" s="219">
        <v>1824</v>
      </c>
      <c r="H728" s="219">
        <v>857</v>
      </c>
      <c r="I728" s="219"/>
    </row>
    <row r="729" spans="1:11" x14ac:dyDescent="0.3">
      <c r="A729" s="214" t="s">
        <v>55</v>
      </c>
      <c r="B729" s="215" t="s">
        <v>840</v>
      </c>
      <c r="C729" s="216" t="s">
        <v>841</v>
      </c>
      <c r="D729" s="217" t="s">
        <v>437</v>
      </c>
      <c r="E729" s="217" t="s">
        <v>218</v>
      </c>
      <c r="F729" s="218">
        <v>0.02</v>
      </c>
      <c r="G729" s="219">
        <v>4660</v>
      </c>
      <c r="H729" s="219">
        <v>93</v>
      </c>
      <c r="I729" s="219"/>
    </row>
    <row r="730" spans="1:11" ht="66" x14ac:dyDescent="0.3">
      <c r="A730" s="208" t="s">
        <v>56</v>
      </c>
      <c r="B730" s="209" t="s">
        <v>426</v>
      </c>
      <c r="C730" s="210" t="s">
        <v>238</v>
      </c>
      <c r="D730" s="211" t="s">
        <v>427</v>
      </c>
      <c r="E730" s="211" t="s">
        <v>212</v>
      </c>
      <c r="F730" s="212"/>
      <c r="G730" s="213"/>
      <c r="H730" s="213"/>
      <c r="I730" s="213">
        <v>31005</v>
      </c>
      <c r="J730" s="226">
        <f>+$K$1</f>
        <v>1.4233</v>
      </c>
      <c r="K730" s="227">
        <f>+ROUND(I730*J730,0)</f>
        <v>44129</v>
      </c>
    </row>
    <row r="731" spans="1:11" x14ac:dyDescent="0.3">
      <c r="A731" s="214" t="s">
        <v>56</v>
      </c>
      <c r="B731" s="215" t="s">
        <v>780</v>
      </c>
      <c r="C731" s="216" t="s">
        <v>781</v>
      </c>
      <c r="D731" s="217" t="s">
        <v>430</v>
      </c>
      <c r="E731" s="217" t="s">
        <v>431</v>
      </c>
      <c r="F731" s="218">
        <v>0.37</v>
      </c>
      <c r="G731" s="219">
        <v>33335</v>
      </c>
      <c r="H731" s="219">
        <v>12334</v>
      </c>
      <c r="I731" s="219"/>
    </row>
    <row r="732" spans="1:11" ht="39.6" x14ac:dyDescent="0.3">
      <c r="A732" s="214" t="s">
        <v>56</v>
      </c>
      <c r="B732" s="215" t="s">
        <v>575</v>
      </c>
      <c r="C732" s="216" t="s">
        <v>576</v>
      </c>
      <c r="D732" s="217" t="s">
        <v>451</v>
      </c>
      <c r="E732" s="217" t="s">
        <v>577</v>
      </c>
      <c r="F732" s="218">
        <v>0.06</v>
      </c>
      <c r="G732" s="219">
        <v>16636.2</v>
      </c>
      <c r="H732" s="219">
        <v>998</v>
      </c>
      <c r="I732" s="219"/>
    </row>
    <row r="733" spans="1:11" x14ac:dyDescent="0.3">
      <c r="A733" s="214" t="s">
        <v>56</v>
      </c>
      <c r="B733" s="215" t="s">
        <v>449</v>
      </c>
      <c r="C733" s="216" t="s">
        <v>450</v>
      </c>
      <c r="D733" s="217" t="s">
        <v>451</v>
      </c>
      <c r="E733" s="217" t="s">
        <v>285</v>
      </c>
      <c r="F733" s="218">
        <v>1.8E-3</v>
      </c>
      <c r="G733" s="219">
        <v>180217</v>
      </c>
      <c r="H733" s="219">
        <v>324</v>
      </c>
      <c r="I733" s="219"/>
    </row>
    <row r="734" spans="1:11" x14ac:dyDescent="0.3">
      <c r="A734" s="214" t="s">
        <v>56</v>
      </c>
      <c r="B734" s="215" t="s">
        <v>432</v>
      </c>
      <c r="C734" s="216" t="s">
        <v>433</v>
      </c>
      <c r="D734" s="217" t="s">
        <v>434</v>
      </c>
      <c r="E734" s="217" t="s">
        <v>218</v>
      </c>
      <c r="F734" s="218">
        <v>0.05</v>
      </c>
      <c r="G734" s="219">
        <v>3484</v>
      </c>
      <c r="H734" s="219">
        <v>174</v>
      </c>
      <c r="I734" s="219"/>
    </row>
    <row r="735" spans="1:11" ht="26.4" x14ac:dyDescent="0.3">
      <c r="A735" s="214" t="s">
        <v>56</v>
      </c>
      <c r="B735" s="215" t="s">
        <v>842</v>
      </c>
      <c r="C735" s="216" t="s">
        <v>843</v>
      </c>
      <c r="D735" s="217" t="s">
        <v>437</v>
      </c>
      <c r="E735" s="217" t="s">
        <v>518</v>
      </c>
      <c r="F735" s="218">
        <v>0.05</v>
      </c>
      <c r="G735" s="219">
        <v>37500</v>
      </c>
      <c r="H735" s="219">
        <v>1875</v>
      </c>
      <c r="I735" s="219"/>
    </row>
    <row r="736" spans="1:11" ht="26.4" x14ac:dyDescent="0.3">
      <c r="A736" s="214" t="s">
        <v>56</v>
      </c>
      <c r="B736" s="215" t="s">
        <v>578</v>
      </c>
      <c r="C736" s="216" t="s">
        <v>579</v>
      </c>
      <c r="D736" s="217" t="s">
        <v>437</v>
      </c>
      <c r="E736" s="217" t="s">
        <v>518</v>
      </c>
      <c r="F736" s="218">
        <v>0.04</v>
      </c>
      <c r="G736" s="219">
        <v>59900</v>
      </c>
      <c r="H736" s="219">
        <v>2396</v>
      </c>
      <c r="I736" s="219"/>
    </row>
    <row r="737" spans="1:11" ht="26.4" x14ac:dyDescent="0.3">
      <c r="A737" s="214" t="s">
        <v>56</v>
      </c>
      <c r="B737" s="215" t="s">
        <v>844</v>
      </c>
      <c r="C737" s="216" t="s">
        <v>845</v>
      </c>
      <c r="D737" s="217" t="s">
        <v>437</v>
      </c>
      <c r="E737" s="217" t="s">
        <v>518</v>
      </c>
      <c r="F737" s="218">
        <v>0.1</v>
      </c>
      <c r="G737" s="219">
        <v>119900</v>
      </c>
      <c r="H737" s="219">
        <v>11990</v>
      </c>
      <c r="I737" s="219"/>
    </row>
    <row r="738" spans="1:11" x14ac:dyDescent="0.3">
      <c r="A738" s="214" t="s">
        <v>56</v>
      </c>
      <c r="B738" s="215" t="s">
        <v>435</v>
      </c>
      <c r="C738" s="216" t="s">
        <v>436</v>
      </c>
      <c r="D738" s="217" t="s">
        <v>437</v>
      </c>
      <c r="E738" s="217" t="s">
        <v>218</v>
      </c>
      <c r="F738" s="218">
        <v>0.45</v>
      </c>
      <c r="G738" s="219">
        <v>1824</v>
      </c>
      <c r="H738" s="219">
        <v>821</v>
      </c>
      <c r="I738" s="219"/>
    </row>
    <row r="739" spans="1:11" x14ac:dyDescent="0.3">
      <c r="A739" s="214" t="s">
        <v>56</v>
      </c>
      <c r="B739" s="215" t="s">
        <v>840</v>
      </c>
      <c r="C739" s="216" t="s">
        <v>841</v>
      </c>
      <c r="D739" s="217" t="s">
        <v>437</v>
      </c>
      <c r="E739" s="217" t="s">
        <v>218</v>
      </c>
      <c r="F739" s="218">
        <v>0.02</v>
      </c>
      <c r="G739" s="219">
        <v>4660</v>
      </c>
      <c r="H739" s="219">
        <v>93</v>
      </c>
      <c r="I739" s="219"/>
    </row>
    <row r="740" spans="1:11" ht="26.4" x14ac:dyDescent="0.3">
      <c r="A740" s="208" t="s">
        <v>60</v>
      </c>
      <c r="B740" s="209" t="s">
        <v>426</v>
      </c>
      <c r="C740" s="210" t="s">
        <v>242</v>
      </c>
      <c r="D740" s="211" t="s">
        <v>427</v>
      </c>
      <c r="E740" s="211" t="s">
        <v>212</v>
      </c>
      <c r="F740" s="212"/>
      <c r="G740" s="213"/>
      <c r="H740" s="213"/>
      <c r="I740" s="213">
        <v>30749</v>
      </c>
      <c r="J740" s="226">
        <f>+$K$1</f>
        <v>1.4233</v>
      </c>
      <c r="K740" s="227">
        <f>+ROUND(I740*J740,0)</f>
        <v>43765</v>
      </c>
    </row>
    <row r="741" spans="1:11" x14ac:dyDescent="0.3">
      <c r="A741" s="214" t="s">
        <v>60</v>
      </c>
      <c r="B741" s="215" t="s">
        <v>780</v>
      </c>
      <c r="C741" s="216" t="s">
        <v>781</v>
      </c>
      <c r="D741" s="217" t="s">
        <v>430</v>
      </c>
      <c r="E741" s="217" t="s">
        <v>431</v>
      </c>
      <c r="F741" s="218">
        <v>0.5</v>
      </c>
      <c r="G741" s="219">
        <v>33335</v>
      </c>
      <c r="H741" s="219">
        <v>16668</v>
      </c>
      <c r="I741" s="219"/>
    </row>
    <row r="742" spans="1:11" ht="39.6" x14ac:dyDescent="0.3">
      <c r="A742" s="214" t="s">
        <v>60</v>
      </c>
      <c r="B742" s="215" t="s">
        <v>575</v>
      </c>
      <c r="C742" s="216" t="s">
        <v>576</v>
      </c>
      <c r="D742" s="217" t="s">
        <v>451</v>
      </c>
      <c r="E742" s="217" t="s">
        <v>577</v>
      </c>
      <c r="F742" s="218">
        <v>0.1</v>
      </c>
      <c r="G742" s="219">
        <v>16636.2</v>
      </c>
      <c r="H742" s="219">
        <v>1664</v>
      </c>
      <c r="I742" s="219"/>
    </row>
    <row r="743" spans="1:11" x14ac:dyDescent="0.3">
      <c r="A743" s="214" t="s">
        <v>60</v>
      </c>
      <c r="B743" s="215" t="s">
        <v>432</v>
      </c>
      <c r="C743" s="216" t="s">
        <v>433</v>
      </c>
      <c r="D743" s="217" t="s">
        <v>434</v>
      </c>
      <c r="E743" s="217" t="s">
        <v>218</v>
      </c>
      <c r="F743" s="218">
        <v>0.05</v>
      </c>
      <c r="G743" s="219">
        <v>3484</v>
      </c>
      <c r="H743" s="219">
        <v>174</v>
      </c>
      <c r="I743" s="219"/>
    </row>
    <row r="744" spans="1:11" ht="26.4" x14ac:dyDescent="0.3">
      <c r="A744" s="214" t="s">
        <v>60</v>
      </c>
      <c r="B744" s="215" t="s">
        <v>838</v>
      </c>
      <c r="C744" s="216" t="s">
        <v>839</v>
      </c>
      <c r="D744" s="217" t="s">
        <v>437</v>
      </c>
      <c r="E744" s="217" t="s">
        <v>518</v>
      </c>
      <c r="F744" s="218">
        <v>6.6666666666666666E-2</v>
      </c>
      <c r="G744" s="219">
        <v>24900</v>
      </c>
      <c r="H744" s="219">
        <v>1660</v>
      </c>
      <c r="I744" s="219"/>
    </row>
    <row r="745" spans="1:11" x14ac:dyDescent="0.3">
      <c r="A745" s="214" t="s">
        <v>60</v>
      </c>
      <c r="B745" s="215" t="s">
        <v>846</v>
      </c>
      <c r="C745" s="216" t="s">
        <v>847</v>
      </c>
      <c r="D745" s="217" t="s">
        <v>437</v>
      </c>
      <c r="E745" s="217" t="s">
        <v>518</v>
      </c>
      <c r="F745" s="218">
        <v>0.1</v>
      </c>
      <c r="G745" s="219">
        <v>104900</v>
      </c>
      <c r="H745" s="219">
        <v>10490</v>
      </c>
      <c r="I745" s="219"/>
    </row>
    <row r="746" spans="1:11" x14ac:dyDescent="0.3">
      <c r="A746" s="214" t="s">
        <v>60</v>
      </c>
      <c r="B746" s="215" t="s">
        <v>840</v>
      </c>
      <c r="C746" s="216" t="s">
        <v>841</v>
      </c>
      <c r="D746" s="217" t="s">
        <v>437</v>
      </c>
      <c r="E746" s="217" t="s">
        <v>218</v>
      </c>
      <c r="F746" s="218">
        <v>0.02</v>
      </c>
      <c r="G746" s="219">
        <v>4660</v>
      </c>
      <c r="H746" s="219">
        <v>93</v>
      </c>
      <c r="I746" s="219"/>
    </row>
    <row r="747" spans="1:11" ht="52.8" x14ac:dyDescent="0.3">
      <c r="A747" s="208" t="s">
        <v>61</v>
      </c>
      <c r="B747" s="209" t="s">
        <v>426</v>
      </c>
      <c r="C747" s="210" t="s">
        <v>243</v>
      </c>
      <c r="D747" s="211" t="s">
        <v>427</v>
      </c>
      <c r="E747" s="211" t="s">
        <v>218</v>
      </c>
      <c r="F747" s="212"/>
      <c r="G747" s="213"/>
      <c r="H747" s="213"/>
      <c r="I747" s="213">
        <v>1058578</v>
      </c>
      <c r="J747" s="226">
        <f>+$K$1</f>
        <v>1.4233</v>
      </c>
      <c r="K747" s="227">
        <f>+ROUND(I747*J747,0)</f>
        <v>1506674</v>
      </c>
    </row>
    <row r="748" spans="1:11" ht="26.4" x14ac:dyDescent="0.3">
      <c r="A748" s="214" t="s">
        <v>61</v>
      </c>
      <c r="B748" s="215" t="s">
        <v>848</v>
      </c>
      <c r="C748" s="216" t="s">
        <v>849</v>
      </c>
      <c r="D748" s="217" t="s">
        <v>430</v>
      </c>
      <c r="E748" s="217" t="s">
        <v>431</v>
      </c>
      <c r="F748" s="218">
        <v>9.6</v>
      </c>
      <c r="G748" s="219">
        <v>54460</v>
      </c>
      <c r="H748" s="219">
        <v>522816</v>
      </c>
      <c r="I748" s="219"/>
    </row>
    <row r="749" spans="1:11" x14ac:dyDescent="0.3">
      <c r="A749" s="214" t="s">
        <v>61</v>
      </c>
      <c r="B749" s="215" t="s">
        <v>449</v>
      </c>
      <c r="C749" s="216" t="s">
        <v>450</v>
      </c>
      <c r="D749" s="217" t="s">
        <v>451</v>
      </c>
      <c r="E749" s="217" t="s">
        <v>285</v>
      </c>
      <c r="F749" s="218">
        <v>2.5999999999999999E-2</v>
      </c>
      <c r="G749" s="219">
        <v>180217</v>
      </c>
      <c r="H749" s="219">
        <v>4686</v>
      </c>
      <c r="I749" s="219"/>
    </row>
    <row r="750" spans="1:11" x14ac:dyDescent="0.3">
      <c r="A750" s="214" t="s">
        <v>61</v>
      </c>
      <c r="B750" s="215" t="s">
        <v>432</v>
      </c>
      <c r="C750" s="216" t="s">
        <v>433</v>
      </c>
      <c r="D750" s="217" t="s">
        <v>434</v>
      </c>
      <c r="E750" s="217" t="s">
        <v>218</v>
      </c>
      <c r="F750" s="218">
        <v>0.5</v>
      </c>
      <c r="G750" s="219">
        <v>3484</v>
      </c>
      <c r="H750" s="219">
        <v>1742</v>
      </c>
      <c r="I750" s="219"/>
    </row>
    <row r="751" spans="1:11" ht="52.8" x14ac:dyDescent="0.3">
      <c r="A751" s="214" t="s">
        <v>61</v>
      </c>
      <c r="B751" s="215" t="s">
        <v>802</v>
      </c>
      <c r="C751" s="216" t="s">
        <v>803</v>
      </c>
      <c r="D751" s="217" t="s">
        <v>437</v>
      </c>
      <c r="E751" s="217" t="s">
        <v>518</v>
      </c>
      <c r="F751" s="218">
        <v>2.66</v>
      </c>
      <c r="G751" s="219">
        <v>189112</v>
      </c>
      <c r="H751" s="219">
        <v>503038</v>
      </c>
      <c r="I751" s="219"/>
    </row>
    <row r="752" spans="1:11" x14ac:dyDescent="0.3">
      <c r="A752" s="214" t="s">
        <v>61</v>
      </c>
      <c r="B752" s="215" t="s">
        <v>435</v>
      </c>
      <c r="C752" s="216" t="s">
        <v>436</v>
      </c>
      <c r="D752" s="217" t="s">
        <v>437</v>
      </c>
      <c r="E752" s="217" t="s">
        <v>218</v>
      </c>
      <c r="F752" s="218">
        <v>4</v>
      </c>
      <c r="G752" s="219">
        <v>1824</v>
      </c>
      <c r="H752" s="219">
        <v>7296</v>
      </c>
      <c r="I752" s="219"/>
    </row>
    <row r="753" spans="1:11" x14ac:dyDescent="0.3">
      <c r="A753" s="214" t="s">
        <v>61</v>
      </c>
      <c r="B753" s="215" t="s">
        <v>810</v>
      </c>
      <c r="C753" s="216" t="s">
        <v>811</v>
      </c>
      <c r="D753" s="217" t="s">
        <v>437</v>
      </c>
      <c r="E753" s="217" t="s">
        <v>584</v>
      </c>
      <c r="F753" s="218">
        <v>2</v>
      </c>
      <c r="G753" s="219">
        <v>9500</v>
      </c>
      <c r="H753" s="219">
        <v>19000</v>
      </c>
      <c r="I753" s="219"/>
    </row>
    <row r="754" spans="1:11" ht="26.4" x14ac:dyDescent="0.3">
      <c r="A754" s="208" t="s">
        <v>57</v>
      </c>
      <c r="B754" s="209" t="s">
        <v>426</v>
      </c>
      <c r="C754" s="210" t="s">
        <v>239</v>
      </c>
      <c r="D754" s="211" t="s">
        <v>427</v>
      </c>
      <c r="E754" s="211" t="s">
        <v>212</v>
      </c>
      <c r="F754" s="212"/>
      <c r="G754" s="213"/>
      <c r="H754" s="213"/>
      <c r="I754" s="213">
        <v>28516</v>
      </c>
      <c r="J754" s="226">
        <f>+$K$1</f>
        <v>1.4233</v>
      </c>
      <c r="K754" s="227">
        <f>+ROUND(I754*J754,0)</f>
        <v>40587</v>
      </c>
    </row>
    <row r="755" spans="1:11" x14ac:dyDescent="0.3">
      <c r="A755" s="214" t="s">
        <v>57</v>
      </c>
      <c r="B755" s="215" t="s">
        <v>780</v>
      </c>
      <c r="C755" s="216" t="s">
        <v>781</v>
      </c>
      <c r="D755" s="217" t="s">
        <v>430</v>
      </c>
      <c r="E755" s="217" t="s">
        <v>431</v>
      </c>
      <c r="F755" s="218">
        <v>0.5</v>
      </c>
      <c r="G755" s="219">
        <v>33335</v>
      </c>
      <c r="H755" s="219">
        <v>16668</v>
      </c>
      <c r="I755" s="219"/>
    </row>
    <row r="756" spans="1:11" ht="39.6" x14ac:dyDescent="0.3">
      <c r="A756" s="214" t="s">
        <v>57</v>
      </c>
      <c r="B756" s="215" t="s">
        <v>575</v>
      </c>
      <c r="C756" s="216" t="s">
        <v>576</v>
      </c>
      <c r="D756" s="217" t="s">
        <v>451</v>
      </c>
      <c r="E756" s="217" t="s">
        <v>577</v>
      </c>
      <c r="F756" s="218">
        <v>0.125</v>
      </c>
      <c r="G756" s="219">
        <v>16636.2</v>
      </c>
      <c r="H756" s="219">
        <v>2080</v>
      </c>
      <c r="I756" s="219"/>
    </row>
    <row r="757" spans="1:11" x14ac:dyDescent="0.3">
      <c r="A757" s="214" t="s">
        <v>57</v>
      </c>
      <c r="B757" s="215" t="s">
        <v>449</v>
      </c>
      <c r="C757" s="216" t="s">
        <v>450</v>
      </c>
      <c r="D757" s="217" t="s">
        <v>451</v>
      </c>
      <c r="E757" s="217" t="s">
        <v>285</v>
      </c>
      <c r="F757" s="218">
        <v>1.4E-3</v>
      </c>
      <c r="G757" s="219">
        <v>180217</v>
      </c>
      <c r="H757" s="219">
        <v>252</v>
      </c>
      <c r="I757" s="219"/>
    </row>
    <row r="758" spans="1:11" x14ac:dyDescent="0.3">
      <c r="A758" s="214" t="s">
        <v>57</v>
      </c>
      <c r="B758" s="215" t="s">
        <v>432</v>
      </c>
      <c r="C758" s="216" t="s">
        <v>433</v>
      </c>
      <c r="D758" s="217" t="s">
        <v>434</v>
      </c>
      <c r="E758" s="217" t="s">
        <v>218</v>
      </c>
      <c r="F758" s="218">
        <v>0.05</v>
      </c>
      <c r="G758" s="219">
        <v>3484</v>
      </c>
      <c r="H758" s="219">
        <v>174</v>
      </c>
      <c r="I758" s="219"/>
    </row>
    <row r="759" spans="1:11" ht="26.4" x14ac:dyDescent="0.3">
      <c r="A759" s="214" t="s">
        <v>57</v>
      </c>
      <c r="B759" s="215" t="s">
        <v>580</v>
      </c>
      <c r="C759" s="216" t="s">
        <v>581</v>
      </c>
      <c r="D759" s="217" t="s">
        <v>437</v>
      </c>
      <c r="E759" s="217" t="s">
        <v>518</v>
      </c>
      <c r="F759" s="218">
        <v>0.08</v>
      </c>
      <c r="G759" s="219">
        <v>104901</v>
      </c>
      <c r="H759" s="219">
        <v>8392</v>
      </c>
      <c r="I759" s="219"/>
    </row>
    <row r="760" spans="1:11" x14ac:dyDescent="0.3">
      <c r="A760" s="214" t="s">
        <v>57</v>
      </c>
      <c r="B760" s="215" t="s">
        <v>435</v>
      </c>
      <c r="C760" s="216" t="s">
        <v>436</v>
      </c>
      <c r="D760" s="217" t="s">
        <v>437</v>
      </c>
      <c r="E760" s="217" t="s">
        <v>218</v>
      </c>
      <c r="F760" s="218">
        <v>0.47</v>
      </c>
      <c r="G760" s="219">
        <v>1824</v>
      </c>
      <c r="H760" s="219">
        <v>857</v>
      </c>
      <c r="I760" s="219"/>
    </row>
    <row r="761" spans="1:11" x14ac:dyDescent="0.3">
      <c r="A761" s="214" t="s">
        <v>57</v>
      </c>
      <c r="B761" s="215" t="s">
        <v>840</v>
      </c>
      <c r="C761" s="216" t="s">
        <v>841</v>
      </c>
      <c r="D761" s="217" t="s">
        <v>437</v>
      </c>
      <c r="E761" s="217" t="s">
        <v>218</v>
      </c>
      <c r="F761" s="218">
        <v>0.02</v>
      </c>
      <c r="G761" s="219">
        <v>4660</v>
      </c>
      <c r="H761" s="219">
        <v>93</v>
      </c>
      <c r="I761" s="219"/>
    </row>
    <row r="762" spans="1:11" ht="39.6" x14ac:dyDescent="0.3">
      <c r="A762" s="208" t="s">
        <v>58</v>
      </c>
      <c r="B762" s="209" t="s">
        <v>426</v>
      </c>
      <c r="C762" s="210" t="s">
        <v>240</v>
      </c>
      <c r="D762" s="211" t="s">
        <v>427</v>
      </c>
      <c r="E762" s="211" t="s">
        <v>216</v>
      </c>
      <c r="F762" s="212"/>
      <c r="G762" s="213"/>
      <c r="H762" s="213"/>
      <c r="I762" s="213">
        <v>32747</v>
      </c>
      <c r="J762" s="226">
        <f>+$K$1</f>
        <v>1.4233</v>
      </c>
      <c r="K762" s="227">
        <f>+ROUND(I762*J762,0)</f>
        <v>46609</v>
      </c>
    </row>
    <row r="763" spans="1:11" x14ac:dyDescent="0.3">
      <c r="A763" s="214" t="s">
        <v>58</v>
      </c>
      <c r="B763" s="215" t="s">
        <v>780</v>
      </c>
      <c r="C763" s="216" t="s">
        <v>781</v>
      </c>
      <c r="D763" s="217" t="s">
        <v>430</v>
      </c>
      <c r="E763" s="217" t="s">
        <v>431</v>
      </c>
      <c r="F763" s="218">
        <v>0.5</v>
      </c>
      <c r="G763" s="219">
        <v>33335</v>
      </c>
      <c r="H763" s="219">
        <v>16668</v>
      </c>
      <c r="I763" s="219"/>
    </row>
    <row r="764" spans="1:11" ht="39.6" x14ac:dyDescent="0.3">
      <c r="A764" s="214" t="s">
        <v>58</v>
      </c>
      <c r="B764" s="215" t="s">
        <v>575</v>
      </c>
      <c r="C764" s="216" t="s">
        <v>576</v>
      </c>
      <c r="D764" s="217" t="s">
        <v>451</v>
      </c>
      <c r="E764" s="217" t="s">
        <v>577</v>
      </c>
      <c r="F764" s="218">
        <v>0.125</v>
      </c>
      <c r="G764" s="219">
        <v>16636.2</v>
      </c>
      <c r="H764" s="219">
        <v>2080</v>
      </c>
      <c r="I764" s="219"/>
    </row>
    <row r="765" spans="1:11" x14ac:dyDescent="0.3">
      <c r="A765" s="214" t="s">
        <v>58</v>
      </c>
      <c r="B765" s="215" t="s">
        <v>449</v>
      </c>
      <c r="C765" s="216" t="s">
        <v>450</v>
      </c>
      <c r="D765" s="217" t="s">
        <v>451</v>
      </c>
      <c r="E765" s="217" t="s">
        <v>285</v>
      </c>
      <c r="F765" s="218">
        <v>1.6000000000000001E-3</v>
      </c>
      <c r="G765" s="219">
        <v>180217</v>
      </c>
      <c r="H765" s="219">
        <v>288</v>
      </c>
      <c r="I765" s="219"/>
    </row>
    <row r="766" spans="1:11" x14ac:dyDescent="0.3">
      <c r="A766" s="214" t="s">
        <v>58</v>
      </c>
      <c r="B766" s="215" t="s">
        <v>432</v>
      </c>
      <c r="C766" s="216" t="s">
        <v>433</v>
      </c>
      <c r="D766" s="217" t="s">
        <v>434</v>
      </c>
      <c r="E766" s="217" t="s">
        <v>218</v>
      </c>
      <c r="F766" s="218">
        <v>0.25</v>
      </c>
      <c r="G766" s="219">
        <v>3484</v>
      </c>
      <c r="H766" s="219">
        <v>871</v>
      </c>
      <c r="I766" s="219"/>
    </row>
    <row r="767" spans="1:11" ht="26.4" x14ac:dyDescent="0.3">
      <c r="A767" s="214" t="s">
        <v>58</v>
      </c>
      <c r="B767" s="215" t="s">
        <v>519</v>
      </c>
      <c r="C767" s="216" t="s">
        <v>520</v>
      </c>
      <c r="D767" s="217" t="s">
        <v>437</v>
      </c>
      <c r="E767" s="217" t="s">
        <v>518</v>
      </c>
      <c r="F767" s="218">
        <v>0.1</v>
      </c>
      <c r="G767" s="219">
        <v>122000</v>
      </c>
      <c r="H767" s="219">
        <v>12200</v>
      </c>
      <c r="I767" s="219"/>
    </row>
    <row r="768" spans="1:11" x14ac:dyDescent="0.3">
      <c r="A768" s="214" t="s">
        <v>58</v>
      </c>
      <c r="B768" s="215" t="s">
        <v>435</v>
      </c>
      <c r="C768" s="216" t="s">
        <v>436</v>
      </c>
      <c r="D768" s="217" t="s">
        <v>437</v>
      </c>
      <c r="E768" s="217" t="s">
        <v>218</v>
      </c>
      <c r="F768" s="218">
        <v>0.3</v>
      </c>
      <c r="G768" s="219">
        <v>1824</v>
      </c>
      <c r="H768" s="219">
        <v>547</v>
      </c>
      <c r="I768" s="219"/>
    </row>
    <row r="769" spans="1:11" x14ac:dyDescent="0.3">
      <c r="A769" s="214" t="s">
        <v>58</v>
      </c>
      <c r="B769" s="215" t="s">
        <v>840</v>
      </c>
      <c r="C769" s="216" t="s">
        <v>841</v>
      </c>
      <c r="D769" s="217" t="s">
        <v>437</v>
      </c>
      <c r="E769" s="217" t="s">
        <v>218</v>
      </c>
      <c r="F769" s="218">
        <v>0.02</v>
      </c>
      <c r="G769" s="219">
        <v>4660</v>
      </c>
      <c r="H769" s="219">
        <v>93</v>
      </c>
      <c r="I769" s="219"/>
    </row>
    <row r="770" spans="1:11" ht="52.8" x14ac:dyDescent="0.3">
      <c r="A770" s="208" t="s">
        <v>62</v>
      </c>
      <c r="B770" s="209" t="s">
        <v>426</v>
      </c>
      <c r="C770" s="210" t="s">
        <v>244</v>
      </c>
      <c r="D770" s="211" t="s">
        <v>427</v>
      </c>
      <c r="E770" s="211" t="s">
        <v>216</v>
      </c>
      <c r="F770" s="212"/>
      <c r="G770" s="213"/>
      <c r="H770" s="213"/>
      <c r="I770" s="213">
        <v>15300</v>
      </c>
      <c r="J770" s="226">
        <f>+$K$1</f>
        <v>1.4233</v>
      </c>
      <c r="K770" s="227">
        <f>+ROUND(I770*J770,0)</f>
        <v>21776</v>
      </c>
    </row>
    <row r="771" spans="1:11" x14ac:dyDescent="0.3">
      <c r="A771" s="214" t="s">
        <v>62</v>
      </c>
      <c r="B771" s="215" t="s">
        <v>780</v>
      </c>
      <c r="C771" s="216" t="s">
        <v>781</v>
      </c>
      <c r="D771" s="217" t="s">
        <v>430</v>
      </c>
      <c r="E771" s="217" t="s">
        <v>431</v>
      </c>
      <c r="F771" s="218">
        <v>0.2</v>
      </c>
      <c r="G771" s="219">
        <v>33335</v>
      </c>
      <c r="H771" s="219">
        <v>6667</v>
      </c>
      <c r="I771" s="219"/>
    </row>
    <row r="772" spans="1:11" ht="39.6" x14ac:dyDescent="0.3">
      <c r="A772" s="214" t="s">
        <v>62</v>
      </c>
      <c r="B772" s="215" t="s">
        <v>575</v>
      </c>
      <c r="C772" s="216" t="s">
        <v>576</v>
      </c>
      <c r="D772" s="217" t="s">
        <v>451</v>
      </c>
      <c r="E772" s="217" t="s">
        <v>577</v>
      </c>
      <c r="F772" s="218">
        <v>0.06</v>
      </c>
      <c r="G772" s="219">
        <v>16636.2</v>
      </c>
      <c r="H772" s="219">
        <v>998</v>
      </c>
      <c r="I772" s="219"/>
    </row>
    <row r="773" spans="1:11" x14ac:dyDescent="0.3">
      <c r="A773" s="214" t="s">
        <v>62</v>
      </c>
      <c r="B773" s="215" t="s">
        <v>449</v>
      </c>
      <c r="C773" s="216" t="s">
        <v>450</v>
      </c>
      <c r="D773" s="217" t="s">
        <v>451</v>
      </c>
      <c r="E773" s="217" t="s">
        <v>285</v>
      </c>
      <c r="F773" s="218">
        <v>1.1999999999999999E-3</v>
      </c>
      <c r="G773" s="219">
        <v>180217</v>
      </c>
      <c r="H773" s="219">
        <v>216</v>
      </c>
      <c r="I773" s="219"/>
    </row>
    <row r="774" spans="1:11" x14ac:dyDescent="0.3">
      <c r="A774" s="214" t="s">
        <v>62</v>
      </c>
      <c r="B774" s="215" t="s">
        <v>432</v>
      </c>
      <c r="C774" s="216" t="s">
        <v>433</v>
      </c>
      <c r="D774" s="217" t="s">
        <v>434</v>
      </c>
      <c r="E774" s="217" t="s">
        <v>218</v>
      </c>
      <c r="F774" s="218">
        <v>0.03</v>
      </c>
      <c r="G774" s="219">
        <v>3484</v>
      </c>
      <c r="H774" s="219">
        <v>105</v>
      </c>
      <c r="I774" s="219"/>
    </row>
    <row r="775" spans="1:11" ht="26.4" x14ac:dyDescent="0.3">
      <c r="A775" s="214" t="s">
        <v>62</v>
      </c>
      <c r="B775" s="215" t="s">
        <v>580</v>
      </c>
      <c r="C775" s="216" t="s">
        <v>581</v>
      </c>
      <c r="D775" s="217" t="s">
        <v>437</v>
      </c>
      <c r="E775" s="217" t="s">
        <v>518</v>
      </c>
      <c r="F775" s="218">
        <v>0.06</v>
      </c>
      <c r="G775" s="219">
        <v>104901</v>
      </c>
      <c r="H775" s="219">
        <v>6294</v>
      </c>
      <c r="I775" s="219"/>
    </row>
    <row r="776" spans="1:11" x14ac:dyDescent="0.3">
      <c r="A776" s="214" t="s">
        <v>62</v>
      </c>
      <c r="B776" s="215" t="s">
        <v>850</v>
      </c>
      <c r="C776" s="216" t="s">
        <v>851</v>
      </c>
      <c r="D776" s="217" t="s">
        <v>437</v>
      </c>
      <c r="E776" s="217" t="s">
        <v>752</v>
      </c>
      <c r="F776" s="218">
        <v>5.0000000000000001E-3</v>
      </c>
      <c r="G776" s="219">
        <v>28568</v>
      </c>
      <c r="H776" s="219">
        <v>143</v>
      </c>
      <c r="I776" s="219"/>
    </row>
    <row r="777" spans="1:11" x14ac:dyDescent="0.3">
      <c r="A777" s="214" t="s">
        <v>62</v>
      </c>
      <c r="B777" s="215" t="s">
        <v>435</v>
      </c>
      <c r="C777" s="216" t="s">
        <v>436</v>
      </c>
      <c r="D777" s="217" t="s">
        <v>437</v>
      </c>
      <c r="E777" s="217" t="s">
        <v>218</v>
      </c>
      <c r="F777" s="218">
        <v>0.45</v>
      </c>
      <c r="G777" s="219">
        <v>1824</v>
      </c>
      <c r="H777" s="219">
        <v>821</v>
      </c>
      <c r="I777" s="219"/>
    </row>
    <row r="778" spans="1:11" x14ac:dyDescent="0.3">
      <c r="A778" s="214" t="s">
        <v>62</v>
      </c>
      <c r="B778" s="215" t="s">
        <v>840</v>
      </c>
      <c r="C778" s="216" t="s">
        <v>841</v>
      </c>
      <c r="D778" s="217" t="s">
        <v>437</v>
      </c>
      <c r="E778" s="217" t="s">
        <v>218</v>
      </c>
      <c r="F778" s="218">
        <v>1.2E-2</v>
      </c>
      <c r="G778" s="219">
        <v>4660</v>
      </c>
      <c r="H778" s="219">
        <v>56</v>
      </c>
      <c r="I778" s="219"/>
    </row>
    <row r="779" spans="1:11" ht="66" x14ac:dyDescent="0.3">
      <c r="A779" s="208" t="s">
        <v>102</v>
      </c>
      <c r="B779" s="209" t="s">
        <v>426</v>
      </c>
      <c r="C779" s="210" t="s">
        <v>275</v>
      </c>
      <c r="D779" s="211" t="s">
        <v>427</v>
      </c>
      <c r="E779" s="211" t="s">
        <v>212</v>
      </c>
      <c r="F779" s="212"/>
      <c r="G779" s="213"/>
      <c r="H779" s="213"/>
      <c r="I779" s="213">
        <v>29553</v>
      </c>
      <c r="J779" s="226">
        <f>+$K$1</f>
        <v>1.4233</v>
      </c>
      <c r="K779" s="227">
        <f>+ROUND(I779*J779,0)</f>
        <v>42063</v>
      </c>
    </row>
    <row r="780" spans="1:11" x14ac:dyDescent="0.3">
      <c r="A780" s="214" t="s">
        <v>102</v>
      </c>
      <c r="B780" s="215" t="s">
        <v>852</v>
      </c>
      <c r="C780" s="216" t="s">
        <v>853</v>
      </c>
      <c r="D780" s="217" t="s">
        <v>430</v>
      </c>
      <c r="E780" s="217" t="s">
        <v>431</v>
      </c>
      <c r="F780" s="218">
        <v>0.32</v>
      </c>
      <c r="G780" s="219">
        <v>46950</v>
      </c>
      <c r="H780" s="219">
        <v>15024</v>
      </c>
      <c r="I780" s="219"/>
    </row>
    <row r="781" spans="1:11" ht="39.6" x14ac:dyDescent="0.3">
      <c r="A781" s="214" t="s">
        <v>102</v>
      </c>
      <c r="B781" s="215" t="s">
        <v>575</v>
      </c>
      <c r="C781" s="216" t="s">
        <v>576</v>
      </c>
      <c r="D781" s="217" t="s">
        <v>451</v>
      </c>
      <c r="E781" s="217" t="s">
        <v>577</v>
      </c>
      <c r="F781" s="218">
        <v>0.03</v>
      </c>
      <c r="G781" s="219">
        <v>16636.2</v>
      </c>
      <c r="H781" s="219">
        <v>499</v>
      </c>
      <c r="I781" s="219"/>
    </row>
    <row r="782" spans="1:11" x14ac:dyDescent="0.3">
      <c r="A782" s="214" t="s">
        <v>102</v>
      </c>
      <c r="B782" s="215" t="s">
        <v>854</v>
      </c>
      <c r="C782" s="216" t="s">
        <v>855</v>
      </c>
      <c r="D782" s="217" t="s">
        <v>451</v>
      </c>
      <c r="E782" s="217" t="s">
        <v>431</v>
      </c>
      <c r="F782" s="218">
        <v>0.32</v>
      </c>
      <c r="G782" s="219">
        <v>7817</v>
      </c>
      <c r="H782" s="219">
        <v>2501</v>
      </c>
      <c r="I782" s="219"/>
    </row>
    <row r="783" spans="1:11" x14ac:dyDescent="0.3">
      <c r="A783" s="214" t="s">
        <v>102</v>
      </c>
      <c r="B783" s="215" t="s">
        <v>432</v>
      </c>
      <c r="C783" s="216" t="s">
        <v>433</v>
      </c>
      <c r="D783" s="217" t="s">
        <v>434</v>
      </c>
      <c r="E783" s="217" t="s">
        <v>218</v>
      </c>
      <c r="F783" s="218">
        <v>0.1</v>
      </c>
      <c r="G783" s="219">
        <v>3484</v>
      </c>
      <c r="H783" s="219">
        <v>348</v>
      </c>
      <c r="I783" s="219"/>
    </row>
    <row r="784" spans="1:11" ht="26.4" x14ac:dyDescent="0.3">
      <c r="A784" s="214" t="s">
        <v>102</v>
      </c>
      <c r="B784" s="215" t="s">
        <v>519</v>
      </c>
      <c r="C784" s="216" t="s">
        <v>520</v>
      </c>
      <c r="D784" s="217" t="s">
        <v>437</v>
      </c>
      <c r="E784" s="217" t="s">
        <v>518</v>
      </c>
      <c r="F784" s="218">
        <v>8.3333333333333329E-2</v>
      </c>
      <c r="G784" s="219">
        <v>122000</v>
      </c>
      <c r="H784" s="219">
        <v>10167</v>
      </c>
      <c r="I784" s="219"/>
    </row>
    <row r="785" spans="1:11" x14ac:dyDescent="0.3">
      <c r="A785" s="214" t="s">
        <v>102</v>
      </c>
      <c r="B785" s="215" t="s">
        <v>856</v>
      </c>
      <c r="C785" s="216" t="s">
        <v>857</v>
      </c>
      <c r="D785" s="217" t="s">
        <v>437</v>
      </c>
      <c r="E785" s="217" t="s">
        <v>858</v>
      </c>
      <c r="F785" s="218">
        <v>1.6666666666666666E-2</v>
      </c>
      <c r="G785" s="219">
        <v>49900</v>
      </c>
      <c r="H785" s="219">
        <v>832</v>
      </c>
      <c r="I785" s="219"/>
    </row>
    <row r="786" spans="1:11" x14ac:dyDescent="0.3">
      <c r="A786" s="214" t="s">
        <v>102</v>
      </c>
      <c r="B786" s="215" t="s">
        <v>435</v>
      </c>
      <c r="C786" s="216" t="s">
        <v>436</v>
      </c>
      <c r="D786" s="217" t="s">
        <v>437</v>
      </c>
      <c r="E786" s="217" t="s">
        <v>218</v>
      </c>
      <c r="F786" s="218">
        <v>0.1</v>
      </c>
      <c r="G786" s="219">
        <v>1824</v>
      </c>
      <c r="H786" s="219">
        <v>182</v>
      </c>
      <c r="I786" s="219"/>
    </row>
    <row r="787" spans="1:11" s="275" customFormat="1" ht="39.6" x14ac:dyDescent="0.25">
      <c r="A787" s="269" t="s">
        <v>148</v>
      </c>
      <c r="B787" s="270" t="s">
        <v>426</v>
      </c>
      <c r="C787" s="271" t="s">
        <v>317</v>
      </c>
      <c r="D787" s="272" t="s">
        <v>427</v>
      </c>
      <c r="E787" s="272" t="s">
        <v>216</v>
      </c>
      <c r="F787" s="273"/>
      <c r="G787" s="274"/>
      <c r="H787" s="274"/>
      <c r="I787" s="274">
        <v>16329</v>
      </c>
      <c r="J787" s="226">
        <f>+$K$1</f>
        <v>1.4233</v>
      </c>
      <c r="K787" s="227">
        <f>+ROUND(I787*J787,0)</f>
        <v>23241</v>
      </c>
    </row>
    <row r="788" spans="1:11" s="275" customFormat="1" ht="13.2" x14ac:dyDescent="0.25">
      <c r="A788" s="276" t="s">
        <v>148</v>
      </c>
      <c r="B788" s="277" t="s">
        <v>780</v>
      </c>
      <c r="C788" s="278" t="s">
        <v>781</v>
      </c>
      <c r="D788" s="279" t="s">
        <v>430</v>
      </c>
      <c r="E788" s="279" t="s">
        <v>431</v>
      </c>
      <c r="F788" s="280">
        <v>0.23</v>
      </c>
      <c r="G788" s="281">
        <v>33335</v>
      </c>
      <c r="H788" s="281">
        <v>7667</v>
      </c>
      <c r="I788" s="281"/>
      <c r="J788" s="282"/>
    </row>
    <row r="789" spans="1:11" s="275" customFormat="1" ht="13.2" x14ac:dyDescent="0.25">
      <c r="A789" s="276" t="s">
        <v>148</v>
      </c>
      <c r="B789" s="275" t="s">
        <v>854</v>
      </c>
      <c r="C789" s="278" t="s">
        <v>855</v>
      </c>
      <c r="D789" s="279" t="s">
        <v>451</v>
      </c>
      <c r="E789" s="279" t="s">
        <v>431</v>
      </c>
      <c r="F789" s="280">
        <v>0.23</v>
      </c>
      <c r="G789" s="281">
        <v>7817</v>
      </c>
      <c r="H789" s="281">
        <v>1798</v>
      </c>
      <c r="I789" s="281"/>
      <c r="J789" s="282"/>
    </row>
    <row r="790" spans="1:11" s="275" customFormat="1" ht="13.2" x14ac:dyDescent="0.25">
      <c r="A790" s="276" t="s">
        <v>148</v>
      </c>
      <c r="B790" s="277" t="s">
        <v>432</v>
      </c>
      <c r="C790" s="278" t="s">
        <v>433</v>
      </c>
      <c r="D790" s="279" t="s">
        <v>434</v>
      </c>
      <c r="E790" s="279" t="s">
        <v>218</v>
      </c>
      <c r="F790" s="280">
        <v>0.05</v>
      </c>
      <c r="G790" s="281">
        <v>3484</v>
      </c>
      <c r="H790" s="281">
        <v>174</v>
      </c>
      <c r="I790" s="281"/>
      <c r="J790" s="282"/>
    </row>
    <row r="791" spans="1:11" s="275" customFormat="1" ht="26.4" x14ac:dyDescent="0.25">
      <c r="A791" s="276" t="s">
        <v>148</v>
      </c>
      <c r="B791" s="277" t="s">
        <v>519</v>
      </c>
      <c r="C791" s="291" t="s">
        <v>520</v>
      </c>
      <c r="D791" s="279" t="s">
        <v>437</v>
      </c>
      <c r="E791" s="279" t="s">
        <v>518</v>
      </c>
      <c r="F791" s="280">
        <v>0.05</v>
      </c>
      <c r="G791" s="281">
        <v>122000</v>
      </c>
      <c r="H791" s="281">
        <v>6100</v>
      </c>
      <c r="I791" s="281"/>
      <c r="J791" s="282"/>
    </row>
    <row r="792" spans="1:11" s="275" customFormat="1" ht="13.2" x14ac:dyDescent="0.25">
      <c r="A792" s="292" t="s">
        <v>148</v>
      </c>
      <c r="B792" s="275" t="s">
        <v>856</v>
      </c>
      <c r="C792" s="278" t="s">
        <v>857</v>
      </c>
      <c r="D792" s="279" t="s">
        <v>437</v>
      </c>
      <c r="E792" s="279" t="s">
        <v>858</v>
      </c>
      <c r="F792" s="280">
        <v>1.0000000000000002E-2</v>
      </c>
      <c r="G792" s="281">
        <v>49900</v>
      </c>
      <c r="H792" s="281">
        <v>499</v>
      </c>
      <c r="I792" s="281"/>
      <c r="J792" s="282"/>
    </row>
    <row r="793" spans="1:11" s="275" customFormat="1" ht="13.2" x14ac:dyDescent="0.25">
      <c r="A793" s="276" t="s">
        <v>148</v>
      </c>
      <c r="B793" s="277" t="s">
        <v>435</v>
      </c>
      <c r="C793" s="278" t="s">
        <v>436</v>
      </c>
      <c r="D793" s="279" t="s">
        <v>437</v>
      </c>
      <c r="E793" s="279" t="s">
        <v>218</v>
      </c>
      <c r="F793" s="280">
        <v>0.05</v>
      </c>
      <c r="G793" s="281">
        <v>1824</v>
      </c>
      <c r="H793" s="281">
        <v>91</v>
      </c>
      <c r="I793" s="281"/>
      <c r="J793" s="282"/>
    </row>
    <row r="794" spans="1:11" ht="52.8" x14ac:dyDescent="0.3">
      <c r="A794" s="208" t="s">
        <v>59</v>
      </c>
      <c r="B794" s="209" t="s">
        <v>426</v>
      </c>
      <c r="C794" s="210" t="s">
        <v>241</v>
      </c>
      <c r="D794" s="211" t="s">
        <v>427</v>
      </c>
      <c r="E794" s="211" t="s">
        <v>212</v>
      </c>
      <c r="F794" s="212"/>
      <c r="G794" s="213"/>
      <c r="H794" s="213"/>
      <c r="I794" s="213">
        <v>20833</v>
      </c>
      <c r="J794" s="226">
        <f>+$K$1</f>
        <v>1.4233</v>
      </c>
      <c r="K794" s="227">
        <f>+ROUND(I794*J794,0)</f>
        <v>29652</v>
      </c>
    </row>
    <row r="795" spans="1:11" x14ac:dyDescent="0.3">
      <c r="A795" s="214" t="s">
        <v>59</v>
      </c>
      <c r="B795" s="215" t="s">
        <v>780</v>
      </c>
      <c r="C795" s="216" t="s">
        <v>781</v>
      </c>
      <c r="D795" s="217" t="s">
        <v>430</v>
      </c>
      <c r="E795" s="217" t="s">
        <v>431</v>
      </c>
      <c r="F795" s="218">
        <v>0.27</v>
      </c>
      <c r="G795" s="219">
        <v>33335</v>
      </c>
      <c r="H795" s="219">
        <v>9000</v>
      </c>
      <c r="I795" s="219"/>
    </row>
    <row r="796" spans="1:11" ht="39.6" x14ac:dyDescent="0.3">
      <c r="A796" s="214" t="s">
        <v>59</v>
      </c>
      <c r="B796" s="215" t="s">
        <v>575</v>
      </c>
      <c r="C796" s="216" t="s">
        <v>576</v>
      </c>
      <c r="D796" s="217" t="s">
        <v>451</v>
      </c>
      <c r="E796" s="217" t="s">
        <v>577</v>
      </c>
      <c r="F796" s="218">
        <v>2.5000000000000001E-2</v>
      </c>
      <c r="G796" s="219">
        <v>16636.2</v>
      </c>
      <c r="H796" s="219">
        <v>416</v>
      </c>
      <c r="I796" s="219"/>
    </row>
    <row r="797" spans="1:11" x14ac:dyDescent="0.3">
      <c r="A797" s="214" t="s">
        <v>59</v>
      </c>
      <c r="B797" s="215" t="s">
        <v>449</v>
      </c>
      <c r="C797" s="216" t="s">
        <v>450</v>
      </c>
      <c r="D797" s="217" t="s">
        <v>451</v>
      </c>
      <c r="E797" s="217" t="s">
        <v>285</v>
      </c>
      <c r="F797" s="218">
        <v>1E-3</v>
      </c>
      <c r="G797" s="219">
        <v>180217</v>
      </c>
      <c r="H797" s="219">
        <v>180</v>
      </c>
      <c r="I797" s="219"/>
    </row>
    <row r="798" spans="1:11" x14ac:dyDescent="0.3">
      <c r="A798" s="214" t="s">
        <v>59</v>
      </c>
      <c r="B798" s="215" t="s">
        <v>432</v>
      </c>
      <c r="C798" s="216" t="s">
        <v>433</v>
      </c>
      <c r="D798" s="217" t="s">
        <v>434</v>
      </c>
      <c r="E798" s="217" t="s">
        <v>218</v>
      </c>
      <c r="F798" s="218">
        <v>0.05</v>
      </c>
      <c r="G798" s="219">
        <v>3484</v>
      </c>
      <c r="H798" s="219">
        <v>174</v>
      </c>
      <c r="I798" s="219"/>
    </row>
    <row r="799" spans="1:11" ht="26.4" x14ac:dyDescent="0.3">
      <c r="A799" s="214" t="s">
        <v>59</v>
      </c>
      <c r="B799" s="215" t="s">
        <v>578</v>
      </c>
      <c r="C799" s="216" t="s">
        <v>579</v>
      </c>
      <c r="D799" s="217" t="s">
        <v>437</v>
      </c>
      <c r="E799" s="217" t="s">
        <v>518</v>
      </c>
      <c r="F799" s="218">
        <v>0.04</v>
      </c>
      <c r="G799" s="219">
        <v>59900</v>
      </c>
      <c r="H799" s="219">
        <v>2396</v>
      </c>
      <c r="I799" s="219"/>
    </row>
    <row r="800" spans="1:11" ht="26.4" x14ac:dyDescent="0.3">
      <c r="A800" s="214" t="s">
        <v>59</v>
      </c>
      <c r="B800" s="215" t="s">
        <v>580</v>
      </c>
      <c r="C800" s="216" t="s">
        <v>581</v>
      </c>
      <c r="D800" s="217" t="s">
        <v>437</v>
      </c>
      <c r="E800" s="217" t="s">
        <v>518</v>
      </c>
      <c r="F800" s="218">
        <v>0.08</v>
      </c>
      <c r="G800" s="219">
        <v>104901</v>
      </c>
      <c r="H800" s="219">
        <v>8392</v>
      </c>
      <c r="I800" s="219"/>
    </row>
    <row r="801" spans="1:11" x14ac:dyDescent="0.3">
      <c r="A801" s="214" t="s">
        <v>59</v>
      </c>
      <c r="B801" s="215" t="s">
        <v>435</v>
      </c>
      <c r="C801" s="216" t="s">
        <v>436</v>
      </c>
      <c r="D801" s="217" t="s">
        <v>437</v>
      </c>
      <c r="E801" s="217" t="s">
        <v>218</v>
      </c>
      <c r="F801" s="218">
        <v>0.1</v>
      </c>
      <c r="G801" s="219">
        <v>1824</v>
      </c>
      <c r="H801" s="219">
        <v>182</v>
      </c>
      <c r="I801" s="219"/>
    </row>
    <row r="802" spans="1:11" x14ac:dyDescent="0.3">
      <c r="A802" s="214" t="s">
        <v>59</v>
      </c>
      <c r="B802" s="215" t="s">
        <v>840</v>
      </c>
      <c r="C802" s="216" t="s">
        <v>841</v>
      </c>
      <c r="D802" s="217" t="s">
        <v>437</v>
      </c>
      <c r="E802" s="217" t="s">
        <v>218</v>
      </c>
      <c r="F802" s="218">
        <v>0.02</v>
      </c>
      <c r="G802" s="219">
        <v>4660</v>
      </c>
      <c r="H802" s="219">
        <v>93</v>
      </c>
      <c r="I802" s="219"/>
    </row>
    <row r="804" spans="1:11" ht="66" x14ac:dyDescent="0.3">
      <c r="A804" s="208" t="s">
        <v>123</v>
      </c>
      <c r="B804" s="209" t="s">
        <v>426</v>
      </c>
      <c r="C804" s="210" t="s">
        <v>295</v>
      </c>
      <c r="D804" s="211" t="s">
        <v>427</v>
      </c>
      <c r="E804" s="211" t="s">
        <v>216</v>
      </c>
      <c r="F804" s="212"/>
      <c r="G804" s="213"/>
      <c r="H804" s="213"/>
      <c r="I804" s="213">
        <v>309491</v>
      </c>
      <c r="J804" s="226">
        <f>+$K$1</f>
        <v>1.4233</v>
      </c>
      <c r="K804" s="227">
        <f>+ROUND(I804*J804,0)</f>
        <v>440499</v>
      </c>
    </row>
    <row r="805" spans="1:11" ht="26.4" x14ac:dyDescent="0.3">
      <c r="A805" s="214" t="s">
        <v>123</v>
      </c>
      <c r="B805" s="215" t="s">
        <v>438</v>
      </c>
      <c r="C805" s="216" t="s">
        <v>439</v>
      </c>
      <c r="D805" s="217" t="s">
        <v>430</v>
      </c>
      <c r="E805" s="217" t="s">
        <v>431</v>
      </c>
      <c r="F805" s="218">
        <v>0.25</v>
      </c>
      <c r="G805" s="219">
        <v>30782</v>
      </c>
      <c r="H805" s="219">
        <v>7696</v>
      </c>
      <c r="I805" s="219"/>
    </row>
    <row r="806" spans="1:11" x14ac:dyDescent="0.3">
      <c r="A806" s="214" t="s">
        <v>123</v>
      </c>
      <c r="B806" s="215" t="s">
        <v>449</v>
      </c>
      <c r="C806" s="216" t="s">
        <v>450</v>
      </c>
      <c r="D806" s="217" t="s">
        <v>451</v>
      </c>
      <c r="E806" s="217" t="s">
        <v>285</v>
      </c>
      <c r="F806" s="218">
        <v>3.1600000000000003E-2</v>
      </c>
      <c r="G806" s="219">
        <v>180217</v>
      </c>
      <c r="H806" s="219">
        <v>5695</v>
      </c>
      <c r="I806" s="219"/>
    </row>
    <row r="807" spans="1:11" x14ac:dyDescent="0.3">
      <c r="A807" s="214" t="s">
        <v>123</v>
      </c>
      <c r="B807" s="215" t="s">
        <v>432</v>
      </c>
      <c r="C807" s="216" t="s">
        <v>433</v>
      </c>
      <c r="D807" s="217" t="s">
        <v>434</v>
      </c>
      <c r="E807" s="217" t="s">
        <v>218</v>
      </c>
      <c r="F807" s="218">
        <v>0.1</v>
      </c>
      <c r="G807" s="219">
        <v>3484</v>
      </c>
      <c r="H807" s="219">
        <v>348</v>
      </c>
      <c r="I807" s="219"/>
    </row>
    <row r="808" spans="1:11" x14ac:dyDescent="0.3">
      <c r="A808" s="214" t="s">
        <v>123</v>
      </c>
      <c r="B808" s="215" t="s">
        <v>435</v>
      </c>
      <c r="C808" s="216" t="s">
        <v>436</v>
      </c>
      <c r="D808" s="217" t="s">
        <v>437</v>
      </c>
      <c r="E808" s="217" t="s">
        <v>218</v>
      </c>
      <c r="F808" s="218">
        <v>0.11700000000000001</v>
      </c>
      <c r="G808" s="219">
        <v>1824</v>
      </c>
      <c r="H808" s="219">
        <v>213</v>
      </c>
      <c r="I808" s="219"/>
    </row>
    <row r="809" spans="1:11" ht="54" customHeight="1" x14ac:dyDescent="0.3">
      <c r="A809" s="214" t="s">
        <v>123</v>
      </c>
      <c r="B809" s="215" t="s">
        <v>859</v>
      </c>
      <c r="C809" s="216" t="s">
        <v>860</v>
      </c>
      <c r="D809" s="217" t="s">
        <v>437</v>
      </c>
      <c r="E809" s="217" t="s">
        <v>477</v>
      </c>
      <c r="F809" s="218">
        <v>1</v>
      </c>
      <c r="G809" s="219">
        <v>295539</v>
      </c>
      <c r="H809" s="219">
        <v>295539</v>
      </c>
      <c r="I809" s="219"/>
    </row>
    <row r="810" spans="1:11" ht="39.6" x14ac:dyDescent="0.3">
      <c r="A810" s="208" t="s">
        <v>135</v>
      </c>
      <c r="B810" s="209" t="s">
        <v>426</v>
      </c>
      <c r="C810" s="210" t="s">
        <v>306</v>
      </c>
      <c r="D810" s="211" t="s">
        <v>427</v>
      </c>
      <c r="E810" s="211" t="s">
        <v>216</v>
      </c>
      <c r="F810" s="212"/>
      <c r="G810" s="213"/>
      <c r="H810" s="213"/>
      <c r="I810" s="213">
        <v>112788</v>
      </c>
      <c r="J810" s="226">
        <f>+$K$1</f>
        <v>1.4233</v>
      </c>
      <c r="K810" s="227">
        <f>+ROUND(I810*J810,0)</f>
        <v>160531</v>
      </c>
    </row>
    <row r="811" spans="1:11" x14ac:dyDescent="0.3">
      <c r="A811" s="214" t="s">
        <v>135</v>
      </c>
      <c r="B811" s="215" t="s">
        <v>512</v>
      </c>
      <c r="C811" s="216" t="s">
        <v>513</v>
      </c>
      <c r="D811" s="217" t="s">
        <v>446</v>
      </c>
      <c r="E811" s="217" t="s">
        <v>303</v>
      </c>
      <c r="F811" s="218">
        <v>4.4999999999999998E-2</v>
      </c>
      <c r="G811" s="219">
        <v>561725</v>
      </c>
      <c r="H811" s="219">
        <v>25278</v>
      </c>
      <c r="I811" s="219"/>
    </row>
    <row r="812" spans="1:11" ht="26.4" x14ac:dyDescent="0.3">
      <c r="A812" s="214" t="s">
        <v>135</v>
      </c>
      <c r="B812" s="215" t="s">
        <v>848</v>
      </c>
      <c r="C812" s="216" t="s">
        <v>849</v>
      </c>
      <c r="D812" s="217" t="s">
        <v>430</v>
      </c>
      <c r="E812" s="217" t="s">
        <v>431</v>
      </c>
      <c r="F812" s="218">
        <v>1.4</v>
      </c>
      <c r="G812" s="219">
        <v>54460</v>
      </c>
      <c r="H812" s="219">
        <v>76244</v>
      </c>
      <c r="I812" s="219"/>
    </row>
    <row r="813" spans="1:11" ht="26.4" x14ac:dyDescent="0.3">
      <c r="A813" s="214" t="s">
        <v>135</v>
      </c>
      <c r="B813" s="215" t="s">
        <v>861</v>
      </c>
      <c r="C813" s="216" t="s">
        <v>862</v>
      </c>
      <c r="D813" s="217" t="s">
        <v>451</v>
      </c>
      <c r="E813" s="217" t="s">
        <v>285</v>
      </c>
      <c r="F813" s="218">
        <v>4</v>
      </c>
      <c r="G813" s="219">
        <v>900</v>
      </c>
      <c r="H813" s="219">
        <v>3600</v>
      </c>
      <c r="I813" s="219"/>
    </row>
    <row r="814" spans="1:11" x14ac:dyDescent="0.3">
      <c r="A814" s="214" t="s">
        <v>135</v>
      </c>
      <c r="B814" s="215" t="s">
        <v>449</v>
      </c>
      <c r="C814" s="216" t="s">
        <v>450</v>
      </c>
      <c r="D814" s="217" t="s">
        <v>451</v>
      </c>
      <c r="E814" s="217" t="s">
        <v>285</v>
      </c>
      <c r="F814" s="218">
        <v>2.8999999999999998E-3</v>
      </c>
      <c r="G814" s="219">
        <v>180217</v>
      </c>
      <c r="H814" s="219">
        <v>523</v>
      </c>
      <c r="I814" s="219"/>
    </row>
    <row r="815" spans="1:11" x14ac:dyDescent="0.3">
      <c r="A815" s="214" t="s">
        <v>135</v>
      </c>
      <c r="B815" s="215" t="s">
        <v>432</v>
      </c>
      <c r="C815" s="216" t="s">
        <v>433</v>
      </c>
      <c r="D815" s="217" t="s">
        <v>434</v>
      </c>
      <c r="E815" s="217" t="s">
        <v>218</v>
      </c>
      <c r="F815" s="218">
        <v>0.3</v>
      </c>
      <c r="G815" s="219">
        <v>3484</v>
      </c>
      <c r="H815" s="219">
        <v>1045</v>
      </c>
      <c r="I815" s="219"/>
    </row>
    <row r="816" spans="1:11" x14ac:dyDescent="0.3">
      <c r="A816" s="214" t="s">
        <v>135</v>
      </c>
      <c r="B816" s="215" t="s">
        <v>435</v>
      </c>
      <c r="C816" s="216" t="s">
        <v>436</v>
      </c>
      <c r="D816" s="217" t="s">
        <v>437</v>
      </c>
      <c r="E816" s="217" t="s">
        <v>218</v>
      </c>
      <c r="F816" s="218">
        <v>2.6</v>
      </c>
      <c r="G816" s="219">
        <v>1824</v>
      </c>
      <c r="H816" s="219">
        <v>4742</v>
      </c>
      <c r="I816" s="219"/>
    </row>
    <row r="817" spans="1:11" ht="26.4" x14ac:dyDescent="0.3">
      <c r="A817" s="214" t="s">
        <v>135</v>
      </c>
      <c r="B817" s="215" t="s">
        <v>863</v>
      </c>
      <c r="C817" s="216" t="s">
        <v>864</v>
      </c>
      <c r="D817" s="217" t="s">
        <v>437</v>
      </c>
      <c r="E817" s="217" t="s">
        <v>454</v>
      </c>
      <c r="F817" s="218">
        <v>0.09</v>
      </c>
      <c r="G817" s="219">
        <v>15063.478260869566</v>
      </c>
      <c r="H817" s="219">
        <v>1356</v>
      </c>
      <c r="I817" s="219"/>
    </row>
    <row r="818" spans="1:11" ht="26.4" x14ac:dyDescent="0.3">
      <c r="A818" s="208" t="s">
        <v>64</v>
      </c>
      <c r="B818" s="209" t="s">
        <v>426</v>
      </c>
      <c r="C818" s="210" t="s">
        <v>245</v>
      </c>
      <c r="D818" s="211" t="s">
        <v>427</v>
      </c>
      <c r="E818" s="211" t="s">
        <v>212</v>
      </c>
      <c r="F818" s="212"/>
      <c r="G818" s="213"/>
      <c r="H818" s="213"/>
      <c r="I818" s="213">
        <v>27406</v>
      </c>
      <c r="J818" s="226">
        <f>+$K$1</f>
        <v>1.4233</v>
      </c>
      <c r="K818" s="227">
        <f>+ROUND(I818*J818,0)</f>
        <v>39007</v>
      </c>
    </row>
    <row r="819" spans="1:11" ht="26.4" x14ac:dyDescent="0.3">
      <c r="A819" s="214" t="s">
        <v>64</v>
      </c>
      <c r="B819" s="215" t="s">
        <v>438</v>
      </c>
      <c r="C819" s="216" t="s">
        <v>439</v>
      </c>
      <c r="D819" s="217" t="s">
        <v>430</v>
      </c>
      <c r="E819" s="217" t="s">
        <v>431</v>
      </c>
      <c r="F819" s="218">
        <v>0.11</v>
      </c>
      <c r="G819" s="219">
        <v>30782</v>
      </c>
      <c r="H819" s="219">
        <v>3386</v>
      </c>
      <c r="I819" s="219"/>
    </row>
    <row r="820" spans="1:11" x14ac:dyDescent="0.3">
      <c r="A820" s="214" t="s">
        <v>64</v>
      </c>
      <c r="B820" s="215" t="s">
        <v>449</v>
      </c>
      <c r="C820" s="216" t="s">
        <v>450</v>
      </c>
      <c r="D820" s="217" t="s">
        <v>451</v>
      </c>
      <c r="E820" s="217" t="s">
        <v>285</v>
      </c>
      <c r="F820" s="218">
        <v>2.5999999999999999E-3</v>
      </c>
      <c r="G820" s="219">
        <v>180217</v>
      </c>
      <c r="H820" s="219">
        <v>469</v>
      </c>
      <c r="I820" s="219"/>
    </row>
    <row r="821" spans="1:11" x14ac:dyDescent="0.3">
      <c r="A821" s="214" t="s">
        <v>64</v>
      </c>
      <c r="B821" s="215" t="s">
        <v>432</v>
      </c>
      <c r="C821" s="216" t="s">
        <v>433</v>
      </c>
      <c r="D821" s="217" t="s">
        <v>434</v>
      </c>
      <c r="E821" s="217" t="s">
        <v>218</v>
      </c>
      <c r="F821" s="218">
        <v>0.01</v>
      </c>
      <c r="G821" s="219">
        <v>3484</v>
      </c>
      <c r="H821" s="219">
        <v>35</v>
      </c>
      <c r="I821" s="219"/>
    </row>
    <row r="822" spans="1:11" x14ac:dyDescent="0.3">
      <c r="A822" s="214" t="s">
        <v>64</v>
      </c>
      <c r="B822" s="215" t="s">
        <v>435</v>
      </c>
      <c r="C822" s="216" t="s">
        <v>436</v>
      </c>
      <c r="D822" s="217" t="s">
        <v>437</v>
      </c>
      <c r="E822" s="217" t="s">
        <v>218</v>
      </c>
      <c r="F822" s="218">
        <v>0.11700000000000001</v>
      </c>
      <c r="G822" s="219">
        <v>1824</v>
      </c>
      <c r="H822" s="219">
        <v>213</v>
      </c>
      <c r="I822" s="219"/>
    </row>
    <row r="823" spans="1:11" x14ac:dyDescent="0.3">
      <c r="A823" s="214" t="s">
        <v>64</v>
      </c>
      <c r="B823" s="215" t="s">
        <v>865</v>
      </c>
      <c r="C823" s="216" t="s">
        <v>866</v>
      </c>
      <c r="D823" s="217" t="s">
        <v>437</v>
      </c>
      <c r="E823" s="217" t="s">
        <v>303</v>
      </c>
      <c r="F823" s="218">
        <v>0.1</v>
      </c>
      <c r="G823" s="219">
        <v>121640</v>
      </c>
      <c r="H823" s="219">
        <v>12164</v>
      </c>
      <c r="I823" s="219"/>
    </row>
    <row r="824" spans="1:11" x14ac:dyDescent="0.3">
      <c r="A824" s="214" t="s">
        <v>64</v>
      </c>
      <c r="B824" s="215" t="s">
        <v>867</v>
      </c>
      <c r="C824" s="216" t="s">
        <v>868</v>
      </c>
      <c r="D824" s="217" t="s">
        <v>437</v>
      </c>
      <c r="E824" s="217" t="s">
        <v>212</v>
      </c>
      <c r="F824" s="218">
        <v>1</v>
      </c>
      <c r="G824" s="219">
        <v>11139</v>
      </c>
      <c r="H824" s="219">
        <v>11139</v>
      </c>
      <c r="I824" s="219"/>
    </row>
    <row r="825" spans="1:11" ht="105.6" x14ac:dyDescent="0.3">
      <c r="A825" s="208" t="s">
        <v>165</v>
      </c>
      <c r="B825" s="209" t="s">
        <v>426</v>
      </c>
      <c r="C825" s="210" t="s">
        <v>332</v>
      </c>
      <c r="D825" s="211" t="s">
        <v>427</v>
      </c>
      <c r="E825" s="211" t="s">
        <v>216</v>
      </c>
      <c r="F825" s="212"/>
      <c r="G825" s="213"/>
      <c r="H825" s="213"/>
      <c r="I825" s="213">
        <v>290180</v>
      </c>
      <c r="J825" s="226">
        <f>+$K$1</f>
        <v>1.4233</v>
      </c>
      <c r="K825" s="227">
        <f>+ROUND(I825*J825,0)</f>
        <v>413013</v>
      </c>
    </row>
    <row r="826" spans="1:11" ht="26.4" x14ac:dyDescent="0.3">
      <c r="A826" s="214" t="s">
        <v>165</v>
      </c>
      <c r="B826" s="215" t="s">
        <v>442</v>
      </c>
      <c r="C826" s="216" t="s">
        <v>443</v>
      </c>
      <c r="D826" s="217" t="s">
        <v>430</v>
      </c>
      <c r="E826" s="217" t="s">
        <v>431</v>
      </c>
      <c r="F826" s="218">
        <v>1.7</v>
      </c>
      <c r="G826" s="219">
        <v>66299</v>
      </c>
      <c r="H826" s="219">
        <v>112708</v>
      </c>
      <c r="I826" s="219"/>
    </row>
    <row r="827" spans="1:11" x14ac:dyDescent="0.3">
      <c r="A827" s="214" t="s">
        <v>165</v>
      </c>
      <c r="B827" s="215" t="s">
        <v>449</v>
      </c>
      <c r="C827" s="216" t="s">
        <v>450</v>
      </c>
      <c r="D827" s="217" t="s">
        <v>451</v>
      </c>
      <c r="E827" s="217" t="s">
        <v>285</v>
      </c>
      <c r="F827" s="218">
        <v>0.02</v>
      </c>
      <c r="G827" s="219">
        <v>180217</v>
      </c>
      <c r="H827" s="219">
        <v>3604</v>
      </c>
      <c r="I827" s="219"/>
    </row>
    <row r="828" spans="1:11" x14ac:dyDescent="0.3">
      <c r="A828" s="214" t="s">
        <v>165</v>
      </c>
      <c r="B828" s="215" t="s">
        <v>432</v>
      </c>
      <c r="C828" s="216" t="s">
        <v>433</v>
      </c>
      <c r="D828" s="217" t="s">
        <v>434</v>
      </c>
      <c r="E828" s="217" t="s">
        <v>218</v>
      </c>
      <c r="F828" s="218">
        <v>1.7</v>
      </c>
      <c r="G828" s="219">
        <v>3484</v>
      </c>
      <c r="H828" s="219">
        <v>5923</v>
      </c>
      <c r="I828" s="219"/>
    </row>
    <row r="829" spans="1:11" ht="26.4" x14ac:dyDescent="0.3">
      <c r="A829" s="214" t="s">
        <v>165</v>
      </c>
      <c r="B829" s="215" t="s">
        <v>516</v>
      </c>
      <c r="C829" s="216" t="s">
        <v>517</v>
      </c>
      <c r="D829" s="217" t="s">
        <v>437</v>
      </c>
      <c r="E829" s="217" t="s">
        <v>518</v>
      </c>
      <c r="F829" s="218">
        <v>0.02</v>
      </c>
      <c r="G829" s="219">
        <v>134900</v>
      </c>
      <c r="H829" s="219">
        <v>2698</v>
      </c>
      <c r="I829" s="219"/>
    </row>
    <row r="830" spans="1:11" ht="26.4" x14ac:dyDescent="0.3">
      <c r="A830" s="214" t="s">
        <v>165</v>
      </c>
      <c r="B830" s="215" t="s">
        <v>519</v>
      </c>
      <c r="C830" s="216" t="s">
        <v>520</v>
      </c>
      <c r="D830" s="217" t="s">
        <v>437</v>
      </c>
      <c r="E830" s="217" t="s">
        <v>518</v>
      </c>
      <c r="F830" s="218">
        <v>0.02</v>
      </c>
      <c r="G830" s="219">
        <v>122000</v>
      </c>
      <c r="H830" s="219">
        <v>2440</v>
      </c>
      <c r="I830" s="219"/>
    </row>
    <row r="831" spans="1:11" x14ac:dyDescent="0.3">
      <c r="A831" s="214" t="s">
        <v>165</v>
      </c>
      <c r="B831" s="215" t="s">
        <v>435</v>
      </c>
      <c r="C831" s="216" t="s">
        <v>436</v>
      </c>
      <c r="D831" s="217" t="s">
        <v>437</v>
      </c>
      <c r="E831" s="217" t="s">
        <v>218</v>
      </c>
      <c r="F831" s="218">
        <v>3.4</v>
      </c>
      <c r="G831" s="219">
        <v>1824</v>
      </c>
      <c r="H831" s="219">
        <v>6202</v>
      </c>
      <c r="I831" s="219"/>
    </row>
    <row r="832" spans="1:11" x14ac:dyDescent="0.3">
      <c r="A832" s="214" t="s">
        <v>165</v>
      </c>
      <c r="B832" s="215" t="s">
        <v>869</v>
      </c>
      <c r="C832" s="216" t="s">
        <v>870</v>
      </c>
      <c r="D832" s="217" t="s">
        <v>437</v>
      </c>
      <c r="E832" s="217" t="s">
        <v>477</v>
      </c>
      <c r="F832" s="218">
        <v>3.3</v>
      </c>
      <c r="G832" s="219">
        <v>5911</v>
      </c>
      <c r="H832" s="219">
        <v>19506</v>
      </c>
      <c r="I832" s="219"/>
    </row>
    <row r="833" spans="1:11" x14ac:dyDescent="0.3">
      <c r="A833" s="214" t="s">
        <v>165</v>
      </c>
      <c r="B833" s="215" t="s">
        <v>871</v>
      </c>
      <c r="C833" s="216" t="s">
        <v>872</v>
      </c>
      <c r="D833" s="217" t="s">
        <v>437</v>
      </c>
      <c r="E833" s="217" t="s">
        <v>212</v>
      </c>
      <c r="F833" s="218">
        <v>2.0499999999999998</v>
      </c>
      <c r="G833" s="219">
        <v>20687</v>
      </c>
      <c r="H833" s="219">
        <v>42408</v>
      </c>
      <c r="I833" s="219"/>
    </row>
    <row r="834" spans="1:11" ht="39.6" x14ac:dyDescent="0.3">
      <c r="A834" s="214" t="s">
        <v>165</v>
      </c>
      <c r="B834" s="215" t="s">
        <v>873</v>
      </c>
      <c r="C834" s="216" t="s">
        <v>874</v>
      </c>
      <c r="D834" s="217" t="s">
        <v>437</v>
      </c>
      <c r="E834" s="217" t="s">
        <v>477</v>
      </c>
      <c r="F834" s="218">
        <v>1.1000000000000001</v>
      </c>
      <c r="G834" s="219">
        <v>36446</v>
      </c>
      <c r="H834" s="219">
        <v>40091</v>
      </c>
      <c r="I834" s="219"/>
    </row>
    <row r="835" spans="1:11" x14ac:dyDescent="0.3">
      <c r="A835" s="214" t="s">
        <v>165</v>
      </c>
      <c r="B835" s="215" t="s">
        <v>875</v>
      </c>
      <c r="C835" s="216" t="s">
        <v>876</v>
      </c>
      <c r="D835" s="217" t="s">
        <v>437</v>
      </c>
      <c r="E835" s="217" t="s">
        <v>477</v>
      </c>
      <c r="F835" s="218">
        <v>1.1000000000000001</v>
      </c>
      <c r="G835" s="219">
        <v>48000</v>
      </c>
      <c r="H835" s="219">
        <v>52800</v>
      </c>
      <c r="I835" s="219"/>
    </row>
    <row r="836" spans="1:11" ht="26.4" x14ac:dyDescent="0.3">
      <c r="A836" s="214" t="s">
        <v>165</v>
      </c>
      <c r="B836" s="215" t="s">
        <v>471</v>
      </c>
      <c r="C836" s="216" t="s">
        <v>472</v>
      </c>
      <c r="D836" s="217" t="s">
        <v>437</v>
      </c>
      <c r="E836" s="217" t="s">
        <v>454</v>
      </c>
      <c r="F836" s="218">
        <v>0.08</v>
      </c>
      <c r="G836" s="219">
        <v>22500</v>
      </c>
      <c r="H836" s="219">
        <v>1800</v>
      </c>
      <c r="I836" s="219"/>
    </row>
    <row r="837" spans="1:11" x14ac:dyDescent="0.3">
      <c r="A837" s="214"/>
      <c r="B837" s="215"/>
      <c r="C837" s="216"/>
      <c r="D837" s="217"/>
      <c r="E837" s="217"/>
      <c r="F837" s="218"/>
      <c r="G837" s="219"/>
      <c r="H837" s="219"/>
      <c r="I837" s="219"/>
    </row>
    <row r="838" spans="1:11" ht="52.8" x14ac:dyDescent="0.3">
      <c r="A838" s="208" t="s">
        <v>65</v>
      </c>
      <c r="B838" s="209" t="s">
        <v>426</v>
      </c>
      <c r="C838" s="210" t="s">
        <v>246</v>
      </c>
      <c r="D838" s="211" t="s">
        <v>427</v>
      </c>
      <c r="E838" s="211" t="s">
        <v>216</v>
      </c>
      <c r="F838" s="212"/>
      <c r="G838" s="213"/>
      <c r="H838" s="213"/>
      <c r="I838" s="213">
        <v>342432</v>
      </c>
      <c r="J838" s="226">
        <f>+$K$1</f>
        <v>1.4233</v>
      </c>
      <c r="K838" s="227">
        <f>+ROUND(I838*J838,0)</f>
        <v>487383</v>
      </c>
    </row>
    <row r="839" spans="1:11" ht="26.4" x14ac:dyDescent="0.3">
      <c r="A839" s="214" t="s">
        <v>65</v>
      </c>
      <c r="B839" s="215" t="s">
        <v>442</v>
      </c>
      <c r="C839" s="216" t="s">
        <v>443</v>
      </c>
      <c r="D839" s="217" t="s">
        <v>430</v>
      </c>
      <c r="E839" s="217" t="s">
        <v>431</v>
      </c>
      <c r="F839" s="218">
        <v>4</v>
      </c>
      <c r="G839" s="219">
        <v>66299</v>
      </c>
      <c r="H839" s="219">
        <v>265196</v>
      </c>
      <c r="I839" s="219"/>
    </row>
    <row r="840" spans="1:11" x14ac:dyDescent="0.3">
      <c r="A840" s="214" t="s">
        <v>65</v>
      </c>
      <c r="B840" s="215" t="s">
        <v>449</v>
      </c>
      <c r="C840" s="216" t="s">
        <v>450</v>
      </c>
      <c r="D840" s="217" t="s">
        <v>451</v>
      </c>
      <c r="E840" s="217" t="s">
        <v>285</v>
      </c>
      <c r="F840" s="218">
        <v>3.3E-3</v>
      </c>
      <c r="G840" s="219">
        <v>180217</v>
      </c>
      <c r="H840" s="219">
        <v>595</v>
      </c>
      <c r="I840" s="219"/>
    </row>
    <row r="841" spans="1:11" x14ac:dyDescent="0.3">
      <c r="A841" s="214" t="s">
        <v>65</v>
      </c>
      <c r="B841" s="215" t="s">
        <v>800</v>
      </c>
      <c r="C841" s="216" t="s">
        <v>801</v>
      </c>
      <c r="D841" s="217" t="s">
        <v>451</v>
      </c>
      <c r="E841" s="217" t="s">
        <v>431</v>
      </c>
      <c r="F841" s="218">
        <v>0.01</v>
      </c>
      <c r="G841" s="219">
        <v>45052</v>
      </c>
      <c r="H841" s="219">
        <v>451</v>
      </c>
      <c r="I841" s="219"/>
    </row>
    <row r="842" spans="1:11" x14ac:dyDescent="0.3">
      <c r="A842" s="214" t="s">
        <v>65</v>
      </c>
      <c r="B842" s="215" t="s">
        <v>432</v>
      </c>
      <c r="C842" s="216" t="s">
        <v>433</v>
      </c>
      <c r="D842" s="217" t="s">
        <v>434</v>
      </c>
      <c r="E842" s="217" t="s">
        <v>218</v>
      </c>
      <c r="F842" s="218">
        <v>4</v>
      </c>
      <c r="G842" s="219">
        <v>3484</v>
      </c>
      <c r="H842" s="219">
        <v>13936</v>
      </c>
      <c r="I842" s="219"/>
    </row>
    <row r="843" spans="1:11" ht="26.4" x14ac:dyDescent="0.3">
      <c r="A843" s="214" t="s">
        <v>65</v>
      </c>
      <c r="B843" s="215" t="s">
        <v>516</v>
      </c>
      <c r="C843" s="216" t="s">
        <v>517</v>
      </c>
      <c r="D843" s="217" t="s">
        <v>437</v>
      </c>
      <c r="E843" s="217" t="s">
        <v>518</v>
      </c>
      <c r="F843" s="218">
        <v>0.05</v>
      </c>
      <c r="G843" s="219">
        <v>134900</v>
      </c>
      <c r="H843" s="219">
        <v>6745</v>
      </c>
      <c r="I843" s="219"/>
    </row>
    <row r="844" spans="1:11" x14ac:dyDescent="0.3">
      <c r="A844" s="214" t="s">
        <v>65</v>
      </c>
      <c r="B844" s="215" t="s">
        <v>877</v>
      </c>
      <c r="C844" s="216" t="s">
        <v>878</v>
      </c>
      <c r="D844" s="217" t="s">
        <v>437</v>
      </c>
      <c r="E844" s="217" t="s">
        <v>518</v>
      </c>
      <c r="F844" s="218">
        <v>0.05</v>
      </c>
      <c r="G844" s="219">
        <v>156029</v>
      </c>
      <c r="H844" s="219">
        <v>7801</v>
      </c>
      <c r="I844" s="219"/>
    </row>
    <row r="845" spans="1:11" x14ac:dyDescent="0.3">
      <c r="A845" s="214" t="s">
        <v>65</v>
      </c>
      <c r="B845" s="215" t="s">
        <v>435</v>
      </c>
      <c r="C845" s="216" t="s">
        <v>436</v>
      </c>
      <c r="D845" s="217" t="s">
        <v>437</v>
      </c>
      <c r="E845" s="217" t="s">
        <v>218</v>
      </c>
      <c r="F845" s="218">
        <v>4</v>
      </c>
      <c r="G845" s="219">
        <v>1824</v>
      </c>
      <c r="H845" s="219">
        <v>7296</v>
      </c>
      <c r="I845" s="219"/>
    </row>
    <row r="846" spans="1:11" x14ac:dyDescent="0.3">
      <c r="A846" s="214" t="s">
        <v>65</v>
      </c>
      <c r="B846" s="215" t="s">
        <v>871</v>
      </c>
      <c r="C846" s="216" t="s">
        <v>872</v>
      </c>
      <c r="D846" s="217" t="s">
        <v>437</v>
      </c>
      <c r="E846" s="217" t="s">
        <v>212</v>
      </c>
      <c r="F846" s="218">
        <v>1.5</v>
      </c>
      <c r="G846" s="219">
        <v>20687</v>
      </c>
      <c r="H846" s="219">
        <v>31031</v>
      </c>
      <c r="I846" s="219"/>
    </row>
    <row r="847" spans="1:11" x14ac:dyDescent="0.3">
      <c r="A847" s="214" t="s">
        <v>65</v>
      </c>
      <c r="B847" s="215" t="s">
        <v>879</v>
      </c>
      <c r="C847" s="216" t="s">
        <v>880</v>
      </c>
      <c r="D847" s="217" t="s">
        <v>437</v>
      </c>
      <c r="E847" s="217" t="s">
        <v>454</v>
      </c>
      <c r="F847" s="218">
        <v>0.13</v>
      </c>
      <c r="G847" s="219">
        <v>9312</v>
      </c>
      <c r="H847" s="219">
        <v>1211</v>
      </c>
      <c r="I847" s="219"/>
    </row>
    <row r="848" spans="1:11" x14ac:dyDescent="0.3">
      <c r="A848" s="214" t="s">
        <v>65</v>
      </c>
      <c r="B848" s="215" t="s">
        <v>881</v>
      </c>
      <c r="C848" s="216" t="s">
        <v>882</v>
      </c>
      <c r="D848" s="217" t="s">
        <v>437</v>
      </c>
      <c r="E848" s="217" t="s">
        <v>584</v>
      </c>
      <c r="F848" s="218">
        <v>8.9999999999999993E-3</v>
      </c>
      <c r="G848" s="219">
        <v>282800</v>
      </c>
      <c r="H848" s="219">
        <v>2545</v>
      </c>
      <c r="I848" s="219"/>
    </row>
    <row r="849" spans="1:11" ht="26.4" x14ac:dyDescent="0.3">
      <c r="A849" s="214" t="s">
        <v>65</v>
      </c>
      <c r="B849" s="215" t="s">
        <v>471</v>
      </c>
      <c r="C849" s="216" t="s">
        <v>472</v>
      </c>
      <c r="D849" s="217" t="s">
        <v>437</v>
      </c>
      <c r="E849" s="217" t="s">
        <v>454</v>
      </c>
      <c r="F849" s="218">
        <v>0.25</v>
      </c>
      <c r="G849" s="219">
        <v>22500</v>
      </c>
      <c r="H849" s="219">
        <v>5625</v>
      </c>
      <c r="I849" s="219"/>
    </row>
    <row r="850" spans="1:11" ht="118.8" x14ac:dyDescent="0.3">
      <c r="A850" s="208" t="s">
        <v>103</v>
      </c>
      <c r="B850" s="209" t="s">
        <v>426</v>
      </c>
      <c r="C850" s="210" t="s">
        <v>276</v>
      </c>
      <c r="D850" s="211" t="s">
        <v>427</v>
      </c>
      <c r="E850" s="211" t="s">
        <v>216</v>
      </c>
      <c r="F850" s="212"/>
      <c r="G850" s="213"/>
      <c r="H850" s="213"/>
      <c r="I850" s="213">
        <v>601663</v>
      </c>
      <c r="J850" s="226">
        <f>+$K$1</f>
        <v>1.4233</v>
      </c>
      <c r="K850" s="227">
        <f>+ROUND(I850*J850,0)</f>
        <v>856347</v>
      </c>
    </row>
    <row r="851" spans="1:11" x14ac:dyDescent="0.3">
      <c r="A851" s="214" t="s">
        <v>103</v>
      </c>
      <c r="B851" s="215" t="s">
        <v>883</v>
      </c>
      <c r="C851" s="216" t="s">
        <v>884</v>
      </c>
      <c r="D851" s="217" t="s">
        <v>446</v>
      </c>
      <c r="E851" s="217" t="s">
        <v>303</v>
      </c>
      <c r="F851" s="218">
        <v>0.13200000000000001</v>
      </c>
      <c r="G851" s="219">
        <v>588086</v>
      </c>
      <c r="H851" s="219">
        <v>77627</v>
      </c>
      <c r="I851" s="219"/>
    </row>
    <row r="852" spans="1:11" ht="26.4" x14ac:dyDescent="0.3">
      <c r="A852" s="214" t="s">
        <v>103</v>
      </c>
      <c r="B852" s="215" t="s">
        <v>798</v>
      </c>
      <c r="C852" s="216" t="s">
        <v>799</v>
      </c>
      <c r="D852" s="217" t="s">
        <v>430</v>
      </c>
      <c r="E852" s="217" t="s">
        <v>431</v>
      </c>
      <c r="F852" s="218">
        <v>2</v>
      </c>
      <c r="G852" s="219">
        <v>60565</v>
      </c>
      <c r="H852" s="219">
        <v>121130</v>
      </c>
      <c r="I852" s="219"/>
    </row>
    <row r="853" spans="1:11" ht="39.6" x14ac:dyDescent="0.3">
      <c r="A853" s="214" t="s">
        <v>103</v>
      </c>
      <c r="B853" s="215" t="s">
        <v>885</v>
      </c>
      <c r="C853" s="216" t="s">
        <v>886</v>
      </c>
      <c r="D853" s="217" t="s">
        <v>451</v>
      </c>
      <c r="E853" s="217" t="s">
        <v>577</v>
      </c>
      <c r="F853" s="218">
        <v>0.25</v>
      </c>
      <c r="G853" s="219">
        <v>30274</v>
      </c>
      <c r="H853" s="219">
        <v>7569</v>
      </c>
      <c r="I853" s="219"/>
    </row>
    <row r="854" spans="1:11" x14ac:dyDescent="0.3">
      <c r="A854" s="214" t="s">
        <v>103</v>
      </c>
      <c r="B854" s="215" t="s">
        <v>449</v>
      </c>
      <c r="C854" s="216" t="s">
        <v>450</v>
      </c>
      <c r="D854" s="217" t="s">
        <v>451</v>
      </c>
      <c r="E854" s="217" t="s">
        <v>285</v>
      </c>
      <c r="F854" s="218">
        <v>0.01</v>
      </c>
      <c r="G854" s="219">
        <v>180217</v>
      </c>
      <c r="H854" s="219">
        <v>1802</v>
      </c>
      <c r="I854" s="219"/>
    </row>
    <row r="855" spans="1:11" x14ac:dyDescent="0.3">
      <c r="A855" s="214" t="s">
        <v>103</v>
      </c>
      <c r="B855" s="215" t="s">
        <v>800</v>
      </c>
      <c r="C855" s="216" t="s">
        <v>801</v>
      </c>
      <c r="D855" s="217" t="s">
        <v>451</v>
      </c>
      <c r="E855" s="217" t="s">
        <v>431</v>
      </c>
      <c r="F855" s="218">
        <v>0.2</v>
      </c>
      <c r="G855" s="219">
        <v>45052</v>
      </c>
      <c r="H855" s="219">
        <v>9010</v>
      </c>
      <c r="I855" s="219"/>
    </row>
    <row r="856" spans="1:11" x14ac:dyDescent="0.3">
      <c r="A856" s="214" t="s">
        <v>103</v>
      </c>
      <c r="B856" s="215" t="s">
        <v>432</v>
      </c>
      <c r="C856" s="216" t="s">
        <v>433</v>
      </c>
      <c r="D856" s="217" t="s">
        <v>434</v>
      </c>
      <c r="E856" s="217" t="s">
        <v>218</v>
      </c>
      <c r="F856" s="218">
        <v>1</v>
      </c>
      <c r="G856" s="219">
        <v>3484</v>
      </c>
      <c r="H856" s="219">
        <v>3484</v>
      </c>
      <c r="I856" s="219"/>
    </row>
    <row r="857" spans="1:11" x14ac:dyDescent="0.3">
      <c r="A857" s="214" t="s">
        <v>103</v>
      </c>
      <c r="B857" s="215" t="s">
        <v>887</v>
      </c>
      <c r="C857" s="216" t="s">
        <v>888</v>
      </c>
      <c r="D857" s="217" t="s">
        <v>437</v>
      </c>
      <c r="E857" s="217" t="s">
        <v>454</v>
      </c>
      <c r="F857" s="218">
        <v>1</v>
      </c>
      <c r="G857" s="219">
        <v>11400</v>
      </c>
      <c r="H857" s="219">
        <v>11400</v>
      </c>
      <c r="I857" s="219"/>
    </row>
    <row r="858" spans="1:11" ht="26.4" x14ac:dyDescent="0.3">
      <c r="A858" s="214" t="s">
        <v>103</v>
      </c>
      <c r="B858" s="215" t="s">
        <v>516</v>
      </c>
      <c r="C858" s="216" t="s">
        <v>517</v>
      </c>
      <c r="D858" s="217" t="s">
        <v>437</v>
      </c>
      <c r="E858" s="217" t="s">
        <v>518</v>
      </c>
      <c r="F858" s="218">
        <v>0.01</v>
      </c>
      <c r="G858" s="219">
        <v>134900</v>
      </c>
      <c r="H858" s="219">
        <v>1349</v>
      </c>
      <c r="I858" s="219"/>
    </row>
    <row r="859" spans="1:11" ht="26.4" x14ac:dyDescent="0.3">
      <c r="A859" s="214" t="s">
        <v>103</v>
      </c>
      <c r="B859" s="215" t="s">
        <v>519</v>
      </c>
      <c r="C859" s="216" t="s">
        <v>520</v>
      </c>
      <c r="D859" s="217" t="s">
        <v>437</v>
      </c>
      <c r="E859" s="217" t="s">
        <v>518</v>
      </c>
      <c r="F859" s="218">
        <v>0.05</v>
      </c>
      <c r="G859" s="219">
        <v>122000</v>
      </c>
      <c r="H859" s="219">
        <v>6100</v>
      </c>
      <c r="I859" s="219"/>
    </row>
    <row r="860" spans="1:11" x14ac:dyDescent="0.3">
      <c r="A860" s="214" t="s">
        <v>103</v>
      </c>
      <c r="B860" s="215" t="s">
        <v>435</v>
      </c>
      <c r="C860" s="216" t="s">
        <v>436</v>
      </c>
      <c r="D860" s="217" t="s">
        <v>437</v>
      </c>
      <c r="E860" s="217" t="s">
        <v>218</v>
      </c>
      <c r="F860" s="218">
        <v>3</v>
      </c>
      <c r="G860" s="219">
        <v>1824</v>
      </c>
      <c r="H860" s="219">
        <v>5472</v>
      </c>
      <c r="I860" s="219"/>
    </row>
    <row r="861" spans="1:11" x14ac:dyDescent="0.3">
      <c r="A861" s="214" t="s">
        <v>103</v>
      </c>
      <c r="B861" s="215" t="s">
        <v>806</v>
      </c>
      <c r="C861" s="216" t="s">
        <v>807</v>
      </c>
      <c r="D861" s="217" t="s">
        <v>437</v>
      </c>
      <c r="E861" s="217" t="s">
        <v>212</v>
      </c>
      <c r="F861" s="218">
        <v>6.2</v>
      </c>
      <c r="G861" s="219">
        <v>25861</v>
      </c>
      <c r="H861" s="219">
        <v>160338</v>
      </c>
      <c r="I861" s="219"/>
    </row>
    <row r="862" spans="1:11" x14ac:dyDescent="0.3">
      <c r="A862" s="214" t="s">
        <v>103</v>
      </c>
      <c r="B862" s="215" t="s">
        <v>473</v>
      </c>
      <c r="C862" s="216" t="s">
        <v>474</v>
      </c>
      <c r="D862" s="217" t="s">
        <v>437</v>
      </c>
      <c r="E862" s="217" t="s">
        <v>454</v>
      </c>
      <c r="F862" s="218">
        <v>8</v>
      </c>
      <c r="G862" s="219">
        <v>4251</v>
      </c>
      <c r="H862" s="219">
        <v>34008</v>
      </c>
      <c r="I862" s="219"/>
    </row>
    <row r="863" spans="1:11" x14ac:dyDescent="0.3">
      <c r="A863" s="214" t="s">
        <v>103</v>
      </c>
      <c r="B863" s="215" t="s">
        <v>889</v>
      </c>
      <c r="C863" s="216" t="s">
        <v>890</v>
      </c>
      <c r="D863" s="217" t="s">
        <v>437</v>
      </c>
      <c r="E863" s="217" t="s">
        <v>216</v>
      </c>
      <c r="F863" s="218">
        <v>2</v>
      </c>
      <c r="G863" s="219">
        <v>8983</v>
      </c>
      <c r="H863" s="219">
        <v>17966</v>
      </c>
      <c r="I863" s="219"/>
    </row>
    <row r="864" spans="1:11" x14ac:dyDescent="0.3">
      <c r="A864" s="214" t="s">
        <v>103</v>
      </c>
      <c r="B864" s="215" t="s">
        <v>571</v>
      </c>
      <c r="C864" s="216" t="s">
        <v>572</v>
      </c>
      <c r="D864" s="217" t="s">
        <v>437</v>
      </c>
      <c r="E864" s="217" t="s">
        <v>454</v>
      </c>
      <c r="F864" s="218">
        <v>0.2</v>
      </c>
      <c r="G864" s="219">
        <v>5938</v>
      </c>
      <c r="H864" s="219">
        <v>1188</v>
      </c>
      <c r="I864" s="219"/>
    </row>
    <row r="865" spans="1:11" ht="26.4" x14ac:dyDescent="0.3">
      <c r="A865" s="214" t="s">
        <v>103</v>
      </c>
      <c r="B865" s="215" t="s">
        <v>471</v>
      </c>
      <c r="C865" s="216" t="s">
        <v>472</v>
      </c>
      <c r="D865" s="217" t="s">
        <v>437</v>
      </c>
      <c r="E865" s="217" t="s">
        <v>454</v>
      </c>
      <c r="F865" s="218">
        <v>1</v>
      </c>
      <c r="G865" s="219">
        <v>22500</v>
      </c>
      <c r="H865" s="219">
        <v>22500</v>
      </c>
      <c r="I865" s="219"/>
    </row>
    <row r="866" spans="1:11" x14ac:dyDescent="0.3">
      <c r="A866" s="214" t="s">
        <v>103</v>
      </c>
      <c r="B866" s="215" t="s">
        <v>812</v>
      </c>
      <c r="C866" s="216" t="s">
        <v>813</v>
      </c>
      <c r="D866" s="217" t="s">
        <v>437</v>
      </c>
      <c r="E866" s="217" t="s">
        <v>477</v>
      </c>
      <c r="F866" s="218">
        <v>8</v>
      </c>
      <c r="G866" s="219">
        <v>15090</v>
      </c>
      <c r="H866" s="219">
        <v>120720</v>
      </c>
      <c r="I866" s="219"/>
    </row>
    <row r="867" spans="1:11" ht="145.19999999999999" x14ac:dyDescent="0.3">
      <c r="A867" s="208" t="s">
        <v>124</v>
      </c>
      <c r="B867" s="209" t="s">
        <v>426</v>
      </c>
      <c r="C867" s="210" t="s">
        <v>296</v>
      </c>
      <c r="D867" s="211" t="s">
        <v>427</v>
      </c>
      <c r="E867" s="211" t="s">
        <v>216</v>
      </c>
      <c r="F867" s="212"/>
      <c r="G867" s="213"/>
      <c r="H867" s="213"/>
      <c r="I867" s="213">
        <v>889401</v>
      </c>
      <c r="J867" s="226">
        <f>+$K$1</f>
        <v>1.4233</v>
      </c>
      <c r="K867" s="227">
        <f>+ROUND(I867*J867,0)</f>
        <v>1265884</v>
      </c>
    </row>
    <row r="868" spans="1:11" x14ac:dyDescent="0.3">
      <c r="A868" s="214" t="s">
        <v>124</v>
      </c>
      <c r="B868" s="215" t="s">
        <v>891</v>
      </c>
      <c r="C868" s="216" t="s">
        <v>892</v>
      </c>
      <c r="D868" s="217" t="s">
        <v>446</v>
      </c>
      <c r="E868" s="217" t="s">
        <v>303</v>
      </c>
      <c r="F868" s="218">
        <v>0.02</v>
      </c>
      <c r="G868" s="219">
        <v>388973</v>
      </c>
      <c r="H868" s="219">
        <v>7779</v>
      </c>
      <c r="I868" s="219"/>
    </row>
    <row r="869" spans="1:11" x14ac:dyDescent="0.3">
      <c r="A869" s="214" t="s">
        <v>124</v>
      </c>
      <c r="B869" s="215" t="s">
        <v>512</v>
      </c>
      <c r="C869" s="216" t="s">
        <v>513</v>
      </c>
      <c r="D869" s="217" t="s">
        <v>446</v>
      </c>
      <c r="E869" s="217" t="s">
        <v>303</v>
      </c>
      <c r="F869" s="218">
        <v>0.17</v>
      </c>
      <c r="G869" s="219">
        <v>561725</v>
      </c>
      <c r="H869" s="219">
        <v>95493</v>
      </c>
      <c r="I869" s="219"/>
    </row>
    <row r="870" spans="1:11" ht="26.4" x14ac:dyDescent="0.3">
      <c r="A870" s="214" t="s">
        <v>124</v>
      </c>
      <c r="B870" s="215" t="s">
        <v>798</v>
      </c>
      <c r="C870" s="216" t="s">
        <v>799</v>
      </c>
      <c r="D870" s="217" t="s">
        <v>430</v>
      </c>
      <c r="E870" s="217" t="s">
        <v>431</v>
      </c>
      <c r="F870" s="218">
        <v>3.5</v>
      </c>
      <c r="G870" s="219">
        <v>60565</v>
      </c>
      <c r="H870" s="219">
        <v>211978</v>
      </c>
      <c r="I870" s="219"/>
    </row>
    <row r="871" spans="1:11" ht="26.4" x14ac:dyDescent="0.3">
      <c r="A871" s="214" t="s">
        <v>124</v>
      </c>
      <c r="B871" s="215" t="s">
        <v>567</v>
      </c>
      <c r="C871" s="216" t="s">
        <v>568</v>
      </c>
      <c r="D871" s="217" t="s">
        <v>430</v>
      </c>
      <c r="E871" s="217" t="s">
        <v>431</v>
      </c>
      <c r="F871" s="218">
        <v>3</v>
      </c>
      <c r="G871" s="219">
        <v>42621</v>
      </c>
      <c r="H871" s="219">
        <v>127863</v>
      </c>
      <c r="I871" s="219"/>
    </row>
    <row r="872" spans="1:11" ht="39.6" x14ac:dyDescent="0.3">
      <c r="A872" s="214" t="s">
        <v>124</v>
      </c>
      <c r="B872" s="215" t="s">
        <v>575</v>
      </c>
      <c r="C872" s="216" t="s">
        <v>576</v>
      </c>
      <c r="D872" s="217" t="s">
        <v>451</v>
      </c>
      <c r="E872" s="217" t="s">
        <v>577</v>
      </c>
      <c r="F872" s="218">
        <v>1</v>
      </c>
      <c r="G872" s="219">
        <v>16636.2</v>
      </c>
      <c r="H872" s="219">
        <v>16636</v>
      </c>
      <c r="I872" s="219"/>
    </row>
    <row r="873" spans="1:11" x14ac:dyDescent="0.3">
      <c r="A873" s="214" t="s">
        <v>124</v>
      </c>
      <c r="B873" s="215" t="s">
        <v>449</v>
      </c>
      <c r="C873" s="216" t="s">
        <v>450</v>
      </c>
      <c r="D873" s="217" t="s">
        <v>451</v>
      </c>
      <c r="E873" s="217" t="s">
        <v>285</v>
      </c>
      <c r="F873" s="218">
        <v>0.18</v>
      </c>
      <c r="G873" s="219">
        <v>180217</v>
      </c>
      <c r="H873" s="219">
        <v>32439</v>
      </c>
      <c r="I873" s="219"/>
    </row>
    <row r="874" spans="1:11" x14ac:dyDescent="0.3">
      <c r="A874" s="214" t="s">
        <v>124</v>
      </c>
      <c r="B874" s="215" t="s">
        <v>800</v>
      </c>
      <c r="C874" s="216" t="s">
        <v>801</v>
      </c>
      <c r="D874" s="217" t="s">
        <v>451</v>
      </c>
      <c r="E874" s="217" t="s">
        <v>431</v>
      </c>
      <c r="F874" s="218">
        <v>0.8</v>
      </c>
      <c r="G874" s="219">
        <v>45052</v>
      </c>
      <c r="H874" s="219">
        <v>36042</v>
      </c>
      <c r="I874" s="219"/>
    </row>
    <row r="875" spans="1:11" x14ac:dyDescent="0.3">
      <c r="A875" s="214" t="s">
        <v>124</v>
      </c>
      <c r="B875" s="215" t="s">
        <v>432</v>
      </c>
      <c r="C875" s="216" t="s">
        <v>433</v>
      </c>
      <c r="D875" s="217" t="s">
        <v>434</v>
      </c>
      <c r="E875" s="217" t="s">
        <v>218</v>
      </c>
      <c r="F875" s="218">
        <v>2</v>
      </c>
      <c r="G875" s="219">
        <v>3484</v>
      </c>
      <c r="H875" s="219">
        <v>6968</v>
      </c>
      <c r="I875" s="219"/>
    </row>
    <row r="876" spans="1:11" x14ac:dyDescent="0.3">
      <c r="A876" s="214" t="s">
        <v>124</v>
      </c>
      <c r="B876" s="215" t="s">
        <v>893</v>
      </c>
      <c r="C876" s="216" t="s">
        <v>894</v>
      </c>
      <c r="D876" s="217" t="s">
        <v>437</v>
      </c>
      <c r="E876" s="217" t="s">
        <v>454</v>
      </c>
      <c r="F876" s="218">
        <v>1.2</v>
      </c>
      <c r="G876" s="219">
        <v>5058</v>
      </c>
      <c r="H876" s="219">
        <v>6070</v>
      </c>
      <c r="I876" s="219"/>
    </row>
    <row r="877" spans="1:11" ht="26.4" x14ac:dyDescent="0.3">
      <c r="A877" s="214" t="s">
        <v>124</v>
      </c>
      <c r="B877" s="215" t="s">
        <v>516</v>
      </c>
      <c r="C877" s="216" t="s">
        <v>517</v>
      </c>
      <c r="D877" s="217" t="s">
        <v>437</v>
      </c>
      <c r="E877" s="217" t="s">
        <v>518</v>
      </c>
      <c r="F877" s="218">
        <v>0.01</v>
      </c>
      <c r="G877" s="219">
        <v>134900</v>
      </c>
      <c r="H877" s="219">
        <v>1349</v>
      </c>
      <c r="I877" s="219"/>
    </row>
    <row r="878" spans="1:11" ht="26.4" x14ac:dyDescent="0.3">
      <c r="A878" s="214" t="s">
        <v>124</v>
      </c>
      <c r="B878" s="215" t="s">
        <v>519</v>
      </c>
      <c r="C878" s="216" t="s">
        <v>520</v>
      </c>
      <c r="D878" s="217" t="s">
        <v>437</v>
      </c>
      <c r="E878" s="217" t="s">
        <v>518</v>
      </c>
      <c r="F878" s="218">
        <v>0.01</v>
      </c>
      <c r="G878" s="219">
        <v>122000</v>
      </c>
      <c r="H878" s="219">
        <v>1220</v>
      </c>
      <c r="I878" s="219"/>
    </row>
    <row r="879" spans="1:11" x14ac:dyDescent="0.3">
      <c r="A879" s="214" t="s">
        <v>124</v>
      </c>
      <c r="B879" s="215" t="s">
        <v>435</v>
      </c>
      <c r="C879" s="216" t="s">
        <v>436</v>
      </c>
      <c r="D879" s="217" t="s">
        <v>437</v>
      </c>
      <c r="E879" s="217" t="s">
        <v>218</v>
      </c>
      <c r="F879" s="218">
        <v>3</v>
      </c>
      <c r="G879" s="219">
        <v>1824</v>
      </c>
      <c r="H879" s="219">
        <v>5472</v>
      </c>
      <c r="I879" s="219"/>
    </row>
    <row r="880" spans="1:11" x14ac:dyDescent="0.3">
      <c r="A880" s="214" t="s">
        <v>124</v>
      </c>
      <c r="B880" s="215" t="s">
        <v>806</v>
      </c>
      <c r="C880" s="216" t="s">
        <v>807</v>
      </c>
      <c r="D880" s="217" t="s">
        <v>437</v>
      </c>
      <c r="E880" s="217" t="s">
        <v>212</v>
      </c>
      <c r="F880" s="218">
        <v>2.5</v>
      </c>
      <c r="G880" s="219">
        <v>25861</v>
      </c>
      <c r="H880" s="219">
        <v>64653</v>
      </c>
      <c r="I880" s="219"/>
    </row>
    <row r="881" spans="1:11" x14ac:dyDescent="0.3">
      <c r="A881" s="214" t="s">
        <v>124</v>
      </c>
      <c r="B881" s="215" t="s">
        <v>895</v>
      </c>
      <c r="C881" s="216" t="s">
        <v>896</v>
      </c>
      <c r="D881" s="217" t="s">
        <v>437</v>
      </c>
      <c r="E881" s="217" t="s">
        <v>218</v>
      </c>
      <c r="F881" s="218">
        <v>0.2</v>
      </c>
      <c r="G881" s="219">
        <v>256726</v>
      </c>
      <c r="H881" s="219">
        <v>51345</v>
      </c>
      <c r="I881" s="219"/>
    </row>
    <row r="882" spans="1:11" ht="39.6" x14ac:dyDescent="0.3">
      <c r="A882" s="214" t="s">
        <v>124</v>
      </c>
      <c r="B882" s="215" t="s">
        <v>873</v>
      </c>
      <c r="C882" s="216" t="s">
        <v>874</v>
      </c>
      <c r="D882" s="217" t="s">
        <v>437</v>
      </c>
      <c r="E882" s="217" t="s">
        <v>477</v>
      </c>
      <c r="F882" s="218">
        <v>1.1000000000000001</v>
      </c>
      <c r="G882" s="219">
        <v>36446</v>
      </c>
      <c r="H882" s="219">
        <v>40091</v>
      </c>
      <c r="I882" s="219"/>
    </row>
    <row r="883" spans="1:11" x14ac:dyDescent="0.3">
      <c r="A883" s="214" t="s">
        <v>124</v>
      </c>
      <c r="B883" s="215" t="s">
        <v>473</v>
      </c>
      <c r="C883" s="216" t="s">
        <v>474</v>
      </c>
      <c r="D883" s="217" t="s">
        <v>437</v>
      </c>
      <c r="E883" s="217" t="s">
        <v>454</v>
      </c>
      <c r="F883" s="218">
        <v>9</v>
      </c>
      <c r="G883" s="219">
        <v>4251</v>
      </c>
      <c r="H883" s="219">
        <v>38259</v>
      </c>
      <c r="I883" s="219"/>
    </row>
    <row r="884" spans="1:11" x14ac:dyDescent="0.3">
      <c r="A884" s="214" t="s">
        <v>124</v>
      </c>
      <c r="B884" s="215" t="s">
        <v>897</v>
      </c>
      <c r="C884" s="216" t="s">
        <v>898</v>
      </c>
      <c r="D884" s="217" t="s">
        <v>437</v>
      </c>
      <c r="E884" s="217" t="s">
        <v>477</v>
      </c>
      <c r="F884" s="218">
        <v>1.03</v>
      </c>
      <c r="G884" s="219">
        <v>15423</v>
      </c>
      <c r="H884" s="219">
        <v>15886</v>
      </c>
      <c r="I884" s="219"/>
    </row>
    <row r="885" spans="1:11" x14ac:dyDescent="0.3">
      <c r="A885" s="214" t="s">
        <v>124</v>
      </c>
      <c r="B885" s="215" t="s">
        <v>571</v>
      </c>
      <c r="C885" s="216" t="s">
        <v>572</v>
      </c>
      <c r="D885" s="217" t="s">
        <v>437</v>
      </c>
      <c r="E885" s="217" t="s">
        <v>454</v>
      </c>
      <c r="F885" s="218">
        <v>0.2</v>
      </c>
      <c r="G885" s="219">
        <v>5938</v>
      </c>
      <c r="H885" s="219">
        <v>1188</v>
      </c>
      <c r="I885" s="219"/>
    </row>
    <row r="886" spans="1:11" x14ac:dyDescent="0.3">
      <c r="A886" s="214" t="s">
        <v>124</v>
      </c>
      <c r="B886" s="215" t="s">
        <v>899</v>
      </c>
      <c r="C886" s="216" t="s">
        <v>900</v>
      </c>
      <c r="D886" s="217" t="s">
        <v>437</v>
      </c>
      <c r="E886" s="217" t="s">
        <v>454</v>
      </c>
      <c r="F886" s="218">
        <v>1</v>
      </c>
      <c r="G886" s="219">
        <v>4380</v>
      </c>
      <c r="H886" s="219">
        <v>4380</v>
      </c>
      <c r="I886" s="219"/>
    </row>
    <row r="887" spans="1:11" ht="26.4" x14ac:dyDescent="0.3">
      <c r="A887" s="214" t="s">
        <v>124</v>
      </c>
      <c r="B887" s="215" t="s">
        <v>471</v>
      </c>
      <c r="C887" s="216" t="s">
        <v>472</v>
      </c>
      <c r="D887" s="217" t="s">
        <v>437</v>
      </c>
      <c r="E887" s="217" t="s">
        <v>454</v>
      </c>
      <c r="F887" s="218">
        <v>1.5</v>
      </c>
      <c r="G887" s="219">
        <v>22500</v>
      </c>
      <c r="H887" s="219">
        <v>33750</v>
      </c>
      <c r="I887" s="219"/>
    </row>
    <row r="888" spans="1:11" x14ac:dyDescent="0.3">
      <c r="A888" s="214" t="s">
        <v>124</v>
      </c>
      <c r="B888" s="215" t="s">
        <v>812</v>
      </c>
      <c r="C888" s="216" t="s">
        <v>813</v>
      </c>
      <c r="D888" s="217" t="s">
        <v>437</v>
      </c>
      <c r="E888" s="217" t="s">
        <v>477</v>
      </c>
      <c r="F888" s="218">
        <v>6</v>
      </c>
      <c r="G888" s="219">
        <v>15090</v>
      </c>
      <c r="H888" s="219">
        <v>90540</v>
      </c>
      <c r="I888" s="219"/>
    </row>
    <row r="889" spans="1:11" ht="52.8" x14ac:dyDescent="0.3">
      <c r="A889" s="208" t="s">
        <v>125</v>
      </c>
      <c r="B889" s="209" t="s">
        <v>426</v>
      </c>
      <c r="C889" s="210" t="s">
        <v>297</v>
      </c>
      <c r="D889" s="211" t="s">
        <v>427</v>
      </c>
      <c r="E889" s="211" t="s">
        <v>216</v>
      </c>
      <c r="F889" s="212"/>
      <c r="G889" s="213"/>
      <c r="H889" s="213"/>
      <c r="I889" s="213">
        <v>129450</v>
      </c>
      <c r="J889" s="226">
        <f>+$K$1</f>
        <v>1.4233</v>
      </c>
      <c r="K889" s="227">
        <f>+ROUND(I889*J889,0)</f>
        <v>184246</v>
      </c>
    </row>
    <row r="890" spans="1:11" ht="26.4" x14ac:dyDescent="0.3">
      <c r="A890" s="214" t="s">
        <v>125</v>
      </c>
      <c r="B890" s="215" t="s">
        <v>442</v>
      </c>
      <c r="C890" s="216" t="s">
        <v>443</v>
      </c>
      <c r="D890" s="217" t="s">
        <v>430</v>
      </c>
      <c r="E890" s="217" t="s">
        <v>431</v>
      </c>
      <c r="F890" s="218">
        <v>1</v>
      </c>
      <c r="G890" s="219">
        <v>66299</v>
      </c>
      <c r="H890" s="219">
        <v>66299</v>
      </c>
      <c r="I890" s="219"/>
    </row>
    <row r="891" spans="1:11" x14ac:dyDescent="0.3">
      <c r="A891" s="214" t="s">
        <v>125</v>
      </c>
      <c r="B891" s="215" t="s">
        <v>449</v>
      </c>
      <c r="C891" s="216" t="s">
        <v>450</v>
      </c>
      <c r="D891" s="217" t="s">
        <v>451</v>
      </c>
      <c r="E891" s="217" t="s">
        <v>285</v>
      </c>
      <c r="F891" s="218">
        <v>3.5999999999999997E-2</v>
      </c>
      <c r="G891" s="219">
        <v>180217</v>
      </c>
      <c r="H891" s="219">
        <v>6488</v>
      </c>
      <c r="I891" s="219"/>
    </row>
    <row r="892" spans="1:11" ht="26.4" x14ac:dyDescent="0.3">
      <c r="A892" s="214" t="s">
        <v>125</v>
      </c>
      <c r="B892" s="215" t="s">
        <v>901</v>
      </c>
      <c r="C892" s="216" t="s">
        <v>902</v>
      </c>
      <c r="D892" s="217" t="s">
        <v>451</v>
      </c>
      <c r="E892" s="217" t="s">
        <v>218</v>
      </c>
      <c r="F892" s="218">
        <v>2.5000000000000001E-2</v>
      </c>
      <c r="G892" s="219">
        <v>450547</v>
      </c>
      <c r="H892" s="219">
        <v>11264</v>
      </c>
      <c r="I892" s="219"/>
    </row>
    <row r="893" spans="1:11" x14ac:dyDescent="0.3">
      <c r="A893" s="214" t="s">
        <v>125</v>
      </c>
      <c r="B893" s="215" t="s">
        <v>432</v>
      </c>
      <c r="C893" s="216" t="s">
        <v>433</v>
      </c>
      <c r="D893" s="217" t="s">
        <v>434</v>
      </c>
      <c r="E893" s="217" t="s">
        <v>218</v>
      </c>
      <c r="F893" s="218">
        <v>1</v>
      </c>
      <c r="G893" s="219">
        <v>3484</v>
      </c>
      <c r="H893" s="219">
        <v>3484</v>
      </c>
      <c r="I893" s="219"/>
    </row>
    <row r="894" spans="1:11" x14ac:dyDescent="0.3">
      <c r="A894" s="214" t="s">
        <v>125</v>
      </c>
      <c r="B894" s="215" t="s">
        <v>435</v>
      </c>
      <c r="C894" s="216" t="s">
        <v>436</v>
      </c>
      <c r="D894" s="217" t="s">
        <v>437</v>
      </c>
      <c r="E894" s="217" t="s">
        <v>218</v>
      </c>
      <c r="F894" s="218">
        <v>1</v>
      </c>
      <c r="G894" s="219">
        <v>1824</v>
      </c>
      <c r="H894" s="219">
        <v>1824</v>
      </c>
      <c r="I894" s="219"/>
    </row>
    <row r="895" spans="1:11" ht="39.6" x14ac:dyDescent="0.3">
      <c r="A895" s="214" t="s">
        <v>125</v>
      </c>
      <c r="B895" s="215" t="s">
        <v>873</v>
      </c>
      <c r="C895" s="216" t="s">
        <v>874</v>
      </c>
      <c r="D895" s="217" t="s">
        <v>437</v>
      </c>
      <c r="E895" s="217" t="s">
        <v>477</v>
      </c>
      <c r="F895" s="218">
        <v>1.1000000000000001</v>
      </c>
      <c r="G895" s="219">
        <v>36446</v>
      </c>
      <c r="H895" s="219">
        <v>40091</v>
      </c>
      <c r="I895" s="219"/>
    </row>
    <row r="896" spans="1:11" s="275" customFormat="1" ht="66" x14ac:dyDescent="0.25">
      <c r="A896" s="269" t="s">
        <v>166</v>
      </c>
      <c r="B896" s="270" t="s">
        <v>426</v>
      </c>
      <c r="C896" s="271" t="s">
        <v>333</v>
      </c>
      <c r="D896" s="272" t="s">
        <v>427</v>
      </c>
      <c r="E896" s="272" t="s">
        <v>216</v>
      </c>
      <c r="F896" s="273"/>
      <c r="G896" s="274"/>
      <c r="H896" s="274"/>
      <c r="I896" s="274">
        <v>201511</v>
      </c>
      <c r="J896" s="226">
        <f>+$K$1</f>
        <v>1.4233</v>
      </c>
      <c r="K896" s="227">
        <f>+ROUND(I896*J896,0)</f>
        <v>286811</v>
      </c>
    </row>
    <row r="897" spans="1:11" s="275" customFormat="1" ht="13.2" x14ac:dyDescent="0.25">
      <c r="A897" s="276" t="s">
        <v>166</v>
      </c>
      <c r="B897" s="277" t="s">
        <v>512</v>
      </c>
      <c r="C897" s="278" t="s">
        <v>513</v>
      </c>
      <c r="D897" s="279" t="s">
        <v>446</v>
      </c>
      <c r="E897" s="279" t="s">
        <v>303</v>
      </c>
      <c r="F897" s="280">
        <v>4.4999999999999998E-2</v>
      </c>
      <c r="G897" s="281">
        <v>561725</v>
      </c>
      <c r="H897" s="281">
        <v>25278</v>
      </c>
      <c r="I897" s="281"/>
    </row>
    <row r="898" spans="1:11" s="275" customFormat="1" ht="26.4" x14ac:dyDescent="0.25">
      <c r="A898" s="276" t="s">
        <v>166</v>
      </c>
      <c r="B898" s="277" t="s">
        <v>848</v>
      </c>
      <c r="C898" s="278" t="s">
        <v>849</v>
      </c>
      <c r="D898" s="279" t="s">
        <v>430</v>
      </c>
      <c r="E898" s="279" t="s">
        <v>431</v>
      </c>
      <c r="F898" s="280">
        <v>1.4</v>
      </c>
      <c r="G898" s="281">
        <v>54460</v>
      </c>
      <c r="H898" s="281">
        <v>76244</v>
      </c>
      <c r="I898" s="281"/>
      <c r="J898" s="282"/>
    </row>
    <row r="899" spans="1:11" s="275" customFormat="1" ht="26.4" x14ac:dyDescent="0.25">
      <c r="A899" s="276" t="s">
        <v>166</v>
      </c>
      <c r="B899" s="277" t="s">
        <v>861</v>
      </c>
      <c r="C899" s="278" t="s">
        <v>862</v>
      </c>
      <c r="D899" s="279" t="s">
        <v>451</v>
      </c>
      <c r="E899" s="279" t="s">
        <v>285</v>
      </c>
      <c r="F899" s="280">
        <v>4</v>
      </c>
      <c r="G899" s="281">
        <v>900</v>
      </c>
      <c r="H899" s="281">
        <v>3600</v>
      </c>
      <c r="I899" s="281"/>
      <c r="J899" s="282"/>
    </row>
    <row r="900" spans="1:11" s="275" customFormat="1" ht="13.2" x14ac:dyDescent="0.25">
      <c r="A900" s="276" t="s">
        <v>166</v>
      </c>
      <c r="B900" s="277" t="s">
        <v>449</v>
      </c>
      <c r="C900" s="278" t="s">
        <v>450</v>
      </c>
      <c r="D900" s="279" t="s">
        <v>451</v>
      </c>
      <c r="E900" s="279" t="s">
        <v>285</v>
      </c>
      <c r="F900" s="280">
        <v>2.8999999999999998E-3</v>
      </c>
      <c r="G900" s="281">
        <v>180217</v>
      </c>
      <c r="H900" s="281">
        <v>523</v>
      </c>
      <c r="I900" s="281"/>
      <c r="J900" s="282"/>
    </row>
    <row r="901" spans="1:11" s="275" customFormat="1" ht="13.2" x14ac:dyDescent="0.25">
      <c r="A901" s="276" t="s">
        <v>166</v>
      </c>
      <c r="B901" s="277" t="s">
        <v>432</v>
      </c>
      <c r="C901" s="278" t="s">
        <v>433</v>
      </c>
      <c r="D901" s="279" t="s">
        <v>434</v>
      </c>
      <c r="E901" s="279" t="s">
        <v>218</v>
      </c>
      <c r="F901" s="280">
        <v>0.3</v>
      </c>
      <c r="G901" s="281">
        <v>3484</v>
      </c>
      <c r="H901" s="281">
        <v>1045</v>
      </c>
      <c r="I901" s="281"/>
      <c r="J901" s="282"/>
    </row>
    <row r="902" spans="1:11" s="275" customFormat="1" ht="13.2" x14ac:dyDescent="0.25">
      <c r="A902" s="276" t="s">
        <v>166</v>
      </c>
      <c r="B902" s="277" t="s">
        <v>435</v>
      </c>
      <c r="C902" s="278" t="s">
        <v>436</v>
      </c>
      <c r="D902" s="279" t="s">
        <v>437</v>
      </c>
      <c r="E902" s="279" t="s">
        <v>218</v>
      </c>
      <c r="F902" s="280">
        <v>2.6</v>
      </c>
      <c r="G902" s="281">
        <v>1824</v>
      </c>
      <c r="H902" s="281">
        <v>4742</v>
      </c>
      <c r="I902" s="281"/>
      <c r="J902" s="282"/>
    </row>
    <row r="903" spans="1:11" s="275" customFormat="1" ht="26.4" x14ac:dyDescent="0.25">
      <c r="A903" s="276" t="s">
        <v>166</v>
      </c>
      <c r="B903" s="277" t="s">
        <v>1012</v>
      </c>
      <c r="C903" s="278" t="s">
        <v>1013</v>
      </c>
      <c r="D903" s="279" t="s">
        <v>437</v>
      </c>
      <c r="E903" s="279" t="s">
        <v>218</v>
      </c>
      <c r="F903" s="280">
        <v>2.5</v>
      </c>
      <c r="G903" s="281">
        <v>35489</v>
      </c>
      <c r="H903" s="281">
        <v>88723</v>
      </c>
      <c r="I903" s="281"/>
      <c r="J903" s="282"/>
    </row>
    <row r="904" spans="1:11" s="275" customFormat="1" ht="26.4" x14ac:dyDescent="0.25">
      <c r="A904" s="276" t="s">
        <v>166</v>
      </c>
      <c r="B904" s="277" t="s">
        <v>863</v>
      </c>
      <c r="C904" s="278" t="s">
        <v>864</v>
      </c>
      <c r="D904" s="279" t="s">
        <v>437</v>
      </c>
      <c r="E904" s="279" t="s">
        <v>454</v>
      </c>
      <c r="F904" s="280">
        <v>0.09</v>
      </c>
      <c r="G904" s="281">
        <v>15063.478260869566</v>
      </c>
      <c r="H904" s="281">
        <v>1356</v>
      </c>
      <c r="I904" s="281"/>
      <c r="J904" s="282"/>
    </row>
    <row r="905" spans="1:11" s="275" customFormat="1" ht="26.4" x14ac:dyDescent="0.25">
      <c r="A905" s="269" t="s">
        <v>105</v>
      </c>
      <c r="B905" s="270" t="s">
        <v>426</v>
      </c>
      <c r="C905" s="271" t="s">
        <v>277</v>
      </c>
      <c r="D905" s="272" t="s">
        <v>427</v>
      </c>
      <c r="E905" s="272" t="s">
        <v>216</v>
      </c>
      <c r="F905" s="273"/>
      <c r="G905" s="274"/>
      <c r="H905" s="274"/>
      <c r="I905" s="274">
        <v>3743</v>
      </c>
      <c r="J905" s="226">
        <f>+$K$1</f>
        <v>1.4233</v>
      </c>
      <c r="K905" s="227">
        <f>+ROUND(I905*J905,0)</f>
        <v>5327</v>
      </c>
    </row>
    <row r="906" spans="1:11" s="275" customFormat="1" ht="13.2" x14ac:dyDescent="0.25">
      <c r="A906" s="276" t="s">
        <v>105</v>
      </c>
      <c r="B906" s="277" t="s">
        <v>913</v>
      </c>
      <c r="C906" s="278" t="s">
        <v>914</v>
      </c>
      <c r="D906" s="279" t="s">
        <v>430</v>
      </c>
      <c r="E906" s="279" t="s">
        <v>431</v>
      </c>
      <c r="F906" s="280">
        <v>7.0000000000000007E-2</v>
      </c>
      <c r="G906" s="281">
        <v>11839</v>
      </c>
      <c r="H906" s="281">
        <v>829</v>
      </c>
      <c r="I906" s="281"/>
      <c r="J906" s="282"/>
    </row>
    <row r="907" spans="1:11" s="275" customFormat="1" ht="13.2" x14ac:dyDescent="0.25">
      <c r="A907" s="276" t="s">
        <v>105</v>
      </c>
      <c r="B907" s="277" t="s">
        <v>432</v>
      </c>
      <c r="C907" s="278" t="s">
        <v>433</v>
      </c>
      <c r="D907" s="279" t="s">
        <v>434</v>
      </c>
      <c r="E907" s="279" t="s">
        <v>218</v>
      </c>
      <c r="F907" s="280">
        <v>0.7</v>
      </c>
      <c r="G907" s="281">
        <v>3484</v>
      </c>
      <c r="H907" s="281">
        <v>2439</v>
      </c>
      <c r="I907" s="281"/>
      <c r="J907" s="282"/>
    </row>
    <row r="908" spans="1:11" s="275" customFormat="1" ht="13.2" x14ac:dyDescent="0.25">
      <c r="A908" s="276" t="s">
        <v>105</v>
      </c>
      <c r="B908" s="277" t="s">
        <v>915</v>
      </c>
      <c r="C908" s="278" t="s">
        <v>916</v>
      </c>
      <c r="D908" s="279" t="s">
        <v>437</v>
      </c>
      <c r="E908" s="279" t="s">
        <v>218</v>
      </c>
      <c r="F908" s="280">
        <v>0.5</v>
      </c>
      <c r="G908" s="281">
        <v>950</v>
      </c>
      <c r="H908" s="281">
        <v>475</v>
      </c>
      <c r="I908" s="281"/>
      <c r="J908" s="282"/>
    </row>
    <row r="909" spans="1:11" s="275" customFormat="1" ht="24" customHeight="1" x14ac:dyDescent="0.25">
      <c r="A909" s="269" t="s">
        <v>137</v>
      </c>
      <c r="B909" s="270" t="s">
        <v>426</v>
      </c>
      <c r="C909" s="271" t="s">
        <v>307</v>
      </c>
      <c r="D909" s="272" t="s">
        <v>427</v>
      </c>
      <c r="E909" s="272" t="s">
        <v>303</v>
      </c>
      <c r="F909" s="273"/>
      <c r="G909" s="274"/>
      <c r="H909" s="274"/>
      <c r="I909" s="274">
        <v>114633</v>
      </c>
      <c r="J909" s="226">
        <f>+$K$1</f>
        <v>1.4233</v>
      </c>
      <c r="K909" s="227">
        <f>+ROUND(I909*J909,0)</f>
        <v>163157</v>
      </c>
    </row>
    <row r="910" spans="1:11" s="275" customFormat="1" ht="26.4" x14ac:dyDescent="0.25">
      <c r="A910" s="276" t="s">
        <v>137</v>
      </c>
      <c r="B910" s="277" t="s">
        <v>848</v>
      </c>
      <c r="C910" s="278" t="s">
        <v>849</v>
      </c>
      <c r="D910" s="279" t="s">
        <v>430</v>
      </c>
      <c r="E910" s="279" t="s">
        <v>431</v>
      </c>
      <c r="F910" s="280">
        <v>0.61083333333333334</v>
      </c>
      <c r="G910" s="281">
        <v>54460</v>
      </c>
      <c r="H910" s="281">
        <v>33266</v>
      </c>
      <c r="I910" s="281"/>
      <c r="J910" s="282"/>
    </row>
    <row r="911" spans="1:11" s="275" customFormat="1" ht="13.2" x14ac:dyDescent="0.25">
      <c r="A911" s="276" t="s">
        <v>137</v>
      </c>
      <c r="B911" s="277" t="s">
        <v>979</v>
      </c>
      <c r="C911" s="278" t="s">
        <v>980</v>
      </c>
      <c r="D911" s="279" t="s">
        <v>451</v>
      </c>
      <c r="E911" s="279" t="s">
        <v>285</v>
      </c>
      <c r="F911" s="280">
        <v>8.3333333333333329E-2</v>
      </c>
      <c r="G911" s="281">
        <v>45934</v>
      </c>
      <c r="H911" s="281">
        <v>3828</v>
      </c>
      <c r="I911" s="281"/>
      <c r="J911" s="282"/>
    </row>
    <row r="912" spans="1:11" s="275" customFormat="1" ht="13.2" x14ac:dyDescent="0.25">
      <c r="A912" s="276" t="s">
        <v>137</v>
      </c>
      <c r="B912" s="277" t="s">
        <v>432</v>
      </c>
      <c r="C912" s="278" t="s">
        <v>433</v>
      </c>
      <c r="D912" s="279" t="s">
        <v>434</v>
      </c>
      <c r="E912" s="279" t="s">
        <v>218</v>
      </c>
      <c r="F912" s="280">
        <v>0.02</v>
      </c>
      <c r="G912" s="281">
        <v>3484</v>
      </c>
      <c r="H912" s="281">
        <v>70</v>
      </c>
      <c r="I912" s="281"/>
      <c r="J912" s="282"/>
    </row>
    <row r="913" spans="1:11" s="275" customFormat="1" ht="13.2" x14ac:dyDescent="0.25">
      <c r="A913" s="276" t="s">
        <v>137</v>
      </c>
      <c r="B913" s="277" t="s">
        <v>435</v>
      </c>
      <c r="C913" s="278" t="s">
        <v>436</v>
      </c>
      <c r="D913" s="279" t="s">
        <v>437</v>
      </c>
      <c r="E913" s="279" t="s">
        <v>218</v>
      </c>
      <c r="F913" s="280">
        <v>0.6</v>
      </c>
      <c r="G913" s="281">
        <v>1824</v>
      </c>
      <c r="H913" s="281">
        <v>1094</v>
      </c>
      <c r="I913" s="281"/>
      <c r="J913" s="282"/>
    </row>
    <row r="914" spans="1:11" s="275" customFormat="1" ht="13.2" x14ac:dyDescent="0.25">
      <c r="A914" s="276" t="s">
        <v>137</v>
      </c>
      <c r="B914" s="277" t="s">
        <v>981</v>
      </c>
      <c r="C914" s="278" t="s">
        <v>982</v>
      </c>
      <c r="D914" s="279" t="s">
        <v>437</v>
      </c>
      <c r="E914" s="279" t="s">
        <v>303</v>
      </c>
      <c r="F914" s="280">
        <v>1.3</v>
      </c>
      <c r="G914" s="281">
        <v>58750</v>
      </c>
      <c r="H914" s="281">
        <v>76375</v>
      </c>
      <c r="I914" s="281"/>
      <c r="J914" s="282"/>
    </row>
    <row r="915" spans="1:11" s="275" customFormat="1" ht="26.4" x14ac:dyDescent="0.25">
      <c r="A915" s="269" t="s">
        <v>138</v>
      </c>
      <c r="B915" s="270" t="s">
        <v>426</v>
      </c>
      <c r="C915" s="271" t="s">
        <v>983</v>
      </c>
      <c r="D915" s="272" t="s">
        <v>427</v>
      </c>
      <c r="E915" s="272" t="s">
        <v>216</v>
      </c>
      <c r="F915" s="273"/>
      <c r="G915" s="274"/>
      <c r="H915" s="274"/>
      <c r="I915" s="274">
        <v>10064</v>
      </c>
      <c r="J915" s="226">
        <f>+$K$1</f>
        <v>1.4233</v>
      </c>
      <c r="K915" s="227">
        <f>+ROUND(I915*J915,0)</f>
        <v>14324</v>
      </c>
    </row>
    <row r="916" spans="1:11" s="275" customFormat="1" ht="26.4" x14ac:dyDescent="0.25">
      <c r="A916" s="276" t="s">
        <v>138</v>
      </c>
      <c r="B916" s="277" t="s">
        <v>438</v>
      </c>
      <c r="C916" s="278" t="s">
        <v>439</v>
      </c>
      <c r="D916" s="279" t="s">
        <v>430</v>
      </c>
      <c r="E916" s="279" t="s">
        <v>431</v>
      </c>
      <c r="F916" s="280">
        <v>0.03</v>
      </c>
      <c r="G916" s="281">
        <v>30782</v>
      </c>
      <c r="H916" s="281">
        <v>923</v>
      </c>
      <c r="I916" s="281"/>
      <c r="J916" s="282"/>
    </row>
    <row r="917" spans="1:11" s="275" customFormat="1" ht="13.2" x14ac:dyDescent="0.25">
      <c r="A917" s="276" t="s">
        <v>138</v>
      </c>
      <c r="B917" s="277" t="s">
        <v>909</v>
      </c>
      <c r="C917" s="278" t="s">
        <v>910</v>
      </c>
      <c r="D917" s="279" t="s">
        <v>451</v>
      </c>
      <c r="E917" s="279" t="s">
        <v>216</v>
      </c>
      <c r="F917" s="280">
        <v>1</v>
      </c>
      <c r="G917" s="281">
        <v>6938</v>
      </c>
      <c r="H917" s="281">
        <v>6938</v>
      </c>
      <c r="I917" s="281"/>
      <c r="J917" s="282"/>
    </row>
    <row r="918" spans="1:11" s="275" customFormat="1" ht="13.2" x14ac:dyDescent="0.25">
      <c r="A918" s="276" t="s">
        <v>138</v>
      </c>
      <c r="B918" s="277" t="s">
        <v>432</v>
      </c>
      <c r="C918" s="278" t="s">
        <v>433</v>
      </c>
      <c r="D918" s="279" t="s">
        <v>434</v>
      </c>
      <c r="E918" s="279" t="s">
        <v>218</v>
      </c>
      <c r="F918" s="280">
        <v>0.27</v>
      </c>
      <c r="G918" s="281">
        <v>3484</v>
      </c>
      <c r="H918" s="281">
        <v>941</v>
      </c>
      <c r="I918" s="281"/>
      <c r="J918" s="282"/>
    </row>
    <row r="919" spans="1:11" s="275" customFormat="1" ht="13.2" x14ac:dyDescent="0.25">
      <c r="A919" s="276" t="s">
        <v>138</v>
      </c>
      <c r="B919" s="275" t="s">
        <v>449</v>
      </c>
      <c r="C919" s="278" t="s">
        <v>450</v>
      </c>
      <c r="D919" s="279" t="s">
        <v>451</v>
      </c>
      <c r="E919" s="279" t="s">
        <v>285</v>
      </c>
      <c r="F919" s="280">
        <v>7.0000000000000001E-3</v>
      </c>
      <c r="G919" s="281">
        <v>180217</v>
      </c>
      <c r="H919" s="281">
        <v>1262</v>
      </c>
      <c r="I919" s="281"/>
      <c r="J919" s="282"/>
    </row>
    <row r="920" spans="1:11" s="275" customFormat="1" ht="39.6" x14ac:dyDescent="0.25">
      <c r="A920" s="269" t="s">
        <v>190</v>
      </c>
      <c r="B920" s="270" t="s">
        <v>426</v>
      </c>
      <c r="C920" s="271" t="s">
        <v>1016</v>
      </c>
      <c r="D920" s="272" t="s">
        <v>427</v>
      </c>
      <c r="E920" s="272" t="s">
        <v>303</v>
      </c>
      <c r="F920" s="273"/>
      <c r="G920" s="274"/>
      <c r="H920" s="274"/>
      <c r="I920" s="274">
        <v>338434</v>
      </c>
      <c r="J920" s="226">
        <f>+$K$1</f>
        <v>1.4233</v>
      </c>
      <c r="K920" s="227">
        <f>+ROUND(I920*J920,0)</f>
        <v>481693</v>
      </c>
    </row>
    <row r="921" spans="1:11" s="275" customFormat="1" ht="26.4" x14ac:dyDescent="0.25">
      <c r="A921" s="276" t="s">
        <v>190</v>
      </c>
      <c r="B921" s="275" t="s">
        <v>848</v>
      </c>
      <c r="C921" s="278" t="s">
        <v>849</v>
      </c>
      <c r="D921" s="279" t="s">
        <v>430</v>
      </c>
      <c r="E921" s="279" t="s">
        <v>431</v>
      </c>
      <c r="F921" s="280">
        <v>1.5</v>
      </c>
      <c r="G921" s="281">
        <v>54460</v>
      </c>
      <c r="H921" s="281">
        <v>81690</v>
      </c>
      <c r="I921" s="281"/>
      <c r="J921" s="282"/>
    </row>
    <row r="922" spans="1:11" s="275" customFormat="1" ht="13.2" x14ac:dyDescent="0.25">
      <c r="A922" s="276" t="s">
        <v>190</v>
      </c>
      <c r="B922" s="277" t="s">
        <v>449</v>
      </c>
      <c r="C922" s="278" t="s">
        <v>450</v>
      </c>
      <c r="D922" s="279" t="s">
        <v>451</v>
      </c>
      <c r="E922" s="279" t="s">
        <v>285</v>
      </c>
      <c r="F922" s="280">
        <v>3.1809999999999998E-2</v>
      </c>
      <c r="G922" s="281">
        <v>180217</v>
      </c>
      <c r="H922" s="281">
        <v>5733</v>
      </c>
      <c r="I922" s="281"/>
      <c r="J922" s="282"/>
    </row>
    <row r="923" spans="1:11" s="275" customFormat="1" ht="13.2" x14ac:dyDescent="0.25">
      <c r="A923" s="276" t="s">
        <v>190</v>
      </c>
      <c r="B923" s="277" t="s">
        <v>432</v>
      </c>
      <c r="C923" s="278" t="s">
        <v>433</v>
      </c>
      <c r="D923" s="279" t="s">
        <v>434</v>
      </c>
      <c r="E923" s="279" t="s">
        <v>218</v>
      </c>
      <c r="F923" s="280">
        <v>1</v>
      </c>
      <c r="G923" s="281">
        <v>3484</v>
      </c>
      <c r="H923" s="281">
        <v>3484</v>
      </c>
      <c r="I923" s="281"/>
      <c r="J923" s="282"/>
    </row>
    <row r="924" spans="1:11" s="275" customFormat="1" ht="13.2" x14ac:dyDescent="0.25">
      <c r="A924" s="276" t="s">
        <v>190</v>
      </c>
      <c r="B924" s="277" t="s">
        <v>435</v>
      </c>
      <c r="C924" s="278" t="s">
        <v>436</v>
      </c>
      <c r="D924" s="279" t="s">
        <v>437</v>
      </c>
      <c r="E924" s="279" t="s">
        <v>218</v>
      </c>
      <c r="F924" s="280">
        <v>3.9</v>
      </c>
      <c r="G924" s="281">
        <v>1824</v>
      </c>
      <c r="H924" s="281">
        <v>7114</v>
      </c>
      <c r="I924" s="281"/>
      <c r="J924" s="282"/>
    </row>
    <row r="925" spans="1:11" s="275" customFormat="1" ht="13.2" x14ac:dyDescent="0.25">
      <c r="A925" s="276" t="s">
        <v>190</v>
      </c>
      <c r="B925" s="275" t="s">
        <v>1017</v>
      </c>
      <c r="C925" s="278" t="s">
        <v>1018</v>
      </c>
      <c r="D925" s="279" t="s">
        <v>437</v>
      </c>
      <c r="E925" s="279" t="s">
        <v>218</v>
      </c>
      <c r="F925" s="280">
        <v>0.5</v>
      </c>
      <c r="G925" s="281">
        <v>158900</v>
      </c>
      <c r="H925" s="281">
        <v>79450</v>
      </c>
      <c r="I925" s="281"/>
      <c r="J925" s="282"/>
    </row>
    <row r="926" spans="1:11" s="275" customFormat="1" ht="13.2" x14ac:dyDescent="0.25">
      <c r="A926" s="276" t="s">
        <v>190</v>
      </c>
      <c r="B926" s="277" t="s">
        <v>879</v>
      </c>
      <c r="C926" s="278" t="s">
        <v>880</v>
      </c>
      <c r="D926" s="279" t="s">
        <v>437</v>
      </c>
      <c r="E926" s="279" t="s">
        <v>454</v>
      </c>
      <c r="F926" s="280">
        <v>1.5</v>
      </c>
      <c r="G926" s="281">
        <v>9312</v>
      </c>
      <c r="H926" s="281">
        <v>13968</v>
      </c>
      <c r="I926" s="281"/>
      <c r="J926" s="282"/>
    </row>
    <row r="927" spans="1:11" s="275" customFormat="1" ht="13.2" x14ac:dyDescent="0.25">
      <c r="A927" s="276" t="s">
        <v>190</v>
      </c>
      <c r="B927" s="275" t="s">
        <v>527</v>
      </c>
      <c r="C927" s="278" t="s">
        <v>528</v>
      </c>
      <c r="D927" s="279" t="s">
        <v>437</v>
      </c>
      <c r="E927" s="279" t="s">
        <v>218</v>
      </c>
      <c r="F927" s="280">
        <v>0.5</v>
      </c>
      <c r="G927" s="281">
        <v>14569</v>
      </c>
      <c r="H927" s="281">
        <v>7285</v>
      </c>
      <c r="I927" s="281"/>
      <c r="J927" s="282"/>
    </row>
    <row r="928" spans="1:11" s="275" customFormat="1" ht="13.2" x14ac:dyDescent="0.25">
      <c r="A928" s="276" t="s">
        <v>190</v>
      </c>
      <c r="B928" s="275" t="s">
        <v>1019</v>
      </c>
      <c r="C928" s="278" t="s">
        <v>1020</v>
      </c>
      <c r="D928" s="279" t="s">
        <v>437</v>
      </c>
      <c r="E928" s="279" t="s">
        <v>218</v>
      </c>
      <c r="F928" s="280">
        <v>1</v>
      </c>
      <c r="G928" s="281">
        <v>13660</v>
      </c>
      <c r="H928" s="281">
        <v>13660</v>
      </c>
      <c r="I928" s="281"/>
      <c r="J928" s="282"/>
    </row>
    <row r="929" spans="1:11" s="275" customFormat="1" ht="13.2" x14ac:dyDescent="0.25">
      <c r="A929" s="276" t="s">
        <v>190</v>
      </c>
      <c r="B929" s="275" t="s">
        <v>558</v>
      </c>
      <c r="C929" s="278" t="s">
        <v>559</v>
      </c>
      <c r="D929" s="279" t="s">
        <v>437</v>
      </c>
      <c r="E929" s="279" t="s">
        <v>560</v>
      </c>
      <c r="F929" s="280">
        <v>0.5</v>
      </c>
      <c r="G929" s="281">
        <v>5100</v>
      </c>
      <c r="H929" s="281">
        <v>2550</v>
      </c>
      <c r="I929" s="281"/>
      <c r="J929" s="282"/>
    </row>
    <row r="930" spans="1:11" s="275" customFormat="1" ht="13.2" x14ac:dyDescent="0.25">
      <c r="A930" s="276" t="s">
        <v>190</v>
      </c>
      <c r="B930" s="277" t="s">
        <v>1021</v>
      </c>
      <c r="C930" s="278" t="s">
        <v>1022</v>
      </c>
      <c r="D930" s="279" t="s">
        <v>437</v>
      </c>
      <c r="E930" s="279" t="s">
        <v>303</v>
      </c>
      <c r="F930" s="280">
        <v>1.3</v>
      </c>
      <c r="G930" s="281">
        <v>95000</v>
      </c>
      <c r="H930" s="281">
        <v>123500</v>
      </c>
      <c r="I930" s="281"/>
      <c r="J930" s="282"/>
    </row>
    <row r="931" spans="1:11" s="275" customFormat="1" ht="26.4" x14ac:dyDescent="0.25">
      <c r="A931" s="269" t="s">
        <v>191</v>
      </c>
      <c r="B931" s="270" t="s">
        <v>426</v>
      </c>
      <c r="C931" s="271" t="s">
        <v>355</v>
      </c>
      <c r="D931" s="272" t="s">
        <v>427</v>
      </c>
      <c r="E931" s="272" t="s">
        <v>212</v>
      </c>
      <c r="F931" s="273"/>
      <c r="G931" s="274"/>
      <c r="H931" s="274"/>
      <c r="I931" s="274">
        <v>13460</v>
      </c>
      <c r="J931" s="226">
        <f>+$K$1</f>
        <v>1.4233</v>
      </c>
      <c r="K931" s="227">
        <f>+ROUND(I931*J931,0)</f>
        <v>19158</v>
      </c>
    </row>
    <row r="932" spans="1:11" s="275" customFormat="1" ht="26.4" x14ac:dyDescent="0.25">
      <c r="A932" s="276" t="s">
        <v>191</v>
      </c>
      <c r="B932" s="277" t="s">
        <v>438</v>
      </c>
      <c r="C932" s="278" t="s">
        <v>439</v>
      </c>
      <c r="D932" s="279" t="s">
        <v>430</v>
      </c>
      <c r="E932" s="279" t="s">
        <v>431</v>
      </c>
      <c r="F932" s="280">
        <v>0.2</v>
      </c>
      <c r="G932" s="281">
        <v>30782</v>
      </c>
      <c r="H932" s="281">
        <v>6156</v>
      </c>
      <c r="I932" s="281"/>
      <c r="J932" s="282"/>
    </row>
    <row r="933" spans="1:11" s="275" customFormat="1" ht="39.6" x14ac:dyDescent="0.25">
      <c r="A933" s="276" t="s">
        <v>191</v>
      </c>
      <c r="B933" s="277" t="s">
        <v>575</v>
      </c>
      <c r="C933" s="278" t="s">
        <v>576</v>
      </c>
      <c r="D933" s="279" t="s">
        <v>451</v>
      </c>
      <c r="E933" s="279" t="s">
        <v>577</v>
      </c>
      <c r="F933" s="280">
        <v>0.2</v>
      </c>
      <c r="G933" s="281">
        <v>16636.2</v>
      </c>
      <c r="H933" s="281">
        <v>3327</v>
      </c>
      <c r="I933" s="281"/>
      <c r="J933" s="282"/>
    </row>
    <row r="934" spans="1:11" s="275" customFormat="1" ht="13.2" x14ac:dyDescent="0.25">
      <c r="A934" s="276" t="s">
        <v>191</v>
      </c>
      <c r="B934" s="275" t="s">
        <v>462</v>
      </c>
      <c r="C934" s="278" t="s">
        <v>463</v>
      </c>
      <c r="D934" s="279" t="s">
        <v>451</v>
      </c>
      <c r="E934" s="279" t="s">
        <v>464</v>
      </c>
      <c r="F934" s="280">
        <v>0.02</v>
      </c>
      <c r="G934" s="281">
        <v>159000</v>
      </c>
      <c r="H934" s="281">
        <v>3180</v>
      </c>
      <c r="I934" s="281"/>
      <c r="J934" s="282"/>
    </row>
    <row r="935" spans="1:11" s="275" customFormat="1" ht="13.2" x14ac:dyDescent="0.25">
      <c r="A935" s="276" t="s">
        <v>191</v>
      </c>
      <c r="B935" s="277" t="s">
        <v>432</v>
      </c>
      <c r="C935" s="278" t="s">
        <v>433</v>
      </c>
      <c r="D935" s="279" t="s">
        <v>434</v>
      </c>
      <c r="E935" s="279" t="s">
        <v>218</v>
      </c>
      <c r="F935" s="280">
        <v>0.15</v>
      </c>
      <c r="G935" s="281">
        <v>3484</v>
      </c>
      <c r="H935" s="281">
        <v>523</v>
      </c>
      <c r="I935" s="281"/>
      <c r="J935" s="282"/>
    </row>
    <row r="936" spans="1:11" s="275" customFormat="1" ht="13.2" x14ac:dyDescent="0.25">
      <c r="A936" s="276" t="s">
        <v>191</v>
      </c>
      <c r="B936" s="277" t="s">
        <v>435</v>
      </c>
      <c r="C936" s="278" t="s">
        <v>436</v>
      </c>
      <c r="D936" s="279" t="s">
        <v>437</v>
      </c>
      <c r="E936" s="279" t="s">
        <v>218</v>
      </c>
      <c r="F936" s="280">
        <v>0.15</v>
      </c>
      <c r="G936" s="281">
        <v>1824</v>
      </c>
      <c r="H936" s="281">
        <v>274</v>
      </c>
      <c r="I936" s="281"/>
      <c r="J936" s="282"/>
    </row>
    <row r="937" spans="1:11" ht="26.4" x14ac:dyDescent="0.3">
      <c r="A937" s="208" t="s">
        <v>168</v>
      </c>
      <c r="B937" s="209" t="s">
        <v>426</v>
      </c>
      <c r="C937" s="210" t="s">
        <v>335</v>
      </c>
      <c r="D937" s="211" t="s">
        <v>427</v>
      </c>
      <c r="E937" s="211" t="s">
        <v>212</v>
      </c>
      <c r="F937" s="212"/>
      <c r="G937" s="213"/>
      <c r="H937" s="213"/>
      <c r="I937" s="213">
        <v>9145</v>
      </c>
      <c r="J937" s="226">
        <f>+$K$1</f>
        <v>1.4233</v>
      </c>
      <c r="K937" s="227">
        <f>+ROUND(I937*J937,0)</f>
        <v>13016</v>
      </c>
    </row>
    <row r="938" spans="1:11" ht="26.4" x14ac:dyDescent="0.3">
      <c r="A938" s="214" t="s">
        <v>168</v>
      </c>
      <c r="B938" s="215" t="s">
        <v>438</v>
      </c>
      <c r="C938" s="216" t="s">
        <v>439</v>
      </c>
      <c r="D938" s="217" t="s">
        <v>430</v>
      </c>
      <c r="E938" s="217" t="s">
        <v>431</v>
      </c>
      <c r="F938" s="218">
        <v>0.2</v>
      </c>
      <c r="G938" s="219">
        <v>30782</v>
      </c>
      <c r="H938" s="219">
        <v>6156</v>
      </c>
      <c r="I938" s="219"/>
    </row>
    <row r="939" spans="1:11" ht="39.6" x14ac:dyDescent="0.3">
      <c r="A939" s="214" t="s">
        <v>168</v>
      </c>
      <c r="B939" s="215" t="s">
        <v>575</v>
      </c>
      <c r="C939" s="216" t="s">
        <v>576</v>
      </c>
      <c r="D939" s="217" t="s">
        <v>451</v>
      </c>
      <c r="E939" s="217" t="s">
        <v>577</v>
      </c>
      <c r="F939" s="218">
        <v>0.1</v>
      </c>
      <c r="G939" s="219">
        <v>16636.2</v>
      </c>
      <c r="H939" s="219">
        <v>1664</v>
      </c>
      <c r="I939" s="219"/>
    </row>
    <row r="940" spans="1:11" x14ac:dyDescent="0.3">
      <c r="A940" s="214" t="s">
        <v>168</v>
      </c>
      <c r="B940" s="215" t="s">
        <v>462</v>
      </c>
      <c r="C940" s="216" t="s">
        <v>463</v>
      </c>
      <c r="D940" s="217" t="s">
        <v>451</v>
      </c>
      <c r="E940" s="217" t="s">
        <v>464</v>
      </c>
      <c r="F940" s="218">
        <v>5.0000000000000001E-3</v>
      </c>
      <c r="G940" s="219">
        <v>159000</v>
      </c>
      <c r="H940" s="219">
        <v>795</v>
      </c>
      <c r="I940" s="219"/>
    </row>
    <row r="941" spans="1:11" x14ac:dyDescent="0.3">
      <c r="A941" s="214" t="s">
        <v>168</v>
      </c>
      <c r="B941" s="215" t="s">
        <v>432</v>
      </c>
      <c r="C941" s="216" t="s">
        <v>433</v>
      </c>
      <c r="D941" s="217" t="s">
        <v>434</v>
      </c>
      <c r="E941" s="217" t="s">
        <v>218</v>
      </c>
      <c r="F941" s="218">
        <v>0.1</v>
      </c>
      <c r="G941" s="219">
        <v>3484</v>
      </c>
      <c r="H941" s="219">
        <v>348</v>
      </c>
      <c r="I941" s="219"/>
    </row>
    <row r="942" spans="1:11" x14ac:dyDescent="0.3">
      <c r="A942" s="214" t="s">
        <v>168</v>
      </c>
      <c r="B942" s="215" t="s">
        <v>435</v>
      </c>
      <c r="C942" s="216" t="s">
        <v>436</v>
      </c>
      <c r="D942" s="217" t="s">
        <v>437</v>
      </c>
      <c r="E942" s="217" t="s">
        <v>218</v>
      </c>
      <c r="F942" s="218">
        <v>0.1</v>
      </c>
      <c r="G942" s="219">
        <v>1824</v>
      </c>
      <c r="H942" s="219">
        <v>182</v>
      </c>
      <c r="I942" s="219"/>
    </row>
    <row r="943" spans="1:11" x14ac:dyDescent="0.3">
      <c r="A943" s="208" t="s">
        <v>167</v>
      </c>
      <c r="B943" s="209" t="s">
        <v>426</v>
      </c>
      <c r="C943" s="210" t="s">
        <v>334</v>
      </c>
      <c r="D943" s="211" t="s">
        <v>427</v>
      </c>
      <c r="E943" s="211" t="s">
        <v>212</v>
      </c>
      <c r="F943" s="212"/>
      <c r="G943" s="213"/>
      <c r="H943" s="213"/>
      <c r="I943" s="213">
        <v>19120</v>
      </c>
      <c r="J943" s="226">
        <f>+$K$1</f>
        <v>1.4233</v>
      </c>
      <c r="K943" s="227">
        <f>+ROUND(I943*J943,0)</f>
        <v>27213</v>
      </c>
    </row>
    <row r="944" spans="1:11" ht="26.4" x14ac:dyDescent="0.3">
      <c r="A944" s="214" t="s">
        <v>167</v>
      </c>
      <c r="B944" s="215" t="s">
        <v>567</v>
      </c>
      <c r="C944" s="216" t="s">
        <v>568</v>
      </c>
      <c r="D944" s="217" t="s">
        <v>430</v>
      </c>
      <c r="E944" s="217" t="s">
        <v>431</v>
      </c>
      <c r="F944" s="218">
        <v>0.2</v>
      </c>
      <c r="G944" s="219">
        <v>42621</v>
      </c>
      <c r="H944" s="219">
        <v>8524</v>
      </c>
      <c r="I944" s="219"/>
    </row>
    <row r="945" spans="1:11" ht="26.4" x14ac:dyDescent="0.3">
      <c r="A945" s="214" t="s">
        <v>167</v>
      </c>
      <c r="B945" s="215" t="s">
        <v>903</v>
      </c>
      <c r="C945" s="216" t="s">
        <v>904</v>
      </c>
      <c r="D945" s="217" t="s">
        <v>451</v>
      </c>
      <c r="E945" s="217" t="s">
        <v>464</v>
      </c>
      <c r="F945" s="218">
        <v>0.03</v>
      </c>
      <c r="G945" s="219">
        <v>310000</v>
      </c>
      <c r="H945" s="219">
        <v>9300</v>
      </c>
      <c r="I945" s="219"/>
    </row>
    <row r="946" spans="1:11" x14ac:dyDescent="0.3">
      <c r="A946" s="214" t="s">
        <v>167</v>
      </c>
      <c r="B946" s="215" t="s">
        <v>432</v>
      </c>
      <c r="C946" s="216" t="s">
        <v>433</v>
      </c>
      <c r="D946" s="217" t="s">
        <v>434</v>
      </c>
      <c r="E946" s="217" t="s">
        <v>218</v>
      </c>
      <c r="F946" s="218">
        <v>0.2</v>
      </c>
      <c r="G946" s="219">
        <v>3484</v>
      </c>
      <c r="H946" s="219">
        <v>697</v>
      </c>
      <c r="I946" s="219"/>
    </row>
    <row r="947" spans="1:11" x14ac:dyDescent="0.3">
      <c r="A947" s="214" t="s">
        <v>167</v>
      </c>
      <c r="B947" s="215" t="s">
        <v>435</v>
      </c>
      <c r="C947" s="216" t="s">
        <v>436</v>
      </c>
      <c r="D947" s="217" t="s">
        <v>437</v>
      </c>
      <c r="E947" s="217" t="s">
        <v>218</v>
      </c>
      <c r="F947" s="218">
        <v>0.32819999999999999</v>
      </c>
      <c r="G947" s="219">
        <v>1824</v>
      </c>
      <c r="H947" s="219">
        <v>599</v>
      </c>
      <c r="I947" s="219"/>
    </row>
    <row r="949" spans="1:11" x14ac:dyDescent="0.3">
      <c r="A949" s="208" t="s">
        <v>67</v>
      </c>
      <c r="B949" s="209" t="s">
        <v>426</v>
      </c>
      <c r="C949" s="210" t="s">
        <v>247</v>
      </c>
      <c r="D949" s="211" t="s">
        <v>427</v>
      </c>
      <c r="E949" s="211" t="s">
        <v>218</v>
      </c>
      <c r="F949" s="212"/>
      <c r="G949" s="213"/>
      <c r="H949" s="213"/>
      <c r="I949" s="213">
        <v>65027</v>
      </c>
      <c r="J949" s="226">
        <f>+$K$1</f>
        <v>1.4233</v>
      </c>
      <c r="K949" s="227">
        <f>+ROUND(I949*J949,0)</f>
        <v>92553</v>
      </c>
    </row>
    <row r="950" spans="1:11" ht="26.4" x14ac:dyDescent="0.3">
      <c r="A950" s="214" t="s">
        <v>67</v>
      </c>
      <c r="B950" s="215" t="s">
        <v>438</v>
      </c>
      <c r="C950" s="216" t="s">
        <v>439</v>
      </c>
      <c r="D950" s="217" t="s">
        <v>430</v>
      </c>
      <c r="E950" s="217" t="s">
        <v>431</v>
      </c>
      <c r="F950" s="218">
        <v>1.7</v>
      </c>
      <c r="G950" s="219">
        <v>30782</v>
      </c>
      <c r="H950" s="219">
        <v>52329</v>
      </c>
      <c r="I950" s="219"/>
    </row>
    <row r="951" spans="1:11" ht="26.4" x14ac:dyDescent="0.3">
      <c r="A951" s="214" t="s">
        <v>67</v>
      </c>
      <c r="B951" s="215" t="s">
        <v>903</v>
      </c>
      <c r="C951" s="216" t="s">
        <v>904</v>
      </c>
      <c r="D951" s="217" t="s">
        <v>451</v>
      </c>
      <c r="E951" s="217" t="s">
        <v>464</v>
      </c>
      <c r="F951" s="218">
        <v>0.01</v>
      </c>
      <c r="G951" s="219">
        <v>310000</v>
      </c>
      <c r="H951" s="219">
        <v>3100</v>
      </c>
      <c r="I951" s="219"/>
    </row>
    <row r="952" spans="1:11" x14ac:dyDescent="0.3">
      <c r="A952" s="214" t="s">
        <v>67</v>
      </c>
      <c r="B952" s="215" t="s">
        <v>432</v>
      </c>
      <c r="C952" s="216" t="s">
        <v>433</v>
      </c>
      <c r="D952" s="217" t="s">
        <v>434</v>
      </c>
      <c r="E952" s="217" t="s">
        <v>218</v>
      </c>
      <c r="F952" s="218">
        <v>1.7</v>
      </c>
      <c r="G952" s="219">
        <v>3484</v>
      </c>
      <c r="H952" s="219">
        <v>5923</v>
      </c>
      <c r="I952" s="219"/>
    </row>
    <row r="953" spans="1:11" x14ac:dyDescent="0.3">
      <c r="A953" s="214" t="s">
        <v>67</v>
      </c>
      <c r="B953" s="215" t="s">
        <v>435</v>
      </c>
      <c r="C953" s="216" t="s">
        <v>436</v>
      </c>
      <c r="D953" s="217" t="s">
        <v>437</v>
      </c>
      <c r="E953" s="217" t="s">
        <v>218</v>
      </c>
      <c r="F953" s="218">
        <v>2.0146999999999999</v>
      </c>
      <c r="G953" s="219">
        <v>1824</v>
      </c>
      <c r="H953" s="219">
        <v>3675</v>
      </c>
      <c r="I953" s="219"/>
    </row>
    <row r="954" spans="1:11" x14ac:dyDescent="0.3">
      <c r="A954" s="208" t="s">
        <v>106</v>
      </c>
      <c r="B954" s="209" t="s">
        <v>426</v>
      </c>
      <c r="C954" s="210" t="s">
        <v>278</v>
      </c>
      <c r="D954" s="211" t="s">
        <v>427</v>
      </c>
      <c r="E954" s="211" t="s">
        <v>212</v>
      </c>
      <c r="F954" s="212"/>
      <c r="G954" s="213"/>
      <c r="H954" s="213"/>
      <c r="I954" s="213">
        <v>17649</v>
      </c>
      <c r="J954" s="226">
        <f>+$K$1</f>
        <v>1.4233</v>
      </c>
      <c r="K954" s="227">
        <f>+ROUND(I954*J954,0)</f>
        <v>25120</v>
      </c>
    </row>
    <row r="955" spans="1:11" ht="26.4" x14ac:dyDescent="0.3">
      <c r="A955" s="214" t="s">
        <v>106</v>
      </c>
      <c r="B955" s="215" t="s">
        <v>567</v>
      </c>
      <c r="C955" s="216" t="s">
        <v>568</v>
      </c>
      <c r="D955" s="217" t="s">
        <v>430</v>
      </c>
      <c r="E955" s="217" t="s">
        <v>431</v>
      </c>
      <c r="F955" s="218">
        <v>0.15</v>
      </c>
      <c r="G955" s="219">
        <v>42621</v>
      </c>
      <c r="H955" s="219">
        <v>6393</v>
      </c>
      <c r="I955" s="219"/>
    </row>
    <row r="956" spans="1:11" ht="39.6" x14ac:dyDescent="0.3">
      <c r="A956" s="214" t="s">
        <v>106</v>
      </c>
      <c r="B956" s="215" t="s">
        <v>575</v>
      </c>
      <c r="C956" s="216" t="s">
        <v>576</v>
      </c>
      <c r="D956" s="217" t="s">
        <v>451</v>
      </c>
      <c r="E956" s="217" t="s">
        <v>577</v>
      </c>
      <c r="F956" s="218">
        <v>0.32</v>
      </c>
      <c r="G956" s="219">
        <v>16636.2</v>
      </c>
      <c r="H956" s="219">
        <v>5324</v>
      </c>
      <c r="I956" s="219"/>
    </row>
    <row r="957" spans="1:11" ht="26.4" x14ac:dyDescent="0.3">
      <c r="A957" s="214" t="s">
        <v>106</v>
      </c>
      <c r="B957" s="215" t="s">
        <v>903</v>
      </c>
      <c r="C957" s="216" t="s">
        <v>904</v>
      </c>
      <c r="D957" s="217" t="s">
        <v>451</v>
      </c>
      <c r="E957" s="217" t="s">
        <v>464</v>
      </c>
      <c r="F957" s="218">
        <v>1.6E-2</v>
      </c>
      <c r="G957" s="219">
        <v>310000</v>
      </c>
      <c r="H957" s="219">
        <v>4960</v>
      </c>
      <c r="I957" s="219"/>
    </row>
    <row r="958" spans="1:11" x14ac:dyDescent="0.3">
      <c r="A958" s="214" t="s">
        <v>106</v>
      </c>
      <c r="B958" s="215" t="s">
        <v>432</v>
      </c>
      <c r="C958" s="216" t="s">
        <v>433</v>
      </c>
      <c r="D958" s="217" t="s">
        <v>434</v>
      </c>
      <c r="E958" s="217" t="s">
        <v>218</v>
      </c>
      <c r="F958" s="218">
        <v>0.15</v>
      </c>
      <c r="G958" s="219">
        <v>3484</v>
      </c>
      <c r="H958" s="219">
        <v>523</v>
      </c>
      <c r="I958" s="219"/>
    </row>
    <row r="959" spans="1:11" x14ac:dyDescent="0.3">
      <c r="A959" s="214" t="s">
        <v>106</v>
      </c>
      <c r="B959" s="215" t="s">
        <v>435</v>
      </c>
      <c r="C959" s="216" t="s">
        <v>436</v>
      </c>
      <c r="D959" s="217" t="s">
        <v>437</v>
      </c>
      <c r="E959" s="217" t="s">
        <v>218</v>
      </c>
      <c r="F959" s="218">
        <v>0.24610000000000001</v>
      </c>
      <c r="G959" s="219">
        <v>1824</v>
      </c>
      <c r="H959" s="219">
        <v>449</v>
      </c>
      <c r="I959" s="219"/>
    </row>
    <row r="960" spans="1:11" x14ac:dyDescent="0.3">
      <c r="A960" s="208" t="s">
        <v>107</v>
      </c>
      <c r="B960" s="209" t="s">
        <v>426</v>
      </c>
      <c r="C960" s="210" t="s">
        <v>279</v>
      </c>
      <c r="D960" s="211" t="s">
        <v>427</v>
      </c>
      <c r="E960" s="211" t="s">
        <v>212</v>
      </c>
      <c r="F960" s="212"/>
      <c r="G960" s="213"/>
      <c r="H960" s="213"/>
      <c r="I960" s="213">
        <v>17080</v>
      </c>
      <c r="J960" s="226">
        <f>+$K$1</f>
        <v>1.4233</v>
      </c>
      <c r="K960" s="227">
        <f>+ROUND(I960*J960,0)</f>
        <v>24310</v>
      </c>
    </row>
    <row r="961" spans="1:11" ht="26.4" x14ac:dyDescent="0.3">
      <c r="A961" s="214" t="s">
        <v>107</v>
      </c>
      <c r="B961" s="215" t="s">
        <v>567</v>
      </c>
      <c r="C961" s="216" t="s">
        <v>568</v>
      </c>
      <c r="D961" s="217" t="s">
        <v>430</v>
      </c>
      <c r="E961" s="217" t="s">
        <v>431</v>
      </c>
      <c r="F961" s="218">
        <v>0.18</v>
      </c>
      <c r="G961" s="219">
        <v>42621</v>
      </c>
      <c r="H961" s="219">
        <v>7672</v>
      </c>
      <c r="I961" s="219"/>
    </row>
    <row r="962" spans="1:11" ht="39.6" x14ac:dyDescent="0.3">
      <c r="A962" s="214" t="s">
        <v>107</v>
      </c>
      <c r="B962" s="215" t="s">
        <v>575</v>
      </c>
      <c r="C962" s="216" t="s">
        <v>576</v>
      </c>
      <c r="D962" s="217" t="s">
        <v>451</v>
      </c>
      <c r="E962" s="217" t="s">
        <v>577</v>
      </c>
      <c r="F962" s="218">
        <v>0.16</v>
      </c>
      <c r="G962" s="219">
        <v>16636.2</v>
      </c>
      <c r="H962" s="219">
        <v>2662</v>
      </c>
      <c r="I962" s="219"/>
    </row>
    <row r="963" spans="1:11" ht="26.4" x14ac:dyDescent="0.3">
      <c r="A963" s="214" t="s">
        <v>107</v>
      </c>
      <c r="B963" s="215" t="s">
        <v>903</v>
      </c>
      <c r="C963" s="216" t="s">
        <v>904</v>
      </c>
      <c r="D963" s="217" t="s">
        <v>451</v>
      </c>
      <c r="E963" s="217" t="s">
        <v>464</v>
      </c>
      <c r="F963" s="218">
        <v>1.7999999999999999E-2</v>
      </c>
      <c r="G963" s="219">
        <v>310000</v>
      </c>
      <c r="H963" s="219">
        <v>5580</v>
      </c>
      <c r="I963" s="219"/>
    </row>
    <row r="964" spans="1:11" x14ac:dyDescent="0.3">
      <c r="A964" s="214" t="s">
        <v>107</v>
      </c>
      <c r="B964" s="215" t="s">
        <v>432</v>
      </c>
      <c r="C964" s="216" t="s">
        <v>433</v>
      </c>
      <c r="D964" s="217" t="s">
        <v>434</v>
      </c>
      <c r="E964" s="217" t="s">
        <v>218</v>
      </c>
      <c r="F964" s="218">
        <v>0.18</v>
      </c>
      <c r="G964" s="219">
        <v>3484</v>
      </c>
      <c r="H964" s="219">
        <v>627</v>
      </c>
      <c r="I964" s="219"/>
    </row>
    <row r="965" spans="1:11" x14ac:dyDescent="0.3">
      <c r="A965" s="214" t="s">
        <v>107</v>
      </c>
      <c r="B965" s="215" t="s">
        <v>435</v>
      </c>
      <c r="C965" s="216" t="s">
        <v>436</v>
      </c>
      <c r="D965" s="217" t="s">
        <v>437</v>
      </c>
      <c r="E965" s="217" t="s">
        <v>218</v>
      </c>
      <c r="F965" s="218">
        <v>0.2954</v>
      </c>
      <c r="G965" s="219">
        <v>1824</v>
      </c>
      <c r="H965" s="219">
        <v>539</v>
      </c>
      <c r="I965" s="219"/>
    </row>
    <row r="966" spans="1:11" x14ac:dyDescent="0.3">
      <c r="A966" s="208" t="s">
        <v>108</v>
      </c>
      <c r="B966" s="209" t="s">
        <v>426</v>
      </c>
      <c r="C966" s="210" t="s">
        <v>280</v>
      </c>
      <c r="D966" s="211" t="s">
        <v>427</v>
      </c>
      <c r="E966" s="211" t="s">
        <v>218</v>
      </c>
      <c r="F966" s="212"/>
      <c r="G966" s="213"/>
      <c r="H966" s="213"/>
      <c r="I966" s="213">
        <v>48599</v>
      </c>
      <c r="J966" s="226">
        <f>+$K$1</f>
        <v>1.4233</v>
      </c>
      <c r="K966" s="227">
        <f>+ROUND(I966*J966,0)</f>
        <v>69171</v>
      </c>
    </row>
    <row r="967" spans="1:11" ht="26.4" x14ac:dyDescent="0.3">
      <c r="A967" s="214" t="s">
        <v>108</v>
      </c>
      <c r="B967" s="215" t="s">
        <v>438</v>
      </c>
      <c r="C967" s="216" t="s">
        <v>439</v>
      </c>
      <c r="D967" s="217" t="s">
        <v>430</v>
      </c>
      <c r="E967" s="217" t="s">
        <v>431</v>
      </c>
      <c r="F967" s="218">
        <v>1</v>
      </c>
      <c r="G967" s="219">
        <v>30782</v>
      </c>
      <c r="H967" s="219">
        <v>30782</v>
      </c>
      <c r="I967" s="219"/>
    </row>
    <row r="968" spans="1:11" ht="26.4" x14ac:dyDescent="0.3">
      <c r="A968" s="214" t="s">
        <v>108</v>
      </c>
      <c r="B968" s="215" t="s">
        <v>903</v>
      </c>
      <c r="C968" s="216" t="s">
        <v>904</v>
      </c>
      <c r="D968" s="217" t="s">
        <v>451</v>
      </c>
      <c r="E968" s="217" t="s">
        <v>464</v>
      </c>
      <c r="F968" s="218">
        <v>0.04</v>
      </c>
      <c r="G968" s="219">
        <v>310000</v>
      </c>
      <c r="H968" s="219">
        <v>12400</v>
      </c>
      <c r="I968" s="219"/>
    </row>
    <row r="969" spans="1:11" x14ac:dyDescent="0.3">
      <c r="A969" s="214" t="s">
        <v>108</v>
      </c>
      <c r="B969" s="215" t="s">
        <v>432</v>
      </c>
      <c r="C969" s="216" t="s">
        <v>433</v>
      </c>
      <c r="D969" s="217" t="s">
        <v>434</v>
      </c>
      <c r="E969" s="217" t="s">
        <v>218</v>
      </c>
      <c r="F969" s="218">
        <v>1</v>
      </c>
      <c r="G969" s="219">
        <v>3484</v>
      </c>
      <c r="H969" s="219">
        <v>3484</v>
      </c>
      <c r="I969" s="219"/>
    </row>
    <row r="970" spans="1:11" x14ac:dyDescent="0.3">
      <c r="A970" s="214" t="s">
        <v>108</v>
      </c>
      <c r="B970" s="215" t="s">
        <v>435</v>
      </c>
      <c r="C970" s="216" t="s">
        <v>436</v>
      </c>
      <c r="D970" s="217" t="s">
        <v>437</v>
      </c>
      <c r="E970" s="217" t="s">
        <v>218</v>
      </c>
      <c r="F970" s="218">
        <v>1.06</v>
      </c>
      <c r="G970" s="219">
        <v>1824</v>
      </c>
      <c r="H970" s="219">
        <v>1933</v>
      </c>
      <c r="I970" s="219"/>
    </row>
    <row r="971" spans="1:11" x14ac:dyDescent="0.3">
      <c r="A971" s="208" t="s">
        <v>109</v>
      </c>
      <c r="B971" s="209" t="s">
        <v>426</v>
      </c>
      <c r="C971" s="210" t="s">
        <v>281</v>
      </c>
      <c r="D971" s="211" t="s">
        <v>427</v>
      </c>
      <c r="E971" s="211" t="s">
        <v>212</v>
      </c>
      <c r="F971" s="212"/>
      <c r="G971" s="213"/>
      <c r="H971" s="213"/>
      <c r="I971" s="213">
        <v>17708</v>
      </c>
      <c r="J971" s="226">
        <f>+$K$1</f>
        <v>1.4233</v>
      </c>
      <c r="K971" s="227">
        <f>+ROUND(I971*J971,0)</f>
        <v>25204</v>
      </c>
    </row>
    <row r="972" spans="1:11" ht="26.4" x14ac:dyDescent="0.3">
      <c r="A972" s="214" t="s">
        <v>109</v>
      </c>
      <c r="B972" s="215" t="s">
        <v>567</v>
      </c>
      <c r="C972" s="216" t="s">
        <v>568</v>
      </c>
      <c r="D972" s="217" t="s">
        <v>430</v>
      </c>
      <c r="E972" s="217" t="s">
        <v>431</v>
      </c>
      <c r="F972" s="218">
        <v>0.3</v>
      </c>
      <c r="G972" s="219">
        <v>42621</v>
      </c>
      <c r="H972" s="219">
        <v>12786</v>
      </c>
      <c r="I972" s="219"/>
    </row>
    <row r="973" spans="1:11" ht="26.4" x14ac:dyDescent="0.3">
      <c r="A973" s="214" t="s">
        <v>109</v>
      </c>
      <c r="B973" s="215" t="s">
        <v>903</v>
      </c>
      <c r="C973" s="216" t="s">
        <v>904</v>
      </c>
      <c r="D973" s="217" t="s">
        <v>451</v>
      </c>
      <c r="E973" s="217" t="s">
        <v>464</v>
      </c>
      <c r="F973" s="218">
        <v>0.01</v>
      </c>
      <c r="G973" s="219">
        <v>310000</v>
      </c>
      <c r="H973" s="219">
        <v>3100</v>
      </c>
      <c r="I973" s="219"/>
    </row>
    <row r="974" spans="1:11" x14ac:dyDescent="0.3">
      <c r="A974" s="214" t="s">
        <v>109</v>
      </c>
      <c r="B974" s="215" t="s">
        <v>432</v>
      </c>
      <c r="C974" s="216" t="s">
        <v>433</v>
      </c>
      <c r="D974" s="217" t="s">
        <v>434</v>
      </c>
      <c r="E974" s="217" t="s">
        <v>218</v>
      </c>
      <c r="F974" s="218">
        <v>0.3</v>
      </c>
      <c r="G974" s="219">
        <v>3484</v>
      </c>
      <c r="H974" s="219">
        <v>1045</v>
      </c>
      <c r="I974" s="219"/>
    </row>
    <row r="975" spans="1:11" x14ac:dyDescent="0.3">
      <c r="A975" s="214" t="s">
        <v>109</v>
      </c>
      <c r="B975" s="215" t="s">
        <v>435</v>
      </c>
      <c r="C975" s="216" t="s">
        <v>436</v>
      </c>
      <c r="D975" s="217" t="s">
        <v>437</v>
      </c>
      <c r="E975" s="217" t="s">
        <v>218</v>
      </c>
      <c r="F975" s="218">
        <v>0.42599999999999999</v>
      </c>
      <c r="G975" s="219">
        <v>1824</v>
      </c>
      <c r="H975" s="219">
        <v>777</v>
      </c>
      <c r="I975" s="219"/>
    </row>
    <row r="976" spans="1:11" x14ac:dyDescent="0.3">
      <c r="A976" s="208" t="s">
        <v>68</v>
      </c>
      <c r="B976" s="209" t="s">
        <v>426</v>
      </c>
      <c r="C976" s="210" t="s">
        <v>248</v>
      </c>
      <c r="D976" s="211" t="s">
        <v>427</v>
      </c>
      <c r="E976" s="211" t="s">
        <v>216</v>
      </c>
      <c r="F976" s="212"/>
      <c r="G976" s="213"/>
      <c r="H976" s="213"/>
      <c r="I976" s="213">
        <v>6185</v>
      </c>
      <c r="J976" s="226">
        <f>+$K$1</f>
        <v>1.4233</v>
      </c>
      <c r="K976" s="227">
        <f>+ROUND(I976*J976,0)</f>
        <v>8803</v>
      </c>
    </row>
    <row r="977" spans="1:11" ht="26.4" x14ac:dyDescent="0.3">
      <c r="A977" s="214" t="s">
        <v>68</v>
      </c>
      <c r="B977" s="215" t="s">
        <v>567</v>
      </c>
      <c r="C977" s="216" t="s">
        <v>568</v>
      </c>
      <c r="D977" s="217" t="s">
        <v>430</v>
      </c>
      <c r="E977" s="217" t="s">
        <v>431</v>
      </c>
      <c r="F977" s="218">
        <v>0.1</v>
      </c>
      <c r="G977" s="219">
        <v>42621</v>
      </c>
      <c r="H977" s="219">
        <v>4262</v>
      </c>
      <c r="I977" s="219"/>
    </row>
    <row r="978" spans="1:11" ht="39.6" x14ac:dyDescent="0.3">
      <c r="A978" s="214" t="s">
        <v>68</v>
      </c>
      <c r="B978" s="215" t="s">
        <v>575</v>
      </c>
      <c r="C978" s="216" t="s">
        <v>576</v>
      </c>
      <c r="D978" s="217" t="s">
        <v>451</v>
      </c>
      <c r="E978" s="217" t="s">
        <v>577</v>
      </c>
      <c r="F978" s="218">
        <v>0.04</v>
      </c>
      <c r="G978" s="219">
        <v>16636.2</v>
      </c>
      <c r="H978" s="219">
        <v>665</v>
      </c>
      <c r="I978" s="219"/>
    </row>
    <row r="979" spans="1:11" ht="26.4" x14ac:dyDescent="0.3">
      <c r="A979" s="214" t="s">
        <v>68</v>
      </c>
      <c r="B979" s="215" t="s">
        <v>903</v>
      </c>
      <c r="C979" s="216" t="s">
        <v>904</v>
      </c>
      <c r="D979" s="217" t="s">
        <v>451</v>
      </c>
      <c r="E979" s="217" t="s">
        <v>464</v>
      </c>
      <c r="F979" s="218">
        <v>2E-3</v>
      </c>
      <c r="G979" s="219">
        <v>310000</v>
      </c>
      <c r="H979" s="219">
        <v>620</v>
      </c>
      <c r="I979" s="219"/>
    </row>
    <row r="980" spans="1:11" x14ac:dyDescent="0.3">
      <c r="A980" s="214" t="s">
        <v>68</v>
      </c>
      <c r="B980" s="215" t="s">
        <v>432</v>
      </c>
      <c r="C980" s="216" t="s">
        <v>433</v>
      </c>
      <c r="D980" s="217" t="s">
        <v>434</v>
      </c>
      <c r="E980" s="217" t="s">
        <v>218</v>
      </c>
      <c r="F980" s="218">
        <v>0.1</v>
      </c>
      <c r="G980" s="219">
        <v>3484</v>
      </c>
      <c r="H980" s="219">
        <v>348</v>
      </c>
      <c r="I980" s="219"/>
    </row>
    <row r="981" spans="1:11" x14ac:dyDescent="0.3">
      <c r="A981" s="214" t="s">
        <v>68</v>
      </c>
      <c r="B981" s="215" t="s">
        <v>435</v>
      </c>
      <c r="C981" s="216" t="s">
        <v>436</v>
      </c>
      <c r="D981" s="217" t="s">
        <v>437</v>
      </c>
      <c r="E981" s="217" t="s">
        <v>218</v>
      </c>
      <c r="F981" s="218">
        <v>0.159</v>
      </c>
      <c r="G981" s="219">
        <v>1824</v>
      </c>
      <c r="H981" s="219">
        <v>290</v>
      </c>
      <c r="I981" s="219"/>
    </row>
    <row r="982" spans="1:11" x14ac:dyDescent="0.3">
      <c r="A982" s="208" t="s">
        <v>149</v>
      </c>
      <c r="B982" s="209" t="s">
        <v>426</v>
      </c>
      <c r="C982" s="210" t="s">
        <v>318</v>
      </c>
      <c r="D982" s="211" t="s">
        <v>427</v>
      </c>
      <c r="E982" s="211" t="s">
        <v>218</v>
      </c>
      <c r="F982" s="212"/>
      <c r="G982" s="213"/>
      <c r="H982" s="213"/>
      <c r="I982" s="213">
        <v>70850</v>
      </c>
      <c r="J982" s="226">
        <f>+$K$1</f>
        <v>1.4233</v>
      </c>
      <c r="K982" s="227">
        <f>+ROUND(I982*J982,0)</f>
        <v>100841</v>
      </c>
    </row>
    <row r="983" spans="1:11" ht="26.4" x14ac:dyDescent="0.3">
      <c r="A983" s="214" t="s">
        <v>149</v>
      </c>
      <c r="B983" s="215" t="s">
        <v>438</v>
      </c>
      <c r="C983" s="216" t="s">
        <v>439</v>
      </c>
      <c r="D983" s="217" t="s">
        <v>430</v>
      </c>
      <c r="E983" s="217" t="s">
        <v>431</v>
      </c>
      <c r="F983" s="218">
        <v>1.7</v>
      </c>
      <c r="G983" s="219">
        <v>30782</v>
      </c>
      <c r="H983" s="219">
        <v>52329</v>
      </c>
      <c r="I983" s="219"/>
    </row>
    <row r="984" spans="1:11" ht="39.6" x14ac:dyDescent="0.3">
      <c r="A984" s="214" t="s">
        <v>149</v>
      </c>
      <c r="B984" s="215" t="s">
        <v>575</v>
      </c>
      <c r="C984" s="216" t="s">
        <v>576</v>
      </c>
      <c r="D984" s="217" t="s">
        <v>451</v>
      </c>
      <c r="E984" s="217" t="s">
        <v>577</v>
      </c>
      <c r="F984" s="218">
        <v>0.35</v>
      </c>
      <c r="G984" s="219">
        <v>16636.2</v>
      </c>
      <c r="H984" s="219">
        <v>5823</v>
      </c>
      <c r="I984" s="219"/>
    </row>
    <row r="985" spans="1:11" ht="26.4" x14ac:dyDescent="0.3">
      <c r="A985" s="214" t="s">
        <v>149</v>
      </c>
      <c r="B985" s="215" t="s">
        <v>903</v>
      </c>
      <c r="C985" s="216" t="s">
        <v>904</v>
      </c>
      <c r="D985" s="217" t="s">
        <v>451</v>
      </c>
      <c r="E985" s="217" t="s">
        <v>464</v>
      </c>
      <c r="F985" s="218">
        <v>0.01</v>
      </c>
      <c r="G985" s="219">
        <v>310000</v>
      </c>
      <c r="H985" s="219">
        <v>3100</v>
      </c>
      <c r="I985" s="219"/>
    </row>
    <row r="986" spans="1:11" x14ac:dyDescent="0.3">
      <c r="A986" s="214" t="s">
        <v>149</v>
      </c>
      <c r="B986" s="215" t="s">
        <v>432</v>
      </c>
      <c r="C986" s="216" t="s">
        <v>433</v>
      </c>
      <c r="D986" s="217" t="s">
        <v>434</v>
      </c>
      <c r="E986" s="217" t="s">
        <v>218</v>
      </c>
      <c r="F986" s="218">
        <v>1.7</v>
      </c>
      <c r="G986" s="219">
        <v>3484</v>
      </c>
      <c r="H986" s="219">
        <v>5923</v>
      </c>
      <c r="I986" s="219"/>
    </row>
    <row r="987" spans="1:11" x14ac:dyDescent="0.3">
      <c r="A987" s="214" t="s">
        <v>149</v>
      </c>
      <c r="B987" s="215" t="s">
        <v>435</v>
      </c>
      <c r="C987" s="216" t="s">
        <v>436</v>
      </c>
      <c r="D987" s="217" t="s">
        <v>437</v>
      </c>
      <c r="E987" s="217" t="s">
        <v>218</v>
      </c>
      <c r="F987" s="218">
        <v>2.0146999999999999</v>
      </c>
      <c r="G987" s="219">
        <v>1824</v>
      </c>
      <c r="H987" s="219">
        <v>3675</v>
      </c>
      <c r="I987" s="219"/>
    </row>
    <row r="988" spans="1:11" x14ac:dyDescent="0.3">
      <c r="A988" s="208" t="s">
        <v>69</v>
      </c>
      <c r="B988" s="209" t="s">
        <v>426</v>
      </c>
      <c r="C988" s="210" t="s">
        <v>249</v>
      </c>
      <c r="D988" s="211" t="s">
        <v>427</v>
      </c>
      <c r="E988" s="211" t="s">
        <v>218</v>
      </c>
      <c r="F988" s="212"/>
      <c r="G988" s="213"/>
      <c r="H988" s="213"/>
      <c r="I988" s="213">
        <v>7909</v>
      </c>
      <c r="J988" s="226">
        <f>+$K$1</f>
        <v>1.4233</v>
      </c>
      <c r="K988" s="227">
        <f>+ROUND(I988*J988,0)</f>
        <v>11257</v>
      </c>
    </row>
    <row r="989" spans="1:11" ht="26.4" x14ac:dyDescent="0.3">
      <c r="A989" s="214" t="s">
        <v>69</v>
      </c>
      <c r="B989" s="215" t="s">
        <v>438</v>
      </c>
      <c r="C989" s="216" t="s">
        <v>439</v>
      </c>
      <c r="D989" s="217" t="s">
        <v>430</v>
      </c>
      <c r="E989" s="217" t="s">
        <v>431</v>
      </c>
      <c r="F989" s="218">
        <v>0.15</v>
      </c>
      <c r="G989" s="219">
        <v>30782</v>
      </c>
      <c r="H989" s="219">
        <v>4617</v>
      </c>
      <c r="I989" s="219"/>
    </row>
    <row r="990" spans="1:11" ht="39.6" x14ac:dyDescent="0.3">
      <c r="A990" s="214" t="s">
        <v>69</v>
      </c>
      <c r="B990" s="215" t="s">
        <v>575</v>
      </c>
      <c r="C990" s="216" t="s">
        <v>576</v>
      </c>
      <c r="D990" s="217" t="s">
        <v>451</v>
      </c>
      <c r="E990" s="217" t="s">
        <v>577</v>
      </c>
      <c r="F990" s="218">
        <v>0.15</v>
      </c>
      <c r="G990" s="219">
        <v>16636.2</v>
      </c>
      <c r="H990" s="219">
        <v>2495</v>
      </c>
      <c r="I990" s="219"/>
    </row>
    <row r="991" spans="1:11" x14ac:dyDescent="0.3">
      <c r="A991" s="214" t="s">
        <v>69</v>
      </c>
      <c r="B991" s="215" t="s">
        <v>432</v>
      </c>
      <c r="C991" s="216" t="s">
        <v>433</v>
      </c>
      <c r="D991" s="217" t="s">
        <v>434</v>
      </c>
      <c r="E991" s="217" t="s">
        <v>218</v>
      </c>
      <c r="F991" s="218">
        <v>0.15</v>
      </c>
      <c r="G991" s="219">
        <v>3484</v>
      </c>
      <c r="H991" s="219">
        <v>523</v>
      </c>
      <c r="I991" s="219"/>
    </row>
    <row r="992" spans="1:11" x14ac:dyDescent="0.3">
      <c r="A992" s="214" t="s">
        <v>69</v>
      </c>
      <c r="B992" s="215" t="s">
        <v>435</v>
      </c>
      <c r="C992" s="216" t="s">
        <v>436</v>
      </c>
      <c r="D992" s="217" t="s">
        <v>437</v>
      </c>
      <c r="E992" s="217" t="s">
        <v>218</v>
      </c>
      <c r="F992" s="218">
        <v>0.15</v>
      </c>
      <c r="G992" s="219">
        <v>1824</v>
      </c>
      <c r="H992" s="219">
        <v>274</v>
      </c>
      <c r="I992" s="219"/>
    </row>
    <row r="994" spans="1:11" x14ac:dyDescent="0.3">
      <c r="A994" s="208" t="s">
        <v>71</v>
      </c>
      <c r="B994" s="209" t="s">
        <v>426</v>
      </c>
      <c r="C994" s="210" t="s">
        <v>250</v>
      </c>
      <c r="D994" s="211" t="s">
        <v>427</v>
      </c>
      <c r="E994" s="211" t="s">
        <v>212</v>
      </c>
      <c r="F994" s="212"/>
      <c r="G994" s="213"/>
      <c r="H994" s="213"/>
      <c r="I994" s="213">
        <v>12822</v>
      </c>
      <c r="J994" s="226">
        <f>+$K$1</f>
        <v>1.4233</v>
      </c>
      <c r="K994" s="227">
        <f>+ROUND(I994*J994,0)</f>
        <v>18250</v>
      </c>
    </row>
    <row r="995" spans="1:11" ht="26.4" x14ac:dyDescent="0.3">
      <c r="A995" s="214" t="s">
        <v>71</v>
      </c>
      <c r="B995" s="215" t="s">
        <v>438</v>
      </c>
      <c r="C995" s="216" t="s">
        <v>439</v>
      </c>
      <c r="D995" s="217" t="s">
        <v>430</v>
      </c>
      <c r="E995" s="217" t="s">
        <v>431</v>
      </c>
      <c r="F995" s="218">
        <v>0.2</v>
      </c>
      <c r="G995" s="219">
        <v>30782</v>
      </c>
      <c r="H995" s="219">
        <v>6156</v>
      </c>
      <c r="I995" s="219"/>
    </row>
    <row r="996" spans="1:11" ht="26.4" x14ac:dyDescent="0.3">
      <c r="A996" s="214" t="s">
        <v>71</v>
      </c>
      <c r="B996" s="215" t="s">
        <v>903</v>
      </c>
      <c r="C996" s="216" t="s">
        <v>904</v>
      </c>
      <c r="D996" s="217" t="s">
        <v>451</v>
      </c>
      <c r="E996" s="217" t="s">
        <v>464</v>
      </c>
      <c r="F996" s="218">
        <v>1.7999999999999999E-2</v>
      </c>
      <c r="G996" s="219">
        <v>310000</v>
      </c>
      <c r="H996" s="219">
        <v>5580</v>
      </c>
      <c r="I996" s="219"/>
    </row>
    <row r="997" spans="1:11" x14ac:dyDescent="0.3">
      <c r="A997" s="214" t="s">
        <v>71</v>
      </c>
      <c r="B997" s="215" t="s">
        <v>432</v>
      </c>
      <c r="C997" s="216" t="s">
        <v>433</v>
      </c>
      <c r="D997" s="217" t="s">
        <v>434</v>
      </c>
      <c r="E997" s="217" t="s">
        <v>218</v>
      </c>
      <c r="F997" s="218">
        <v>0.2</v>
      </c>
      <c r="G997" s="219">
        <v>3484</v>
      </c>
      <c r="H997" s="219">
        <v>697</v>
      </c>
      <c r="I997" s="219"/>
    </row>
    <row r="998" spans="1:11" x14ac:dyDescent="0.3">
      <c r="A998" s="214" t="s">
        <v>71</v>
      </c>
      <c r="B998" s="215" t="s">
        <v>435</v>
      </c>
      <c r="C998" s="216" t="s">
        <v>436</v>
      </c>
      <c r="D998" s="217" t="s">
        <v>437</v>
      </c>
      <c r="E998" s="217" t="s">
        <v>218</v>
      </c>
      <c r="F998" s="218">
        <v>0.2132</v>
      </c>
      <c r="G998" s="219">
        <v>1824</v>
      </c>
      <c r="H998" s="219">
        <v>389</v>
      </c>
      <c r="I998" s="219"/>
    </row>
    <row r="999" spans="1:11" x14ac:dyDescent="0.3">
      <c r="A999" s="208" t="s">
        <v>72</v>
      </c>
      <c r="B999" s="209" t="s">
        <v>426</v>
      </c>
      <c r="C999" s="210" t="s">
        <v>251</v>
      </c>
      <c r="D999" s="211" t="s">
        <v>427</v>
      </c>
      <c r="E999" s="211" t="s">
        <v>212</v>
      </c>
      <c r="F999" s="212"/>
      <c r="G999" s="213"/>
      <c r="H999" s="213"/>
      <c r="I999" s="213">
        <v>12865</v>
      </c>
      <c r="J999" s="226">
        <f>+$K$1</f>
        <v>1.4233</v>
      </c>
      <c r="K999" s="227">
        <f>+ROUND(I999*J999,0)</f>
        <v>18311</v>
      </c>
    </row>
    <row r="1000" spans="1:11" ht="26.4" x14ac:dyDescent="0.3">
      <c r="A1000" s="214" t="s">
        <v>72</v>
      </c>
      <c r="B1000" s="215" t="s">
        <v>438</v>
      </c>
      <c r="C1000" s="216" t="s">
        <v>439</v>
      </c>
      <c r="D1000" s="217" t="s">
        <v>430</v>
      </c>
      <c r="E1000" s="217" t="s">
        <v>431</v>
      </c>
      <c r="F1000" s="218">
        <v>0.2</v>
      </c>
      <c r="G1000" s="219">
        <v>30782</v>
      </c>
      <c r="H1000" s="219">
        <v>6156</v>
      </c>
      <c r="I1000" s="219"/>
    </row>
    <row r="1001" spans="1:11" ht="26.4" x14ac:dyDescent="0.3">
      <c r="A1001" s="214" t="s">
        <v>72</v>
      </c>
      <c r="B1001" s="215" t="s">
        <v>903</v>
      </c>
      <c r="C1001" s="216" t="s">
        <v>904</v>
      </c>
      <c r="D1001" s="217" t="s">
        <v>451</v>
      </c>
      <c r="E1001" s="217" t="s">
        <v>464</v>
      </c>
      <c r="F1001" s="218">
        <v>1.7999999999999999E-2</v>
      </c>
      <c r="G1001" s="219">
        <v>310000</v>
      </c>
      <c r="H1001" s="219">
        <v>5580</v>
      </c>
      <c r="I1001" s="219"/>
    </row>
    <row r="1002" spans="1:11" x14ac:dyDescent="0.3">
      <c r="A1002" s="214" t="s">
        <v>72</v>
      </c>
      <c r="B1002" s="215" t="s">
        <v>432</v>
      </c>
      <c r="C1002" s="216" t="s">
        <v>433</v>
      </c>
      <c r="D1002" s="217" t="s">
        <v>434</v>
      </c>
      <c r="E1002" s="217" t="s">
        <v>218</v>
      </c>
      <c r="F1002" s="218">
        <v>0.2</v>
      </c>
      <c r="G1002" s="219">
        <v>3484</v>
      </c>
      <c r="H1002" s="219">
        <v>697</v>
      </c>
      <c r="I1002" s="219"/>
    </row>
    <row r="1003" spans="1:11" x14ac:dyDescent="0.3">
      <c r="A1003" s="214" t="s">
        <v>72</v>
      </c>
      <c r="B1003" s="215" t="s">
        <v>435</v>
      </c>
      <c r="C1003" s="216" t="s">
        <v>436</v>
      </c>
      <c r="D1003" s="217" t="s">
        <v>437</v>
      </c>
      <c r="E1003" s="217" t="s">
        <v>218</v>
      </c>
      <c r="F1003" s="218">
        <v>0.23699999999999999</v>
      </c>
      <c r="G1003" s="219">
        <v>1824</v>
      </c>
      <c r="H1003" s="219">
        <v>432</v>
      </c>
      <c r="I1003" s="219"/>
    </row>
    <row r="1004" spans="1:11" x14ac:dyDescent="0.3">
      <c r="A1004" s="208" t="s">
        <v>110</v>
      </c>
      <c r="B1004" s="209" t="s">
        <v>426</v>
      </c>
      <c r="C1004" s="210" t="s">
        <v>282</v>
      </c>
      <c r="D1004" s="211" t="s">
        <v>427</v>
      </c>
      <c r="E1004" s="211" t="s">
        <v>216</v>
      </c>
      <c r="F1004" s="212"/>
      <c r="G1004" s="213"/>
      <c r="H1004" s="213"/>
      <c r="I1004" s="213">
        <v>43024</v>
      </c>
      <c r="J1004" s="226">
        <f>+$K$1</f>
        <v>1.4233</v>
      </c>
      <c r="K1004" s="227">
        <f>+ROUND(I1004*J1004,0)</f>
        <v>61236</v>
      </c>
    </row>
    <row r="1005" spans="1:11" ht="26.4" x14ac:dyDescent="0.3">
      <c r="A1005" s="214" t="s">
        <v>110</v>
      </c>
      <c r="B1005" s="215" t="s">
        <v>567</v>
      </c>
      <c r="C1005" s="216" t="s">
        <v>568</v>
      </c>
      <c r="D1005" s="217" t="s">
        <v>430</v>
      </c>
      <c r="E1005" s="217" t="s">
        <v>431</v>
      </c>
      <c r="F1005" s="218">
        <v>0.75</v>
      </c>
      <c r="G1005" s="219">
        <v>42621</v>
      </c>
      <c r="H1005" s="219">
        <v>31966</v>
      </c>
      <c r="I1005" s="219"/>
    </row>
    <row r="1006" spans="1:11" ht="26.4" x14ac:dyDescent="0.3">
      <c r="A1006" s="214" t="s">
        <v>110</v>
      </c>
      <c r="B1006" s="215" t="s">
        <v>903</v>
      </c>
      <c r="C1006" s="216" t="s">
        <v>904</v>
      </c>
      <c r="D1006" s="217" t="s">
        <v>451</v>
      </c>
      <c r="E1006" s="217" t="s">
        <v>464</v>
      </c>
      <c r="F1006" s="218">
        <v>0.02</v>
      </c>
      <c r="G1006" s="219">
        <v>310000</v>
      </c>
      <c r="H1006" s="219">
        <v>6200</v>
      </c>
      <c r="I1006" s="219"/>
    </row>
    <row r="1007" spans="1:11" x14ac:dyDescent="0.3">
      <c r="A1007" s="214" t="s">
        <v>110</v>
      </c>
      <c r="B1007" s="215" t="s">
        <v>432</v>
      </c>
      <c r="C1007" s="216" t="s">
        <v>433</v>
      </c>
      <c r="D1007" s="217" t="s">
        <v>434</v>
      </c>
      <c r="E1007" s="217" t="s">
        <v>218</v>
      </c>
      <c r="F1007" s="218">
        <v>0.75</v>
      </c>
      <c r="G1007" s="219">
        <v>3484</v>
      </c>
      <c r="H1007" s="219">
        <v>2613</v>
      </c>
      <c r="I1007" s="219"/>
    </row>
    <row r="1008" spans="1:11" x14ac:dyDescent="0.3">
      <c r="A1008" s="214" t="s">
        <v>110</v>
      </c>
      <c r="B1008" s="215" t="s">
        <v>435</v>
      </c>
      <c r="C1008" s="216" t="s">
        <v>436</v>
      </c>
      <c r="D1008" s="217" t="s">
        <v>437</v>
      </c>
      <c r="E1008" s="217" t="s">
        <v>218</v>
      </c>
      <c r="F1008" s="218">
        <v>1.2306999999999999</v>
      </c>
      <c r="G1008" s="219">
        <v>1824</v>
      </c>
      <c r="H1008" s="219">
        <v>2245</v>
      </c>
      <c r="I1008" s="219"/>
    </row>
    <row r="1009" spans="1:11" ht="39.6" x14ac:dyDescent="0.3">
      <c r="A1009" s="208" t="s">
        <v>139</v>
      </c>
      <c r="B1009" s="209" t="s">
        <v>426</v>
      </c>
      <c r="C1009" s="210" t="s">
        <v>309</v>
      </c>
      <c r="D1009" s="211" t="s">
        <v>427</v>
      </c>
      <c r="E1009" s="211" t="s">
        <v>303</v>
      </c>
      <c r="F1009" s="212"/>
      <c r="G1009" s="213"/>
      <c r="H1009" s="213"/>
      <c r="I1009" s="213">
        <v>116870</v>
      </c>
      <c r="J1009" s="226">
        <f>+$K$1</f>
        <v>1.4233</v>
      </c>
      <c r="K1009" s="227">
        <f>+ROUND(I1009*J1009,0)</f>
        <v>166341</v>
      </c>
    </row>
    <row r="1010" spans="1:11" ht="26.4" x14ac:dyDescent="0.3">
      <c r="A1010" s="214" t="s">
        <v>139</v>
      </c>
      <c r="B1010" s="215" t="s">
        <v>438</v>
      </c>
      <c r="C1010" s="216" t="s">
        <v>439</v>
      </c>
      <c r="D1010" s="217" t="s">
        <v>430</v>
      </c>
      <c r="E1010" s="217" t="s">
        <v>431</v>
      </c>
      <c r="F1010" s="218">
        <v>0.78</v>
      </c>
      <c r="G1010" s="219">
        <v>30782</v>
      </c>
      <c r="H1010" s="219">
        <v>24010</v>
      </c>
      <c r="I1010" s="219"/>
    </row>
    <row r="1011" spans="1:11" x14ac:dyDescent="0.3">
      <c r="A1011" s="214" t="s">
        <v>139</v>
      </c>
      <c r="B1011" s="215" t="s">
        <v>905</v>
      </c>
      <c r="C1011" s="216" t="s">
        <v>906</v>
      </c>
      <c r="D1011" s="217" t="s">
        <v>451</v>
      </c>
      <c r="E1011" s="217" t="s">
        <v>431</v>
      </c>
      <c r="F1011" s="218">
        <v>0.5</v>
      </c>
      <c r="G1011" s="219">
        <v>76160</v>
      </c>
      <c r="H1011" s="219">
        <v>38080</v>
      </c>
      <c r="I1011" s="219"/>
    </row>
    <row r="1012" spans="1:11" ht="26.4" x14ac:dyDescent="0.3">
      <c r="A1012" s="214" t="s">
        <v>139</v>
      </c>
      <c r="B1012" s="215" t="s">
        <v>903</v>
      </c>
      <c r="C1012" s="216" t="s">
        <v>904</v>
      </c>
      <c r="D1012" s="217" t="s">
        <v>451</v>
      </c>
      <c r="E1012" s="217" t="s">
        <v>464</v>
      </c>
      <c r="F1012" s="218">
        <v>0.16250000000000001</v>
      </c>
      <c r="G1012" s="219">
        <v>310000</v>
      </c>
      <c r="H1012" s="219">
        <v>50375</v>
      </c>
      <c r="I1012" s="219"/>
    </row>
    <row r="1013" spans="1:11" x14ac:dyDescent="0.3">
      <c r="A1013" s="214" t="s">
        <v>139</v>
      </c>
      <c r="B1013" s="215" t="s">
        <v>432</v>
      </c>
      <c r="C1013" s="216" t="s">
        <v>433</v>
      </c>
      <c r="D1013" s="217" t="s">
        <v>434</v>
      </c>
      <c r="E1013" s="217" t="s">
        <v>218</v>
      </c>
      <c r="F1013" s="218">
        <v>0.78</v>
      </c>
      <c r="G1013" s="219">
        <v>3484</v>
      </c>
      <c r="H1013" s="219">
        <v>2718</v>
      </c>
      <c r="I1013" s="219"/>
    </row>
    <row r="1014" spans="1:11" x14ac:dyDescent="0.3">
      <c r="A1014" s="214" t="s">
        <v>139</v>
      </c>
      <c r="B1014" s="215" t="s">
        <v>435</v>
      </c>
      <c r="C1014" s="216" t="s">
        <v>436</v>
      </c>
      <c r="D1014" s="217" t="s">
        <v>437</v>
      </c>
      <c r="E1014" s="217" t="s">
        <v>218</v>
      </c>
      <c r="F1014" s="218">
        <v>0.92500000000000004</v>
      </c>
      <c r="G1014" s="219">
        <v>1824</v>
      </c>
      <c r="H1014" s="219">
        <v>1687</v>
      </c>
      <c r="I1014" s="219"/>
    </row>
    <row r="1015" spans="1:11" x14ac:dyDescent="0.3">
      <c r="A1015" s="208" t="s">
        <v>174</v>
      </c>
      <c r="B1015" s="209" t="s">
        <v>426</v>
      </c>
      <c r="C1015" s="210" t="s">
        <v>340</v>
      </c>
      <c r="D1015" s="211" t="s">
        <v>427</v>
      </c>
      <c r="E1015" s="211" t="s">
        <v>216</v>
      </c>
      <c r="F1015" s="212"/>
      <c r="G1015" s="213"/>
      <c r="H1015" s="213"/>
      <c r="I1015" s="213">
        <v>31109</v>
      </c>
      <c r="J1015" s="226">
        <f>+$K$1</f>
        <v>1.4233</v>
      </c>
      <c r="K1015" s="227">
        <f>+ROUND(I1015*J1015,0)</f>
        <v>44277</v>
      </c>
    </row>
    <row r="1016" spans="1:11" ht="26.4" x14ac:dyDescent="0.3">
      <c r="A1016" s="214" t="s">
        <v>174</v>
      </c>
      <c r="B1016" s="215" t="s">
        <v>438</v>
      </c>
      <c r="C1016" s="216" t="s">
        <v>439</v>
      </c>
      <c r="D1016" s="217" t="s">
        <v>430</v>
      </c>
      <c r="E1016" s="217" t="s">
        <v>431</v>
      </c>
      <c r="F1016" s="218">
        <v>0.2</v>
      </c>
      <c r="G1016" s="219">
        <v>30782</v>
      </c>
      <c r="H1016" s="219">
        <v>6156</v>
      </c>
      <c r="I1016" s="219"/>
    </row>
    <row r="1017" spans="1:11" ht="26.4" x14ac:dyDescent="0.3">
      <c r="A1017" s="214" t="s">
        <v>174</v>
      </c>
      <c r="B1017" s="215" t="s">
        <v>903</v>
      </c>
      <c r="C1017" s="216" t="s">
        <v>904</v>
      </c>
      <c r="D1017" s="217" t="s">
        <v>451</v>
      </c>
      <c r="E1017" s="217" t="s">
        <v>464</v>
      </c>
      <c r="F1017" s="218">
        <v>0.04</v>
      </c>
      <c r="G1017" s="219">
        <v>310000</v>
      </c>
      <c r="H1017" s="219">
        <v>12400</v>
      </c>
      <c r="I1017" s="219"/>
    </row>
    <row r="1018" spans="1:11" x14ac:dyDescent="0.3">
      <c r="A1018" s="214" t="s">
        <v>174</v>
      </c>
      <c r="B1018" s="215" t="s">
        <v>905</v>
      </c>
      <c r="C1018" s="216" t="s">
        <v>906</v>
      </c>
      <c r="D1018" s="217" t="s">
        <v>451</v>
      </c>
      <c r="E1018" s="217" t="s">
        <v>431</v>
      </c>
      <c r="F1018" s="218">
        <v>0.15</v>
      </c>
      <c r="G1018" s="219">
        <v>76160</v>
      </c>
      <c r="H1018" s="219">
        <v>11424</v>
      </c>
      <c r="I1018" s="219"/>
    </row>
    <row r="1019" spans="1:11" x14ac:dyDescent="0.3">
      <c r="A1019" s="214" t="s">
        <v>174</v>
      </c>
      <c r="B1019" s="215" t="s">
        <v>432</v>
      </c>
      <c r="C1019" s="216" t="s">
        <v>433</v>
      </c>
      <c r="D1019" s="217" t="s">
        <v>434</v>
      </c>
      <c r="E1019" s="217" t="s">
        <v>218</v>
      </c>
      <c r="F1019" s="218">
        <v>0.2</v>
      </c>
      <c r="G1019" s="219">
        <v>3484</v>
      </c>
      <c r="H1019" s="219">
        <v>697</v>
      </c>
      <c r="I1019" s="219"/>
    </row>
    <row r="1020" spans="1:11" x14ac:dyDescent="0.3">
      <c r="A1020" s="214" t="s">
        <v>174</v>
      </c>
      <c r="B1020" s="215" t="s">
        <v>435</v>
      </c>
      <c r="C1020" s="216" t="s">
        <v>436</v>
      </c>
      <c r="D1020" s="217" t="s">
        <v>437</v>
      </c>
      <c r="E1020" s="217" t="s">
        <v>218</v>
      </c>
      <c r="F1020" s="218">
        <v>0.23699999999999999</v>
      </c>
      <c r="G1020" s="219">
        <v>1824</v>
      </c>
      <c r="H1020" s="219">
        <v>432</v>
      </c>
      <c r="I1020" s="219"/>
    </row>
    <row r="1021" spans="1:11" ht="26.4" x14ac:dyDescent="0.3">
      <c r="A1021" s="208" t="s">
        <v>111</v>
      </c>
      <c r="B1021" s="209" t="s">
        <v>426</v>
      </c>
      <c r="C1021" s="210" t="s">
        <v>283</v>
      </c>
      <c r="D1021" s="211" t="s">
        <v>427</v>
      </c>
      <c r="E1021" s="211" t="s">
        <v>212</v>
      </c>
      <c r="F1021" s="212"/>
      <c r="G1021" s="213"/>
      <c r="H1021" s="213"/>
      <c r="I1021" s="213">
        <v>30258</v>
      </c>
      <c r="J1021" s="226">
        <f>+$K$1</f>
        <v>1.4233</v>
      </c>
      <c r="K1021" s="227">
        <f>+ROUND(I1021*J1021,0)</f>
        <v>43066</v>
      </c>
    </row>
    <row r="1022" spans="1:11" ht="26.4" x14ac:dyDescent="0.3">
      <c r="A1022" s="214" t="s">
        <v>111</v>
      </c>
      <c r="B1022" s="215" t="s">
        <v>848</v>
      </c>
      <c r="C1022" s="216" t="s">
        <v>849</v>
      </c>
      <c r="D1022" s="217" t="s">
        <v>430</v>
      </c>
      <c r="E1022" s="217" t="s">
        <v>431</v>
      </c>
      <c r="F1022" s="218">
        <v>0.14000000000000001</v>
      </c>
      <c r="G1022" s="219">
        <v>54460</v>
      </c>
      <c r="H1022" s="219">
        <v>7624</v>
      </c>
      <c r="I1022" s="219"/>
    </row>
    <row r="1023" spans="1:11" ht="26.4" x14ac:dyDescent="0.3">
      <c r="A1023" s="214" t="s">
        <v>111</v>
      </c>
      <c r="B1023" s="215" t="s">
        <v>903</v>
      </c>
      <c r="C1023" s="216" t="s">
        <v>904</v>
      </c>
      <c r="D1023" s="217" t="s">
        <v>451</v>
      </c>
      <c r="E1023" s="217" t="s">
        <v>464</v>
      </c>
      <c r="F1023" s="218">
        <v>3.3333333333333333E-2</v>
      </c>
      <c r="G1023" s="219">
        <v>310000</v>
      </c>
      <c r="H1023" s="219">
        <v>10333</v>
      </c>
      <c r="I1023" s="219"/>
    </row>
    <row r="1024" spans="1:11" x14ac:dyDescent="0.3">
      <c r="A1024" s="214" t="s">
        <v>111</v>
      </c>
      <c r="B1024" s="215" t="s">
        <v>905</v>
      </c>
      <c r="C1024" s="216" t="s">
        <v>906</v>
      </c>
      <c r="D1024" s="217" t="s">
        <v>451</v>
      </c>
      <c r="E1024" s="217" t="s">
        <v>431</v>
      </c>
      <c r="F1024" s="218">
        <v>0.15</v>
      </c>
      <c r="G1024" s="219">
        <v>76160</v>
      </c>
      <c r="H1024" s="219">
        <v>11424</v>
      </c>
      <c r="I1024" s="219"/>
    </row>
    <row r="1025" spans="1:11" x14ac:dyDescent="0.3">
      <c r="A1025" s="214" t="s">
        <v>111</v>
      </c>
      <c r="B1025" s="215" t="s">
        <v>432</v>
      </c>
      <c r="C1025" s="216" t="s">
        <v>433</v>
      </c>
      <c r="D1025" s="217" t="s">
        <v>434</v>
      </c>
      <c r="E1025" s="217" t="s">
        <v>218</v>
      </c>
      <c r="F1025" s="218">
        <v>0.14000000000000001</v>
      </c>
      <c r="G1025" s="219">
        <v>3484</v>
      </c>
      <c r="H1025" s="219">
        <v>488</v>
      </c>
      <c r="I1025" s="219"/>
    </row>
    <row r="1026" spans="1:11" x14ac:dyDescent="0.3">
      <c r="A1026" s="214" t="s">
        <v>111</v>
      </c>
      <c r="B1026" s="215" t="s">
        <v>435</v>
      </c>
      <c r="C1026" s="216" t="s">
        <v>436</v>
      </c>
      <c r="D1026" s="217" t="s">
        <v>437</v>
      </c>
      <c r="E1026" s="217" t="s">
        <v>218</v>
      </c>
      <c r="F1026" s="218">
        <v>0.21299999999999999</v>
      </c>
      <c r="G1026" s="219">
        <v>1824</v>
      </c>
      <c r="H1026" s="219">
        <v>389</v>
      </c>
      <c r="I1026" s="219"/>
    </row>
    <row r="1027" spans="1:11" x14ac:dyDescent="0.3">
      <c r="A1027" s="214"/>
      <c r="B1027" s="215"/>
      <c r="C1027" s="216"/>
      <c r="D1027" s="217"/>
      <c r="E1027" s="217"/>
      <c r="F1027" s="218"/>
      <c r="G1027" s="219"/>
      <c r="H1027" s="219"/>
      <c r="I1027" s="219"/>
    </row>
    <row r="1028" spans="1:11" x14ac:dyDescent="0.3">
      <c r="A1028" s="208" t="s">
        <v>73</v>
      </c>
      <c r="B1028" s="209" t="s">
        <v>426</v>
      </c>
      <c r="C1028" s="210" t="s">
        <v>252</v>
      </c>
      <c r="D1028" s="211" t="s">
        <v>427</v>
      </c>
      <c r="E1028" s="211" t="s">
        <v>212</v>
      </c>
      <c r="F1028" s="212"/>
      <c r="G1028" s="213"/>
      <c r="H1028" s="213"/>
      <c r="I1028" s="213">
        <v>11010</v>
      </c>
      <c r="J1028" s="226">
        <f>+$K$1</f>
        <v>1.4233</v>
      </c>
      <c r="K1028" s="227">
        <f>+ROUND(I1028*J1028,0)</f>
        <v>15671</v>
      </c>
    </row>
    <row r="1029" spans="1:11" ht="26.4" x14ac:dyDescent="0.3">
      <c r="A1029" s="214" t="s">
        <v>73</v>
      </c>
      <c r="B1029" s="215" t="s">
        <v>438</v>
      </c>
      <c r="C1029" s="216" t="s">
        <v>439</v>
      </c>
      <c r="D1029" s="217" t="s">
        <v>430</v>
      </c>
      <c r="E1029" s="217" t="s">
        <v>431</v>
      </c>
      <c r="F1029" s="218">
        <v>0.15</v>
      </c>
      <c r="G1029" s="219">
        <v>30782</v>
      </c>
      <c r="H1029" s="219">
        <v>4617</v>
      </c>
      <c r="I1029" s="219"/>
    </row>
    <row r="1030" spans="1:11" ht="26.4" x14ac:dyDescent="0.3">
      <c r="A1030" s="214" t="s">
        <v>73</v>
      </c>
      <c r="B1030" s="215" t="s">
        <v>903</v>
      </c>
      <c r="C1030" s="216" t="s">
        <v>904</v>
      </c>
      <c r="D1030" s="217" t="s">
        <v>451</v>
      </c>
      <c r="E1030" s="217" t="s">
        <v>464</v>
      </c>
      <c r="F1030" s="218">
        <v>1.7999999999999999E-2</v>
      </c>
      <c r="G1030" s="219">
        <v>310000</v>
      </c>
      <c r="H1030" s="219">
        <v>5580</v>
      </c>
      <c r="I1030" s="219"/>
    </row>
    <row r="1031" spans="1:11" x14ac:dyDescent="0.3">
      <c r="A1031" s="214" t="s">
        <v>73</v>
      </c>
      <c r="B1031" s="215" t="s">
        <v>432</v>
      </c>
      <c r="C1031" s="216" t="s">
        <v>433</v>
      </c>
      <c r="D1031" s="217" t="s">
        <v>434</v>
      </c>
      <c r="E1031" s="217" t="s">
        <v>218</v>
      </c>
      <c r="F1031" s="218">
        <v>0.15</v>
      </c>
      <c r="G1031" s="219">
        <v>3484</v>
      </c>
      <c r="H1031" s="219">
        <v>523</v>
      </c>
      <c r="I1031" s="219"/>
    </row>
    <row r="1032" spans="1:11" x14ac:dyDescent="0.3">
      <c r="A1032" s="214" t="s">
        <v>73</v>
      </c>
      <c r="B1032" s="215" t="s">
        <v>435</v>
      </c>
      <c r="C1032" s="216" t="s">
        <v>436</v>
      </c>
      <c r="D1032" s="217" t="s">
        <v>437</v>
      </c>
      <c r="E1032" s="217" t="s">
        <v>218</v>
      </c>
      <c r="F1032" s="218">
        <v>0.159</v>
      </c>
      <c r="G1032" s="219">
        <v>1824</v>
      </c>
      <c r="H1032" s="219">
        <v>290</v>
      </c>
      <c r="I1032" s="219"/>
    </row>
    <row r="1033" spans="1:11" ht="26.4" x14ac:dyDescent="0.3">
      <c r="A1033" s="208" t="s">
        <v>74</v>
      </c>
      <c r="B1033" s="209" t="s">
        <v>426</v>
      </c>
      <c r="C1033" s="210" t="s">
        <v>253</v>
      </c>
      <c r="D1033" s="211" t="s">
        <v>427</v>
      </c>
      <c r="E1033" s="211" t="s">
        <v>216</v>
      </c>
      <c r="F1033" s="212"/>
      <c r="G1033" s="213"/>
      <c r="H1033" s="213"/>
      <c r="I1033" s="213">
        <v>34178</v>
      </c>
      <c r="J1033" s="226">
        <f>+$K$1</f>
        <v>1.4233</v>
      </c>
      <c r="K1033" s="227">
        <f>+ROUND(I1033*J1033,0)</f>
        <v>48646</v>
      </c>
    </row>
    <row r="1034" spans="1:11" ht="26.4" x14ac:dyDescent="0.3">
      <c r="A1034" s="214" t="s">
        <v>74</v>
      </c>
      <c r="B1034" s="215" t="s">
        <v>438</v>
      </c>
      <c r="C1034" s="216" t="s">
        <v>439</v>
      </c>
      <c r="D1034" s="217" t="s">
        <v>430</v>
      </c>
      <c r="E1034" s="217" t="s">
        <v>431</v>
      </c>
      <c r="F1034" s="218">
        <v>0.25</v>
      </c>
      <c r="G1034" s="219">
        <v>30782</v>
      </c>
      <c r="H1034" s="219">
        <v>7696</v>
      </c>
      <c r="I1034" s="219"/>
    </row>
    <row r="1035" spans="1:11" ht="26.4" x14ac:dyDescent="0.3">
      <c r="A1035" s="214" t="s">
        <v>74</v>
      </c>
      <c r="B1035" s="215" t="s">
        <v>903</v>
      </c>
      <c r="C1035" s="216" t="s">
        <v>904</v>
      </c>
      <c r="D1035" s="217" t="s">
        <v>451</v>
      </c>
      <c r="E1035" s="217" t="s">
        <v>464</v>
      </c>
      <c r="F1035" s="218">
        <v>0.04</v>
      </c>
      <c r="G1035" s="219">
        <v>310000</v>
      </c>
      <c r="H1035" s="219">
        <v>12400</v>
      </c>
      <c r="I1035" s="219"/>
    </row>
    <row r="1036" spans="1:11" x14ac:dyDescent="0.3">
      <c r="A1036" s="214" t="s">
        <v>74</v>
      </c>
      <c r="B1036" s="215" t="s">
        <v>905</v>
      </c>
      <c r="C1036" s="216" t="s">
        <v>906</v>
      </c>
      <c r="D1036" s="217" t="s">
        <v>451</v>
      </c>
      <c r="E1036" s="217" t="s">
        <v>431</v>
      </c>
      <c r="F1036" s="218">
        <v>0.17</v>
      </c>
      <c r="G1036" s="219">
        <v>76160</v>
      </c>
      <c r="H1036" s="219">
        <v>12947</v>
      </c>
      <c r="I1036" s="219"/>
    </row>
    <row r="1037" spans="1:11" x14ac:dyDescent="0.3">
      <c r="A1037" s="214" t="s">
        <v>74</v>
      </c>
      <c r="B1037" s="215" t="s">
        <v>432</v>
      </c>
      <c r="C1037" s="216" t="s">
        <v>433</v>
      </c>
      <c r="D1037" s="217" t="s">
        <v>434</v>
      </c>
      <c r="E1037" s="217" t="s">
        <v>218</v>
      </c>
      <c r="F1037" s="218">
        <v>0.2</v>
      </c>
      <c r="G1037" s="219">
        <v>3484</v>
      </c>
      <c r="H1037" s="219">
        <v>697</v>
      </c>
      <c r="I1037" s="219"/>
    </row>
    <row r="1038" spans="1:11" x14ac:dyDescent="0.3">
      <c r="A1038" s="214" t="s">
        <v>74</v>
      </c>
      <c r="B1038" s="215" t="s">
        <v>435</v>
      </c>
      <c r="C1038" s="216" t="s">
        <v>436</v>
      </c>
      <c r="D1038" s="217" t="s">
        <v>437</v>
      </c>
      <c r="E1038" s="217" t="s">
        <v>218</v>
      </c>
      <c r="F1038" s="218">
        <v>0.24</v>
      </c>
      <c r="G1038" s="219">
        <v>1824</v>
      </c>
      <c r="H1038" s="219">
        <v>438</v>
      </c>
      <c r="I1038" s="219"/>
    </row>
    <row r="1040" spans="1:11" x14ac:dyDescent="0.3">
      <c r="A1040" s="208" t="s">
        <v>112</v>
      </c>
      <c r="B1040" s="209" t="s">
        <v>426</v>
      </c>
      <c r="C1040" s="210" t="s">
        <v>284</v>
      </c>
      <c r="D1040" s="211" t="s">
        <v>427</v>
      </c>
      <c r="E1040" s="211" t="s">
        <v>285</v>
      </c>
      <c r="F1040" s="212"/>
      <c r="G1040" s="213"/>
      <c r="H1040" s="213"/>
      <c r="I1040" s="213">
        <v>86780</v>
      </c>
      <c r="J1040" s="226">
        <f>+$K$1</f>
        <v>1.4233</v>
      </c>
      <c r="K1040" s="227">
        <f>+ROUND(I1040*J1040,0)</f>
        <v>123514</v>
      </c>
    </row>
    <row r="1041" spans="1:11" x14ac:dyDescent="0.3">
      <c r="A1041" s="214" t="s">
        <v>112</v>
      </c>
      <c r="B1041" s="215" t="s">
        <v>907</v>
      </c>
      <c r="C1041" s="216" t="s">
        <v>908</v>
      </c>
      <c r="D1041" s="217" t="s">
        <v>430</v>
      </c>
      <c r="E1041" s="217" t="s">
        <v>285</v>
      </c>
      <c r="F1041" s="218">
        <v>1.8288724973656481</v>
      </c>
      <c r="G1041" s="219">
        <v>47450</v>
      </c>
      <c r="H1041" s="219">
        <v>86780</v>
      </c>
      <c r="I1041" s="219"/>
    </row>
    <row r="1043" spans="1:11" ht="26.4" x14ac:dyDescent="0.3">
      <c r="A1043" s="208" t="s">
        <v>113</v>
      </c>
      <c r="B1043" s="209" t="s">
        <v>426</v>
      </c>
      <c r="C1043" s="210" t="s">
        <v>286</v>
      </c>
      <c r="D1043" s="211" t="s">
        <v>427</v>
      </c>
      <c r="E1043" s="211" t="s">
        <v>212</v>
      </c>
      <c r="F1043" s="212"/>
      <c r="G1043" s="213"/>
      <c r="H1043" s="213"/>
      <c r="I1043" s="213">
        <v>40495</v>
      </c>
      <c r="J1043" s="226">
        <f>+$K$1</f>
        <v>1.4233</v>
      </c>
      <c r="K1043" s="227">
        <f>+ROUND(I1043*J1043,0)</f>
        <v>57637</v>
      </c>
    </row>
    <row r="1044" spans="1:11" x14ac:dyDescent="0.3">
      <c r="A1044" s="214" t="s">
        <v>113</v>
      </c>
      <c r="B1044" s="215" t="s">
        <v>444</v>
      </c>
      <c r="C1044" s="216" t="s">
        <v>445</v>
      </c>
      <c r="D1044" s="217" t="s">
        <v>446</v>
      </c>
      <c r="E1044" s="217" t="s">
        <v>303</v>
      </c>
      <c r="F1044" s="218">
        <v>0.05</v>
      </c>
      <c r="G1044" s="219">
        <v>505998</v>
      </c>
      <c r="H1044" s="219">
        <v>25300</v>
      </c>
      <c r="I1044" s="219"/>
    </row>
    <row r="1045" spans="1:11" ht="26.4" x14ac:dyDescent="0.3">
      <c r="A1045" s="214" t="s">
        <v>113</v>
      </c>
      <c r="B1045" s="215" t="s">
        <v>438</v>
      </c>
      <c r="C1045" s="216" t="s">
        <v>439</v>
      </c>
      <c r="D1045" s="217" t="s">
        <v>430</v>
      </c>
      <c r="E1045" s="217" t="s">
        <v>431</v>
      </c>
      <c r="F1045" s="218">
        <v>0.33</v>
      </c>
      <c r="G1045" s="219">
        <v>30782</v>
      </c>
      <c r="H1045" s="219">
        <v>10158</v>
      </c>
      <c r="I1045" s="219"/>
    </row>
    <row r="1046" spans="1:11" x14ac:dyDescent="0.3">
      <c r="A1046" s="214" t="s">
        <v>113</v>
      </c>
      <c r="B1046" s="215" t="s">
        <v>449</v>
      </c>
      <c r="C1046" s="216" t="s">
        <v>450</v>
      </c>
      <c r="D1046" s="217" t="s">
        <v>451</v>
      </c>
      <c r="E1046" s="217" t="s">
        <v>285</v>
      </c>
      <c r="F1046" s="218">
        <v>3.5000000000000001E-3</v>
      </c>
      <c r="G1046" s="219">
        <v>180217</v>
      </c>
      <c r="H1046" s="219">
        <v>631</v>
      </c>
      <c r="I1046" s="219"/>
    </row>
    <row r="1047" spans="1:11" x14ac:dyDescent="0.3">
      <c r="A1047" s="214" t="s">
        <v>113</v>
      </c>
      <c r="B1047" s="215" t="s">
        <v>432</v>
      </c>
      <c r="C1047" s="216" t="s">
        <v>433</v>
      </c>
      <c r="D1047" s="217" t="s">
        <v>434</v>
      </c>
      <c r="E1047" s="217" t="s">
        <v>218</v>
      </c>
      <c r="F1047" s="218">
        <v>0.02</v>
      </c>
      <c r="G1047" s="219">
        <v>3484</v>
      </c>
      <c r="H1047" s="219">
        <v>70</v>
      </c>
      <c r="I1047" s="219"/>
    </row>
    <row r="1048" spans="1:11" x14ac:dyDescent="0.3">
      <c r="A1048" s="214" t="s">
        <v>113</v>
      </c>
      <c r="B1048" s="215" t="s">
        <v>435</v>
      </c>
      <c r="C1048" s="216" t="s">
        <v>436</v>
      </c>
      <c r="D1048" s="217" t="s">
        <v>437</v>
      </c>
      <c r="E1048" s="217" t="s">
        <v>218</v>
      </c>
      <c r="F1048" s="218">
        <v>0.7</v>
      </c>
      <c r="G1048" s="219">
        <v>1824</v>
      </c>
      <c r="H1048" s="219">
        <v>1277</v>
      </c>
      <c r="I1048" s="219"/>
    </row>
    <row r="1049" spans="1:11" ht="26.4" x14ac:dyDescent="0.3">
      <c r="A1049" s="214" t="s">
        <v>113</v>
      </c>
      <c r="B1049" s="215" t="s">
        <v>452</v>
      </c>
      <c r="C1049" s="216" t="s">
        <v>453</v>
      </c>
      <c r="D1049" s="217" t="s">
        <v>437</v>
      </c>
      <c r="E1049" s="217" t="s">
        <v>454</v>
      </c>
      <c r="F1049" s="218">
        <v>0.18375</v>
      </c>
      <c r="G1049" s="219">
        <v>16645</v>
      </c>
      <c r="H1049" s="219">
        <v>3059</v>
      </c>
      <c r="I1049" s="219"/>
    </row>
    <row r="1050" spans="1:11" ht="26.4" x14ac:dyDescent="0.3">
      <c r="A1050" s="208" t="s">
        <v>150</v>
      </c>
      <c r="B1050" s="209" t="s">
        <v>426</v>
      </c>
      <c r="C1050" s="210" t="s">
        <v>319</v>
      </c>
      <c r="D1050" s="211" t="s">
        <v>427</v>
      </c>
      <c r="E1050" s="211" t="s">
        <v>216</v>
      </c>
      <c r="F1050" s="212"/>
      <c r="G1050" s="213"/>
      <c r="H1050" s="213"/>
      <c r="I1050" s="213">
        <v>9002</v>
      </c>
      <c r="J1050" s="226">
        <f>+$K$1</f>
        <v>1.4233</v>
      </c>
      <c r="K1050" s="227">
        <f>+ROUND(I1050*J1050,0)</f>
        <v>12813</v>
      </c>
    </row>
    <row r="1051" spans="1:11" ht="26.4" x14ac:dyDescent="0.3">
      <c r="A1051" s="214" t="s">
        <v>150</v>
      </c>
      <c r="B1051" s="215" t="s">
        <v>438</v>
      </c>
      <c r="C1051" s="216" t="s">
        <v>439</v>
      </c>
      <c r="D1051" s="217" t="s">
        <v>430</v>
      </c>
      <c r="E1051" s="217" t="s">
        <v>431</v>
      </c>
      <c r="F1051" s="218">
        <v>0.03</v>
      </c>
      <c r="G1051" s="219">
        <v>30782</v>
      </c>
      <c r="H1051" s="219">
        <v>923</v>
      </c>
      <c r="I1051" s="219"/>
    </row>
    <row r="1052" spans="1:11" x14ac:dyDescent="0.3">
      <c r="A1052" s="214" t="s">
        <v>150</v>
      </c>
      <c r="B1052" s="215" t="s">
        <v>909</v>
      </c>
      <c r="C1052" s="216" t="s">
        <v>910</v>
      </c>
      <c r="D1052" s="217" t="s">
        <v>451</v>
      </c>
      <c r="E1052" s="217" t="s">
        <v>216</v>
      </c>
      <c r="F1052" s="218">
        <v>1</v>
      </c>
      <c r="G1052" s="219">
        <v>6938</v>
      </c>
      <c r="H1052" s="219">
        <v>6938</v>
      </c>
      <c r="I1052" s="219"/>
    </row>
    <row r="1053" spans="1:11" x14ac:dyDescent="0.3">
      <c r="A1053" s="214" t="s">
        <v>150</v>
      </c>
      <c r="B1053" s="215" t="s">
        <v>432</v>
      </c>
      <c r="C1053" s="216" t="s">
        <v>433</v>
      </c>
      <c r="D1053" s="217" t="s">
        <v>434</v>
      </c>
      <c r="E1053" s="217" t="s">
        <v>218</v>
      </c>
      <c r="F1053" s="218">
        <v>0.25</v>
      </c>
      <c r="G1053" s="219">
        <v>3484</v>
      </c>
      <c r="H1053" s="219">
        <v>871</v>
      </c>
      <c r="I1053" s="219"/>
    </row>
    <row r="1054" spans="1:11" x14ac:dyDescent="0.3">
      <c r="A1054" s="214" t="s">
        <v>150</v>
      </c>
      <c r="B1054" s="215" t="s">
        <v>449</v>
      </c>
      <c r="C1054" s="216" t="s">
        <v>450</v>
      </c>
      <c r="D1054" s="217" t="s">
        <v>451</v>
      </c>
      <c r="E1054" s="217" t="s">
        <v>285</v>
      </c>
      <c r="F1054" s="218">
        <v>1.5E-3</v>
      </c>
      <c r="G1054" s="219">
        <v>180217</v>
      </c>
      <c r="H1054" s="219">
        <v>270</v>
      </c>
      <c r="I1054" s="219"/>
    </row>
    <row r="1055" spans="1:11" ht="26.4" x14ac:dyDescent="0.3">
      <c r="A1055" s="208" t="s">
        <v>140</v>
      </c>
      <c r="B1055" s="209" t="s">
        <v>426</v>
      </c>
      <c r="C1055" s="210" t="s">
        <v>310</v>
      </c>
      <c r="D1055" s="211" t="s">
        <v>427</v>
      </c>
      <c r="E1055" s="211" t="s">
        <v>216</v>
      </c>
      <c r="F1055" s="212"/>
      <c r="G1055" s="213"/>
      <c r="H1055" s="213"/>
      <c r="I1055" s="213">
        <v>11476</v>
      </c>
      <c r="J1055" s="226">
        <f>+$K$1</f>
        <v>1.4233</v>
      </c>
      <c r="K1055" s="227">
        <f>+ROUND(I1055*J1055,0)</f>
        <v>16334</v>
      </c>
    </row>
    <row r="1056" spans="1:11" ht="26.4" x14ac:dyDescent="0.3">
      <c r="A1056" s="214" t="s">
        <v>140</v>
      </c>
      <c r="B1056" s="215" t="s">
        <v>848</v>
      </c>
      <c r="C1056" s="216" t="s">
        <v>849</v>
      </c>
      <c r="D1056" s="217" t="s">
        <v>430</v>
      </c>
      <c r="E1056" s="217" t="s">
        <v>431</v>
      </c>
      <c r="F1056" s="218">
        <v>0.12</v>
      </c>
      <c r="G1056" s="219">
        <v>54460</v>
      </c>
      <c r="H1056" s="219">
        <v>6535</v>
      </c>
      <c r="I1056" s="219"/>
    </row>
    <row r="1057" spans="1:11" x14ac:dyDescent="0.3">
      <c r="A1057" s="214" t="s">
        <v>140</v>
      </c>
      <c r="B1057" s="215" t="s">
        <v>449</v>
      </c>
      <c r="C1057" s="216" t="s">
        <v>450</v>
      </c>
      <c r="D1057" s="217" t="s">
        <v>451</v>
      </c>
      <c r="E1057" s="217" t="s">
        <v>285</v>
      </c>
      <c r="F1057" s="218">
        <v>5.9999999999999995E-4</v>
      </c>
      <c r="G1057" s="219">
        <v>180217</v>
      </c>
      <c r="H1057" s="219">
        <v>108</v>
      </c>
      <c r="I1057" s="219"/>
    </row>
    <row r="1058" spans="1:11" x14ac:dyDescent="0.3">
      <c r="A1058" s="214" t="s">
        <v>140</v>
      </c>
      <c r="B1058" s="215" t="s">
        <v>432</v>
      </c>
      <c r="C1058" s="216" t="s">
        <v>433</v>
      </c>
      <c r="D1058" s="217" t="s">
        <v>434</v>
      </c>
      <c r="E1058" s="217" t="s">
        <v>218</v>
      </c>
      <c r="F1058" s="218">
        <v>0.12</v>
      </c>
      <c r="G1058" s="219">
        <v>3484</v>
      </c>
      <c r="H1058" s="219">
        <v>418</v>
      </c>
      <c r="I1058" s="219"/>
    </row>
    <row r="1059" spans="1:11" x14ac:dyDescent="0.3">
      <c r="A1059" s="214" t="s">
        <v>140</v>
      </c>
      <c r="B1059" s="215" t="s">
        <v>435</v>
      </c>
      <c r="C1059" s="216" t="s">
        <v>436</v>
      </c>
      <c r="D1059" s="217" t="s">
        <v>437</v>
      </c>
      <c r="E1059" s="217" t="s">
        <v>218</v>
      </c>
      <c r="F1059" s="218">
        <v>0.2</v>
      </c>
      <c r="G1059" s="219">
        <v>1824</v>
      </c>
      <c r="H1059" s="219">
        <v>365</v>
      </c>
      <c r="I1059" s="219"/>
    </row>
    <row r="1060" spans="1:11" ht="26.4" x14ac:dyDescent="0.3">
      <c r="A1060" s="214" t="s">
        <v>140</v>
      </c>
      <c r="B1060" s="215" t="s">
        <v>911</v>
      </c>
      <c r="C1060" s="216" t="s">
        <v>912</v>
      </c>
      <c r="D1060" s="217" t="s">
        <v>437</v>
      </c>
      <c r="E1060" s="217" t="s">
        <v>477</v>
      </c>
      <c r="F1060" s="218">
        <v>0.75</v>
      </c>
      <c r="G1060" s="219">
        <v>5400</v>
      </c>
      <c r="H1060" s="219">
        <v>4050</v>
      </c>
      <c r="I1060" s="219"/>
    </row>
    <row r="1061" spans="1:11" ht="26.4" x14ac:dyDescent="0.3">
      <c r="A1061" s="208" t="s">
        <v>76</v>
      </c>
      <c r="B1061" s="209" t="s">
        <v>426</v>
      </c>
      <c r="C1061" s="210" t="s">
        <v>254</v>
      </c>
      <c r="D1061" s="211" t="s">
        <v>427</v>
      </c>
      <c r="E1061" s="211" t="s">
        <v>212</v>
      </c>
      <c r="F1061" s="212"/>
      <c r="G1061" s="213"/>
      <c r="H1061" s="213"/>
      <c r="I1061" s="213">
        <v>18045</v>
      </c>
      <c r="J1061" s="226">
        <f>+$K$1</f>
        <v>1.4233</v>
      </c>
      <c r="K1061" s="227">
        <f>+ROUND(I1061*J1061,0)</f>
        <v>25683</v>
      </c>
    </row>
    <row r="1062" spans="1:11" ht="26.4" x14ac:dyDescent="0.3">
      <c r="A1062" s="214" t="s">
        <v>76</v>
      </c>
      <c r="B1062" s="215" t="s">
        <v>438</v>
      </c>
      <c r="C1062" s="216" t="s">
        <v>439</v>
      </c>
      <c r="D1062" s="217" t="s">
        <v>430</v>
      </c>
      <c r="E1062" s="217" t="s">
        <v>431</v>
      </c>
      <c r="F1062" s="218">
        <v>0.5</v>
      </c>
      <c r="G1062" s="219">
        <v>30782</v>
      </c>
      <c r="H1062" s="219">
        <v>15391</v>
      </c>
      <c r="I1062" s="219"/>
    </row>
    <row r="1063" spans="1:11" x14ac:dyDescent="0.3">
      <c r="A1063" s="214" t="s">
        <v>76</v>
      </c>
      <c r="B1063" s="215" t="s">
        <v>432</v>
      </c>
      <c r="C1063" s="216" t="s">
        <v>433</v>
      </c>
      <c r="D1063" s="217" t="s">
        <v>434</v>
      </c>
      <c r="E1063" s="217" t="s">
        <v>218</v>
      </c>
      <c r="F1063" s="218">
        <v>0.5</v>
      </c>
      <c r="G1063" s="219">
        <v>3484</v>
      </c>
      <c r="H1063" s="219">
        <v>1742</v>
      </c>
      <c r="I1063" s="219"/>
    </row>
    <row r="1064" spans="1:11" x14ac:dyDescent="0.3">
      <c r="A1064" s="214" t="s">
        <v>76</v>
      </c>
      <c r="B1064" s="215" t="s">
        <v>435</v>
      </c>
      <c r="C1064" s="216" t="s">
        <v>436</v>
      </c>
      <c r="D1064" s="217" t="s">
        <v>437</v>
      </c>
      <c r="E1064" s="217" t="s">
        <v>218</v>
      </c>
      <c r="F1064" s="218">
        <v>0.5</v>
      </c>
      <c r="G1064" s="219">
        <v>1824</v>
      </c>
      <c r="H1064" s="219">
        <v>912</v>
      </c>
      <c r="I1064" s="219"/>
    </row>
    <row r="1065" spans="1:11" x14ac:dyDescent="0.3">
      <c r="A1065" s="208" t="s">
        <v>141</v>
      </c>
      <c r="B1065" s="209" t="s">
        <v>426</v>
      </c>
      <c r="C1065" s="210" t="s">
        <v>311</v>
      </c>
      <c r="D1065" s="211" t="s">
        <v>427</v>
      </c>
      <c r="E1065" s="211" t="s">
        <v>216</v>
      </c>
      <c r="F1065" s="212"/>
      <c r="G1065" s="213"/>
      <c r="H1065" s="213"/>
      <c r="I1065" s="213">
        <v>3743</v>
      </c>
      <c r="J1065" s="226">
        <f>+$K$1</f>
        <v>1.4233</v>
      </c>
      <c r="K1065" s="227">
        <f>+ROUND(I1065*J1065,0)</f>
        <v>5327</v>
      </c>
    </row>
    <row r="1066" spans="1:11" x14ac:dyDescent="0.3">
      <c r="A1066" s="214" t="s">
        <v>141</v>
      </c>
      <c r="B1066" s="215" t="s">
        <v>913</v>
      </c>
      <c r="C1066" s="216" t="s">
        <v>914</v>
      </c>
      <c r="D1066" s="217" t="s">
        <v>430</v>
      </c>
      <c r="E1066" s="217" t="s">
        <v>431</v>
      </c>
      <c r="F1066" s="218">
        <v>7.0000000000000007E-2</v>
      </c>
      <c r="G1066" s="219">
        <v>11839</v>
      </c>
      <c r="H1066" s="219">
        <v>829</v>
      </c>
      <c r="I1066" s="219"/>
    </row>
    <row r="1067" spans="1:11" x14ac:dyDescent="0.3">
      <c r="A1067" s="214" t="s">
        <v>141</v>
      </c>
      <c r="B1067" s="215" t="s">
        <v>432</v>
      </c>
      <c r="C1067" s="216" t="s">
        <v>433</v>
      </c>
      <c r="D1067" s="217" t="s">
        <v>434</v>
      </c>
      <c r="E1067" s="217" t="s">
        <v>218</v>
      </c>
      <c r="F1067" s="218">
        <v>0.7</v>
      </c>
      <c r="G1067" s="219">
        <v>3484</v>
      </c>
      <c r="H1067" s="219">
        <v>2439</v>
      </c>
      <c r="I1067" s="219"/>
    </row>
    <row r="1068" spans="1:11" x14ac:dyDescent="0.3">
      <c r="A1068" s="214" t="s">
        <v>141</v>
      </c>
      <c r="B1068" s="215" t="s">
        <v>915</v>
      </c>
      <c r="C1068" s="216" t="s">
        <v>916</v>
      </c>
      <c r="D1068" s="217" t="s">
        <v>437</v>
      </c>
      <c r="E1068" s="217" t="s">
        <v>218</v>
      </c>
      <c r="F1068" s="218">
        <v>0.5</v>
      </c>
      <c r="G1068" s="219">
        <v>950</v>
      </c>
      <c r="H1068" s="219">
        <v>475</v>
      </c>
      <c r="I1068" s="219"/>
    </row>
    <row r="1069" spans="1:11" ht="26.4" x14ac:dyDescent="0.3">
      <c r="A1069" s="208" t="s">
        <v>114</v>
      </c>
      <c r="B1069" s="209" t="s">
        <v>426</v>
      </c>
      <c r="C1069" s="210" t="s">
        <v>287</v>
      </c>
      <c r="D1069" s="211" t="s">
        <v>427</v>
      </c>
      <c r="E1069" s="211" t="s">
        <v>216</v>
      </c>
      <c r="F1069" s="212"/>
      <c r="G1069" s="213"/>
      <c r="H1069" s="213"/>
      <c r="I1069" s="213">
        <v>15217</v>
      </c>
      <c r="J1069" s="226">
        <f>+$K$1</f>
        <v>1.4233</v>
      </c>
      <c r="K1069" s="227">
        <f>+ROUND(I1069*J1069,0)</f>
        <v>21658</v>
      </c>
    </row>
    <row r="1070" spans="1:11" ht="26.4" x14ac:dyDescent="0.3">
      <c r="A1070" s="214" t="s">
        <v>114</v>
      </c>
      <c r="B1070" s="215" t="s">
        <v>521</v>
      </c>
      <c r="C1070" s="216" t="s">
        <v>522</v>
      </c>
      <c r="D1070" s="217" t="s">
        <v>430</v>
      </c>
      <c r="E1070" s="217" t="s">
        <v>431</v>
      </c>
      <c r="F1070" s="218">
        <v>0.18</v>
      </c>
      <c r="G1070" s="219">
        <v>46950</v>
      </c>
      <c r="H1070" s="219">
        <v>8451</v>
      </c>
      <c r="I1070" s="219"/>
    </row>
    <row r="1071" spans="1:11" x14ac:dyDescent="0.3">
      <c r="A1071" s="214" t="s">
        <v>114</v>
      </c>
      <c r="B1071" s="215" t="s">
        <v>449</v>
      </c>
      <c r="C1071" s="216" t="s">
        <v>450</v>
      </c>
      <c r="D1071" s="217" t="s">
        <v>451</v>
      </c>
      <c r="E1071" s="217" t="s">
        <v>285</v>
      </c>
      <c r="F1071" s="218">
        <v>5.0000000000000001E-4</v>
      </c>
      <c r="G1071" s="219">
        <v>180217</v>
      </c>
      <c r="H1071" s="219">
        <v>90</v>
      </c>
      <c r="I1071" s="219"/>
    </row>
    <row r="1072" spans="1:11" x14ac:dyDescent="0.3">
      <c r="A1072" s="214" t="s">
        <v>114</v>
      </c>
      <c r="B1072" s="215" t="s">
        <v>800</v>
      </c>
      <c r="C1072" s="216" t="s">
        <v>801</v>
      </c>
      <c r="D1072" s="217" t="s">
        <v>451</v>
      </c>
      <c r="E1072" s="217" t="s">
        <v>431</v>
      </c>
      <c r="F1072" s="218">
        <v>0.01</v>
      </c>
      <c r="G1072" s="219">
        <v>45052</v>
      </c>
      <c r="H1072" s="219">
        <v>451</v>
      </c>
      <c r="I1072" s="219"/>
    </row>
    <row r="1073" spans="1:11" x14ac:dyDescent="0.3">
      <c r="A1073" s="214" t="s">
        <v>114</v>
      </c>
      <c r="B1073" s="215" t="s">
        <v>432</v>
      </c>
      <c r="C1073" s="216" t="s">
        <v>433</v>
      </c>
      <c r="D1073" s="217" t="s">
        <v>434</v>
      </c>
      <c r="E1073" s="217" t="s">
        <v>218</v>
      </c>
      <c r="F1073" s="218">
        <v>0.18</v>
      </c>
      <c r="G1073" s="219">
        <v>3484</v>
      </c>
      <c r="H1073" s="219">
        <v>627</v>
      </c>
      <c r="I1073" s="219"/>
    </row>
    <row r="1074" spans="1:11" ht="26.4" x14ac:dyDescent="0.3">
      <c r="A1074" s="214" t="s">
        <v>114</v>
      </c>
      <c r="B1074" s="215" t="s">
        <v>691</v>
      </c>
      <c r="C1074" s="216" t="s">
        <v>692</v>
      </c>
      <c r="D1074" s="217" t="s">
        <v>437</v>
      </c>
      <c r="E1074" s="217" t="s">
        <v>218</v>
      </c>
      <c r="F1074" s="218">
        <v>8.2000000000000003E-2</v>
      </c>
      <c r="G1074" s="219">
        <v>44900</v>
      </c>
      <c r="H1074" s="219">
        <v>3682</v>
      </c>
      <c r="I1074" s="219"/>
    </row>
    <row r="1075" spans="1:11" x14ac:dyDescent="0.3">
      <c r="A1075" s="214" t="s">
        <v>114</v>
      </c>
      <c r="B1075" s="215" t="s">
        <v>435</v>
      </c>
      <c r="C1075" s="216" t="s">
        <v>436</v>
      </c>
      <c r="D1075" s="217" t="s">
        <v>437</v>
      </c>
      <c r="E1075" s="217" t="s">
        <v>218</v>
      </c>
      <c r="F1075" s="218">
        <v>0.2</v>
      </c>
      <c r="G1075" s="219">
        <v>1824</v>
      </c>
      <c r="H1075" s="219">
        <v>365</v>
      </c>
      <c r="I1075" s="219"/>
    </row>
    <row r="1076" spans="1:11" x14ac:dyDescent="0.3">
      <c r="A1076" s="214" t="s">
        <v>114</v>
      </c>
      <c r="B1076" s="215" t="s">
        <v>699</v>
      </c>
      <c r="C1076" s="216" t="s">
        <v>700</v>
      </c>
      <c r="D1076" s="217" t="s">
        <v>437</v>
      </c>
      <c r="E1076" s="217" t="s">
        <v>218</v>
      </c>
      <c r="F1076" s="218">
        <v>0.03</v>
      </c>
      <c r="G1076" s="219">
        <v>35857</v>
      </c>
      <c r="H1076" s="219">
        <v>1076</v>
      </c>
      <c r="I1076" s="219"/>
    </row>
    <row r="1077" spans="1:11" x14ac:dyDescent="0.3">
      <c r="A1077" s="214" t="s">
        <v>114</v>
      </c>
      <c r="B1077" s="215" t="s">
        <v>915</v>
      </c>
      <c r="C1077" s="216" t="s">
        <v>916</v>
      </c>
      <c r="D1077" s="217" t="s">
        <v>437</v>
      </c>
      <c r="E1077" s="217" t="s">
        <v>218</v>
      </c>
      <c r="F1077" s="218">
        <v>0.5</v>
      </c>
      <c r="G1077" s="219">
        <v>950</v>
      </c>
      <c r="H1077" s="219">
        <v>475</v>
      </c>
      <c r="I1077" s="219"/>
    </row>
    <row r="1078" spans="1:11" x14ac:dyDescent="0.3">
      <c r="A1078" s="214"/>
      <c r="B1078" s="215"/>
      <c r="C1078" s="216"/>
      <c r="D1078" s="217"/>
      <c r="E1078" s="217"/>
      <c r="F1078" s="218"/>
      <c r="G1078" s="219"/>
      <c r="H1078" s="219"/>
      <c r="I1078" s="219"/>
    </row>
    <row r="1079" spans="1:11" x14ac:dyDescent="0.3">
      <c r="A1079" s="214"/>
      <c r="B1079" s="215"/>
      <c r="C1079" s="216"/>
      <c r="D1079" s="217"/>
      <c r="E1079" s="217"/>
      <c r="F1079" s="218"/>
      <c r="G1079" s="219"/>
      <c r="H1079" s="219"/>
      <c r="I1079" s="219"/>
    </row>
    <row r="1080" spans="1:11" ht="26.4" x14ac:dyDescent="0.3">
      <c r="A1080" s="208" t="s">
        <v>77</v>
      </c>
      <c r="B1080" s="209" t="s">
        <v>426</v>
      </c>
      <c r="C1080" s="210" t="s">
        <v>255</v>
      </c>
      <c r="D1080" s="211" t="s">
        <v>427</v>
      </c>
      <c r="E1080" s="211" t="s">
        <v>212</v>
      </c>
      <c r="F1080" s="212"/>
      <c r="G1080" s="213"/>
      <c r="H1080" s="213"/>
      <c r="I1080" s="213">
        <v>47833</v>
      </c>
      <c r="J1080" s="226">
        <f>+$K$1</f>
        <v>1.4233</v>
      </c>
      <c r="K1080" s="227">
        <f>+ROUND(I1080*J1080,0)</f>
        <v>68081</v>
      </c>
    </row>
    <row r="1081" spans="1:11" ht="26.4" x14ac:dyDescent="0.3">
      <c r="A1081" s="214" t="s">
        <v>77</v>
      </c>
      <c r="B1081" s="215" t="s">
        <v>567</v>
      </c>
      <c r="C1081" s="216" t="s">
        <v>568</v>
      </c>
      <c r="D1081" s="217" t="s">
        <v>430</v>
      </c>
      <c r="E1081" s="217" t="s">
        <v>431</v>
      </c>
      <c r="F1081" s="218">
        <v>0.3</v>
      </c>
      <c r="G1081" s="219">
        <v>42621</v>
      </c>
      <c r="H1081" s="219">
        <v>12786</v>
      </c>
      <c r="I1081" s="219"/>
    </row>
    <row r="1082" spans="1:11" ht="39.6" x14ac:dyDescent="0.3">
      <c r="A1082" s="214" t="s">
        <v>77</v>
      </c>
      <c r="B1082" s="215" t="s">
        <v>575</v>
      </c>
      <c r="C1082" s="216" t="s">
        <v>576</v>
      </c>
      <c r="D1082" s="217" t="s">
        <v>451</v>
      </c>
      <c r="E1082" s="217" t="s">
        <v>577</v>
      </c>
      <c r="F1082" s="218">
        <v>0.1</v>
      </c>
      <c r="G1082" s="219">
        <v>16636.2</v>
      </c>
      <c r="H1082" s="219">
        <v>1664</v>
      </c>
      <c r="I1082" s="219"/>
    </row>
    <row r="1083" spans="1:11" x14ac:dyDescent="0.3">
      <c r="A1083" s="214" t="s">
        <v>77</v>
      </c>
      <c r="B1083" s="215" t="s">
        <v>449</v>
      </c>
      <c r="C1083" s="216" t="s">
        <v>450</v>
      </c>
      <c r="D1083" s="217" t="s">
        <v>451</v>
      </c>
      <c r="E1083" s="217" t="s">
        <v>285</v>
      </c>
      <c r="F1083" s="218">
        <v>2.8999999999999998E-3</v>
      </c>
      <c r="G1083" s="219">
        <v>180217</v>
      </c>
      <c r="H1083" s="219">
        <v>523</v>
      </c>
      <c r="I1083" s="219"/>
    </row>
    <row r="1084" spans="1:11" x14ac:dyDescent="0.3">
      <c r="A1084" s="214" t="s">
        <v>77</v>
      </c>
      <c r="B1084" s="215" t="s">
        <v>917</v>
      </c>
      <c r="C1084" s="216" t="s">
        <v>918</v>
      </c>
      <c r="D1084" s="217" t="s">
        <v>451</v>
      </c>
      <c r="E1084" s="217" t="s">
        <v>285</v>
      </c>
      <c r="F1084" s="218">
        <v>2.5000000000000001E-2</v>
      </c>
      <c r="G1084" s="219">
        <v>83300</v>
      </c>
      <c r="H1084" s="219">
        <v>2083</v>
      </c>
      <c r="I1084" s="219"/>
    </row>
    <row r="1085" spans="1:11" x14ac:dyDescent="0.3">
      <c r="A1085" s="214" t="s">
        <v>77</v>
      </c>
      <c r="B1085" s="215" t="s">
        <v>919</v>
      </c>
      <c r="C1085" s="216" t="s">
        <v>920</v>
      </c>
      <c r="D1085" s="217" t="s">
        <v>451</v>
      </c>
      <c r="E1085" s="217" t="s">
        <v>285</v>
      </c>
      <c r="F1085" s="218">
        <v>0.1</v>
      </c>
      <c r="G1085" s="219">
        <v>3137</v>
      </c>
      <c r="H1085" s="219">
        <v>314</v>
      </c>
      <c r="I1085" s="219"/>
    </row>
    <row r="1086" spans="1:11" x14ac:dyDescent="0.3">
      <c r="A1086" s="214" t="s">
        <v>77</v>
      </c>
      <c r="B1086" s="215" t="s">
        <v>432</v>
      </c>
      <c r="C1086" s="216" t="s">
        <v>433</v>
      </c>
      <c r="D1086" s="217" t="s">
        <v>434</v>
      </c>
      <c r="E1086" s="217" t="s">
        <v>218</v>
      </c>
      <c r="F1086" s="218">
        <v>0.3</v>
      </c>
      <c r="G1086" s="219">
        <v>3484</v>
      </c>
      <c r="H1086" s="219">
        <v>1045</v>
      </c>
      <c r="I1086" s="219"/>
    </row>
    <row r="1087" spans="1:11" x14ac:dyDescent="0.3">
      <c r="A1087" s="214" t="s">
        <v>77</v>
      </c>
      <c r="B1087" s="215" t="s">
        <v>435</v>
      </c>
      <c r="C1087" s="216" t="s">
        <v>436</v>
      </c>
      <c r="D1087" s="217" t="s">
        <v>437</v>
      </c>
      <c r="E1087" s="217" t="s">
        <v>218</v>
      </c>
      <c r="F1087" s="218">
        <v>0.372</v>
      </c>
      <c r="G1087" s="219">
        <v>1824</v>
      </c>
      <c r="H1087" s="219">
        <v>679</v>
      </c>
      <c r="I1087" s="219"/>
    </row>
    <row r="1088" spans="1:11" ht="26.4" x14ac:dyDescent="0.3">
      <c r="A1088" s="214" t="s">
        <v>77</v>
      </c>
      <c r="B1088" s="215" t="s">
        <v>921</v>
      </c>
      <c r="C1088" s="216" t="s">
        <v>922</v>
      </c>
      <c r="D1088" s="217" t="s">
        <v>437</v>
      </c>
      <c r="E1088" s="217" t="s">
        <v>218</v>
      </c>
      <c r="F1088" s="218">
        <v>8</v>
      </c>
      <c r="G1088" s="219">
        <v>410</v>
      </c>
      <c r="H1088" s="219">
        <v>3280</v>
      </c>
      <c r="I1088" s="219"/>
    </row>
    <row r="1089" spans="1:11" x14ac:dyDescent="0.3">
      <c r="A1089" s="214" t="s">
        <v>77</v>
      </c>
      <c r="B1089" s="215" t="s">
        <v>923</v>
      </c>
      <c r="C1089" s="216" t="s">
        <v>924</v>
      </c>
      <c r="D1089" s="217" t="s">
        <v>437</v>
      </c>
      <c r="E1089" s="217" t="s">
        <v>218</v>
      </c>
      <c r="F1089" s="218">
        <v>0.8</v>
      </c>
      <c r="G1089" s="219">
        <v>30337</v>
      </c>
      <c r="H1089" s="219">
        <v>24270</v>
      </c>
      <c r="I1089" s="219"/>
    </row>
    <row r="1090" spans="1:11" x14ac:dyDescent="0.3">
      <c r="A1090" s="214" t="s">
        <v>77</v>
      </c>
      <c r="B1090" s="215" t="s">
        <v>925</v>
      </c>
      <c r="C1090" s="216" t="s">
        <v>926</v>
      </c>
      <c r="D1090" s="217" t="s">
        <v>437</v>
      </c>
      <c r="E1090" s="217" t="s">
        <v>477</v>
      </c>
      <c r="F1090" s="218">
        <v>0.1</v>
      </c>
      <c r="G1090" s="219">
        <v>11893</v>
      </c>
      <c r="H1090" s="219">
        <v>1189</v>
      </c>
      <c r="I1090" s="219"/>
    </row>
    <row r="1091" spans="1:11" ht="26.4" x14ac:dyDescent="0.3">
      <c r="A1091" s="208" t="s">
        <v>169</v>
      </c>
      <c r="B1091" s="209" t="s">
        <v>426</v>
      </c>
      <c r="C1091" s="210" t="s">
        <v>336</v>
      </c>
      <c r="D1091" s="211" t="s">
        <v>427</v>
      </c>
      <c r="E1091" s="211" t="s">
        <v>212</v>
      </c>
      <c r="F1091" s="212"/>
      <c r="G1091" s="213"/>
      <c r="H1091" s="213"/>
      <c r="I1091" s="213">
        <v>46296</v>
      </c>
      <c r="J1091" s="226">
        <f>+$K$1</f>
        <v>1.4233</v>
      </c>
      <c r="K1091" s="227">
        <f>+ROUND(I1091*J1091,0)</f>
        <v>65893</v>
      </c>
    </row>
    <row r="1092" spans="1:11" ht="26.4" x14ac:dyDescent="0.3">
      <c r="A1092" s="214" t="s">
        <v>169</v>
      </c>
      <c r="B1092" s="215" t="s">
        <v>567</v>
      </c>
      <c r="C1092" s="216" t="s">
        <v>568</v>
      </c>
      <c r="D1092" s="217" t="s">
        <v>430</v>
      </c>
      <c r="E1092" s="217" t="s">
        <v>431</v>
      </c>
      <c r="F1092" s="218">
        <v>0.35</v>
      </c>
      <c r="G1092" s="219">
        <v>42621</v>
      </c>
      <c r="H1092" s="219">
        <v>14917</v>
      </c>
      <c r="I1092" s="219"/>
    </row>
    <row r="1093" spans="1:11" ht="39.6" x14ac:dyDescent="0.3">
      <c r="A1093" s="214" t="s">
        <v>169</v>
      </c>
      <c r="B1093" s="215" t="s">
        <v>575</v>
      </c>
      <c r="C1093" s="216" t="s">
        <v>576</v>
      </c>
      <c r="D1093" s="217" t="s">
        <v>451</v>
      </c>
      <c r="E1093" s="217" t="s">
        <v>577</v>
      </c>
      <c r="F1093" s="218">
        <v>0.12</v>
      </c>
      <c r="G1093" s="219">
        <v>16636.2</v>
      </c>
      <c r="H1093" s="219">
        <v>1996</v>
      </c>
      <c r="I1093" s="219"/>
    </row>
    <row r="1094" spans="1:11" x14ac:dyDescent="0.3">
      <c r="A1094" s="214" t="s">
        <v>169</v>
      </c>
      <c r="B1094" s="215" t="s">
        <v>449</v>
      </c>
      <c r="C1094" s="216" t="s">
        <v>450</v>
      </c>
      <c r="D1094" s="217" t="s">
        <v>451</v>
      </c>
      <c r="E1094" s="217" t="s">
        <v>285</v>
      </c>
      <c r="F1094" s="218">
        <v>2.7000000000000001E-3</v>
      </c>
      <c r="G1094" s="219">
        <v>180217</v>
      </c>
      <c r="H1094" s="219">
        <v>487</v>
      </c>
      <c r="I1094" s="219"/>
    </row>
    <row r="1095" spans="1:11" x14ac:dyDescent="0.3">
      <c r="A1095" s="214" t="s">
        <v>169</v>
      </c>
      <c r="B1095" s="215" t="s">
        <v>919</v>
      </c>
      <c r="C1095" s="216" t="s">
        <v>920</v>
      </c>
      <c r="D1095" s="217" t="s">
        <v>451</v>
      </c>
      <c r="E1095" s="217" t="s">
        <v>285</v>
      </c>
      <c r="F1095" s="218">
        <v>0.1</v>
      </c>
      <c r="G1095" s="219">
        <v>3137</v>
      </c>
      <c r="H1095" s="219">
        <v>314</v>
      </c>
      <c r="I1095" s="219"/>
    </row>
    <row r="1096" spans="1:11" x14ac:dyDescent="0.3">
      <c r="A1096" s="214" t="s">
        <v>169</v>
      </c>
      <c r="B1096" s="215" t="s">
        <v>432</v>
      </c>
      <c r="C1096" s="216" t="s">
        <v>433</v>
      </c>
      <c r="D1096" s="217" t="s">
        <v>434</v>
      </c>
      <c r="E1096" s="217" t="s">
        <v>218</v>
      </c>
      <c r="F1096" s="218">
        <v>0.2</v>
      </c>
      <c r="G1096" s="219">
        <v>3484</v>
      </c>
      <c r="H1096" s="219">
        <v>697</v>
      </c>
      <c r="I1096" s="219"/>
    </row>
    <row r="1097" spans="1:11" x14ac:dyDescent="0.3">
      <c r="A1097" s="214" t="s">
        <v>169</v>
      </c>
      <c r="B1097" s="215" t="s">
        <v>435</v>
      </c>
      <c r="C1097" s="216" t="s">
        <v>436</v>
      </c>
      <c r="D1097" s="217" t="s">
        <v>437</v>
      </c>
      <c r="E1097" s="217" t="s">
        <v>218</v>
      </c>
      <c r="F1097" s="218">
        <v>0.372</v>
      </c>
      <c r="G1097" s="219">
        <v>1824</v>
      </c>
      <c r="H1097" s="219">
        <v>679</v>
      </c>
      <c r="I1097" s="219"/>
    </row>
    <row r="1098" spans="1:11" x14ac:dyDescent="0.3">
      <c r="A1098" s="214" t="s">
        <v>169</v>
      </c>
      <c r="B1098" s="215" t="s">
        <v>927</v>
      </c>
      <c r="C1098" s="216" t="s">
        <v>928</v>
      </c>
      <c r="D1098" s="217" t="s">
        <v>437</v>
      </c>
      <c r="E1098" s="217" t="s">
        <v>218</v>
      </c>
      <c r="F1098" s="218">
        <v>0.6</v>
      </c>
      <c r="G1098" s="219">
        <v>41378</v>
      </c>
      <c r="H1098" s="219">
        <v>24827</v>
      </c>
      <c r="I1098" s="219"/>
    </row>
    <row r="1099" spans="1:11" x14ac:dyDescent="0.3">
      <c r="A1099" s="214" t="s">
        <v>169</v>
      </c>
      <c r="B1099" s="215" t="s">
        <v>705</v>
      </c>
      <c r="C1099" s="216" t="s">
        <v>706</v>
      </c>
      <c r="D1099" s="217" t="s">
        <v>437</v>
      </c>
      <c r="E1099" s="217" t="s">
        <v>218</v>
      </c>
      <c r="F1099" s="218">
        <v>2</v>
      </c>
      <c r="G1099" s="219">
        <v>595</v>
      </c>
      <c r="H1099" s="219">
        <v>1190</v>
      </c>
      <c r="I1099" s="219"/>
    </row>
    <row r="1100" spans="1:11" x14ac:dyDescent="0.3">
      <c r="A1100" s="214" t="s">
        <v>169</v>
      </c>
      <c r="B1100" s="215" t="s">
        <v>925</v>
      </c>
      <c r="C1100" s="216" t="s">
        <v>926</v>
      </c>
      <c r="D1100" s="217" t="s">
        <v>437</v>
      </c>
      <c r="E1100" s="217" t="s">
        <v>477</v>
      </c>
      <c r="F1100" s="218">
        <v>0.1</v>
      </c>
      <c r="G1100" s="219">
        <v>11893</v>
      </c>
      <c r="H1100" s="219">
        <v>1189</v>
      </c>
      <c r="I1100" s="219"/>
    </row>
    <row r="1101" spans="1:11" ht="26.4" x14ac:dyDescent="0.3">
      <c r="A1101" s="208" t="s">
        <v>127</v>
      </c>
      <c r="B1101" s="209" t="s">
        <v>426</v>
      </c>
      <c r="C1101" s="210" t="s">
        <v>298</v>
      </c>
      <c r="D1101" s="211" t="s">
        <v>427</v>
      </c>
      <c r="E1101" s="211" t="s">
        <v>212</v>
      </c>
      <c r="F1101" s="212"/>
      <c r="G1101" s="213"/>
      <c r="H1101" s="213"/>
      <c r="I1101" s="213">
        <v>30645</v>
      </c>
      <c r="J1101" s="226">
        <f>+$K$1</f>
        <v>1.4233</v>
      </c>
      <c r="K1101" s="227">
        <f>+ROUND(I1101*J1101,0)</f>
        <v>43617</v>
      </c>
    </row>
    <row r="1102" spans="1:11" ht="26.4" x14ac:dyDescent="0.3">
      <c r="A1102" s="214" t="s">
        <v>127</v>
      </c>
      <c r="B1102" s="215" t="s">
        <v>567</v>
      </c>
      <c r="C1102" s="216" t="s">
        <v>568</v>
      </c>
      <c r="D1102" s="217" t="s">
        <v>430</v>
      </c>
      <c r="E1102" s="217" t="s">
        <v>431</v>
      </c>
      <c r="F1102" s="218">
        <v>0.2</v>
      </c>
      <c r="G1102" s="219">
        <v>42621</v>
      </c>
      <c r="H1102" s="219">
        <v>8524</v>
      </c>
      <c r="I1102" s="219"/>
    </row>
    <row r="1103" spans="1:11" ht="39.6" x14ac:dyDescent="0.3">
      <c r="A1103" s="214" t="s">
        <v>127</v>
      </c>
      <c r="B1103" s="215" t="s">
        <v>575</v>
      </c>
      <c r="C1103" s="216" t="s">
        <v>576</v>
      </c>
      <c r="D1103" s="217" t="s">
        <v>451</v>
      </c>
      <c r="E1103" s="217" t="s">
        <v>577</v>
      </c>
      <c r="F1103" s="218">
        <v>0.12</v>
      </c>
      <c r="G1103" s="219">
        <v>16636.2</v>
      </c>
      <c r="H1103" s="219">
        <v>1996</v>
      </c>
      <c r="I1103" s="219"/>
    </row>
    <row r="1104" spans="1:11" x14ac:dyDescent="0.3">
      <c r="A1104" s="214" t="s">
        <v>127</v>
      </c>
      <c r="B1104" s="215" t="s">
        <v>449</v>
      </c>
      <c r="C1104" s="216" t="s">
        <v>450</v>
      </c>
      <c r="D1104" s="217" t="s">
        <v>451</v>
      </c>
      <c r="E1104" s="217" t="s">
        <v>285</v>
      </c>
      <c r="F1104" s="218">
        <v>3.0000000000000001E-3</v>
      </c>
      <c r="G1104" s="219">
        <v>180217</v>
      </c>
      <c r="H1104" s="219">
        <v>541</v>
      </c>
      <c r="I1104" s="219"/>
    </row>
    <row r="1105" spans="1:11" x14ac:dyDescent="0.3">
      <c r="A1105" s="214" t="s">
        <v>127</v>
      </c>
      <c r="B1105" s="215" t="s">
        <v>432</v>
      </c>
      <c r="C1105" s="216" t="s">
        <v>433</v>
      </c>
      <c r="D1105" s="217" t="s">
        <v>434</v>
      </c>
      <c r="E1105" s="217" t="s">
        <v>218</v>
      </c>
      <c r="F1105" s="218">
        <v>0.2</v>
      </c>
      <c r="G1105" s="219">
        <v>3484</v>
      </c>
      <c r="H1105" s="219">
        <v>697</v>
      </c>
      <c r="I1105" s="219"/>
    </row>
    <row r="1106" spans="1:11" x14ac:dyDescent="0.3">
      <c r="A1106" s="214" t="s">
        <v>127</v>
      </c>
      <c r="B1106" s="215" t="s">
        <v>435</v>
      </c>
      <c r="C1106" s="216" t="s">
        <v>436</v>
      </c>
      <c r="D1106" s="217" t="s">
        <v>437</v>
      </c>
      <c r="E1106" s="217" t="s">
        <v>218</v>
      </c>
      <c r="F1106" s="218">
        <v>0.372</v>
      </c>
      <c r="G1106" s="219">
        <v>1824</v>
      </c>
      <c r="H1106" s="219">
        <v>679</v>
      </c>
      <c r="I1106" s="219"/>
    </row>
    <row r="1107" spans="1:11" x14ac:dyDescent="0.3">
      <c r="A1107" s="214" t="s">
        <v>127</v>
      </c>
      <c r="B1107" s="215" t="s">
        <v>929</v>
      </c>
      <c r="C1107" s="216" t="s">
        <v>930</v>
      </c>
      <c r="D1107" s="217" t="s">
        <v>437</v>
      </c>
      <c r="E1107" s="217" t="s">
        <v>218</v>
      </c>
      <c r="F1107" s="218">
        <v>2.8</v>
      </c>
      <c r="G1107" s="219">
        <v>6503</v>
      </c>
      <c r="H1107" s="219">
        <v>18208</v>
      </c>
      <c r="I1107" s="219"/>
    </row>
    <row r="1108" spans="1:11" x14ac:dyDescent="0.3">
      <c r="A1108" s="214"/>
      <c r="B1108" s="215"/>
      <c r="C1108" s="216"/>
      <c r="D1108" s="217"/>
      <c r="E1108" s="217"/>
      <c r="F1108" s="218"/>
      <c r="G1108" s="219"/>
      <c r="H1108" s="219"/>
      <c r="I1108" s="219"/>
    </row>
    <row r="1109" spans="1:11" ht="66" x14ac:dyDescent="0.3">
      <c r="A1109" s="208" t="s">
        <v>115</v>
      </c>
      <c r="B1109" s="209" t="s">
        <v>426</v>
      </c>
      <c r="C1109" s="210" t="s">
        <v>288</v>
      </c>
      <c r="D1109" s="211" t="s">
        <v>427</v>
      </c>
      <c r="E1109" s="211" t="s">
        <v>212</v>
      </c>
      <c r="F1109" s="212"/>
      <c r="G1109" s="213"/>
      <c r="H1109" s="213"/>
      <c r="I1109" s="213">
        <v>47139</v>
      </c>
      <c r="J1109" s="226">
        <f>+$K$1</f>
        <v>1.4233</v>
      </c>
      <c r="K1109" s="227">
        <f>+ROUND(I1109*J1109,0)</f>
        <v>67093</v>
      </c>
    </row>
    <row r="1110" spans="1:11" ht="66" x14ac:dyDescent="0.3">
      <c r="A1110" s="214" t="s">
        <v>115</v>
      </c>
      <c r="B1110" s="215" t="s">
        <v>602</v>
      </c>
      <c r="C1110" s="216" t="s">
        <v>288</v>
      </c>
      <c r="D1110" s="217" t="s">
        <v>437</v>
      </c>
      <c r="E1110" s="217" t="s">
        <v>212</v>
      </c>
      <c r="F1110" s="218">
        <v>1</v>
      </c>
      <c r="G1110" s="219">
        <v>47139</v>
      </c>
      <c r="H1110" s="219">
        <v>47139</v>
      </c>
      <c r="I1110" s="219"/>
    </row>
    <row r="1111" spans="1:11" ht="52.8" x14ac:dyDescent="0.3">
      <c r="A1111" s="208" t="s">
        <v>195</v>
      </c>
      <c r="B1111" s="209" t="s">
        <v>426</v>
      </c>
      <c r="C1111" s="210" t="s">
        <v>359</v>
      </c>
      <c r="D1111" s="211" t="s">
        <v>427</v>
      </c>
      <c r="E1111" s="211" t="s">
        <v>218</v>
      </c>
      <c r="F1111" s="212"/>
      <c r="G1111" s="213"/>
      <c r="H1111" s="213"/>
      <c r="I1111" s="213">
        <v>414619</v>
      </c>
      <c r="J1111" s="226">
        <f>+$K$1</f>
        <v>1.4233</v>
      </c>
      <c r="K1111" s="227">
        <f>+ROUND(I1111*J1111,0)</f>
        <v>590127</v>
      </c>
    </row>
    <row r="1112" spans="1:11" ht="26.4" x14ac:dyDescent="0.3">
      <c r="A1112" s="214" t="s">
        <v>195</v>
      </c>
      <c r="B1112" s="215" t="s">
        <v>438</v>
      </c>
      <c r="C1112" s="216" t="s">
        <v>439</v>
      </c>
      <c r="D1112" s="217" t="s">
        <v>430</v>
      </c>
      <c r="E1112" s="217" t="s">
        <v>431</v>
      </c>
      <c r="F1112" s="218">
        <v>4</v>
      </c>
      <c r="G1112" s="219">
        <v>30782</v>
      </c>
      <c r="H1112" s="219">
        <v>123128</v>
      </c>
      <c r="I1112" s="219"/>
    </row>
    <row r="1113" spans="1:11" x14ac:dyDescent="0.3">
      <c r="A1113" s="214" t="s">
        <v>195</v>
      </c>
      <c r="B1113" s="215" t="s">
        <v>449</v>
      </c>
      <c r="C1113" s="216" t="s">
        <v>450</v>
      </c>
      <c r="D1113" s="217" t="s">
        <v>451</v>
      </c>
      <c r="E1113" s="217" t="s">
        <v>285</v>
      </c>
      <c r="F1113" s="218">
        <v>3.0200000000000001E-2</v>
      </c>
      <c r="G1113" s="219">
        <v>180217</v>
      </c>
      <c r="H1113" s="219">
        <v>5443</v>
      </c>
      <c r="I1113" s="219"/>
    </row>
    <row r="1114" spans="1:11" x14ac:dyDescent="0.3">
      <c r="A1114" s="214" t="s">
        <v>195</v>
      </c>
      <c r="B1114" s="215" t="s">
        <v>432</v>
      </c>
      <c r="C1114" s="216" t="s">
        <v>433</v>
      </c>
      <c r="D1114" s="217" t="s">
        <v>434</v>
      </c>
      <c r="E1114" s="217" t="s">
        <v>218</v>
      </c>
      <c r="F1114" s="218">
        <v>0.1</v>
      </c>
      <c r="G1114" s="219">
        <v>3484</v>
      </c>
      <c r="H1114" s="219">
        <v>348</v>
      </c>
      <c r="I1114" s="219"/>
    </row>
    <row r="1115" spans="1:11" ht="26.4" x14ac:dyDescent="0.3">
      <c r="A1115" s="214" t="s">
        <v>195</v>
      </c>
      <c r="B1115" s="215" t="s">
        <v>931</v>
      </c>
      <c r="C1115" s="216" t="s">
        <v>932</v>
      </c>
      <c r="D1115" s="217" t="s">
        <v>437</v>
      </c>
      <c r="E1115" s="217" t="s">
        <v>218</v>
      </c>
      <c r="F1115" s="218">
        <v>1</v>
      </c>
      <c r="G1115" s="219">
        <v>281716</v>
      </c>
      <c r="H1115" s="219">
        <v>281716</v>
      </c>
      <c r="I1115" s="219"/>
    </row>
    <row r="1116" spans="1:11" x14ac:dyDescent="0.3">
      <c r="A1116" s="214" t="s">
        <v>195</v>
      </c>
      <c r="B1116" s="215" t="s">
        <v>435</v>
      </c>
      <c r="C1116" s="216" t="s">
        <v>436</v>
      </c>
      <c r="D1116" s="217" t="s">
        <v>437</v>
      </c>
      <c r="E1116" s="217" t="s">
        <v>218</v>
      </c>
      <c r="F1116" s="218">
        <v>2.1</v>
      </c>
      <c r="G1116" s="219">
        <v>1824</v>
      </c>
      <c r="H1116" s="219">
        <v>3830</v>
      </c>
      <c r="I1116" s="219"/>
    </row>
    <row r="1117" spans="1:11" x14ac:dyDescent="0.3">
      <c r="A1117" s="214" t="s">
        <v>195</v>
      </c>
      <c r="B1117" s="215" t="s">
        <v>933</v>
      </c>
      <c r="C1117" s="216" t="s">
        <v>934</v>
      </c>
      <c r="D1117" s="217" t="s">
        <v>437</v>
      </c>
      <c r="E1117" s="217" t="s">
        <v>218</v>
      </c>
      <c r="F1117" s="218">
        <v>0.01</v>
      </c>
      <c r="G1117" s="219">
        <v>15367</v>
      </c>
      <c r="H1117" s="219">
        <v>154</v>
      </c>
      <c r="I1117" s="219"/>
    </row>
    <row r="1118" spans="1:11" x14ac:dyDescent="0.3">
      <c r="A1118" s="214"/>
      <c r="B1118" s="215"/>
      <c r="C1118" s="216"/>
      <c r="D1118" s="217"/>
      <c r="E1118" s="217"/>
      <c r="F1118" s="218"/>
      <c r="G1118" s="219"/>
      <c r="H1118" s="219"/>
      <c r="I1118" s="219"/>
    </row>
    <row r="1119" spans="1:11" ht="52.8" x14ac:dyDescent="0.3">
      <c r="A1119" s="208" t="s">
        <v>192</v>
      </c>
      <c r="B1119" s="209" t="s">
        <v>426</v>
      </c>
      <c r="C1119" s="210" t="s">
        <v>356</v>
      </c>
      <c r="D1119" s="211" t="s">
        <v>427</v>
      </c>
      <c r="E1119" s="211" t="s">
        <v>218</v>
      </c>
      <c r="F1119" s="212"/>
      <c r="G1119" s="213"/>
      <c r="H1119" s="213"/>
      <c r="I1119" s="213">
        <v>662012</v>
      </c>
      <c r="J1119" s="226">
        <f>+$K$1</f>
        <v>1.4233</v>
      </c>
      <c r="K1119" s="227">
        <f>+ROUND(I1119*J1119,0)</f>
        <v>942242</v>
      </c>
    </row>
    <row r="1120" spans="1:11" x14ac:dyDescent="0.3">
      <c r="A1120" s="214" t="s">
        <v>192</v>
      </c>
      <c r="B1120" s="215" t="s">
        <v>444</v>
      </c>
      <c r="C1120" s="216" t="s">
        <v>445</v>
      </c>
      <c r="D1120" s="217" t="s">
        <v>446</v>
      </c>
      <c r="E1120" s="217" t="s">
        <v>303</v>
      </c>
      <c r="F1120" s="218">
        <v>3.0000000000000001E-3</v>
      </c>
      <c r="G1120" s="219">
        <v>505998</v>
      </c>
      <c r="H1120" s="219">
        <v>1518</v>
      </c>
      <c r="I1120" s="219"/>
    </row>
    <row r="1121" spans="1:11" x14ac:dyDescent="0.3">
      <c r="A1121" s="214" t="s">
        <v>192</v>
      </c>
      <c r="B1121" s="215" t="s">
        <v>512</v>
      </c>
      <c r="C1121" s="216" t="s">
        <v>513</v>
      </c>
      <c r="D1121" s="217" t="s">
        <v>446</v>
      </c>
      <c r="E1121" s="217" t="s">
        <v>303</v>
      </c>
      <c r="F1121" s="218">
        <v>0.15</v>
      </c>
      <c r="G1121" s="219">
        <v>561725</v>
      </c>
      <c r="H1121" s="219">
        <v>84259</v>
      </c>
      <c r="I1121" s="219"/>
    </row>
    <row r="1122" spans="1:11" ht="26.4" x14ac:dyDescent="0.3">
      <c r="A1122" s="214" t="s">
        <v>192</v>
      </c>
      <c r="B1122" s="215" t="s">
        <v>447</v>
      </c>
      <c r="C1122" s="216" t="s">
        <v>448</v>
      </c>
      <c r="D1122" s="217" t="s">
        <v>430</v>
      </c>
      <c r="E1122" s="217" t="s">
        <v>431</v>
      </c>
      <c r="F1122" s="218">
        <v>5</v>
      </c>
      <c r="G1122" s="219">
        <v>78138</v>
      </c>
      <c r="H1122" s="219">
        <v>390690</v>
      </c>
      <c r="I1122" s="219"/>
    </row>
    <row r="1123" spans="1:11" x14ac:dyDescent="0.3">
      <c r="A1123" s="214" t="s">
        <v>192</v>
      </c>
      <c r="B1123" s="215" t="s">
        <v>935</v>
      </c>
      <c r="C1123" s="216" t="s">
        <v>936</v>
      </c>
      <c r="D1123" s="217" t="s">
        <v>451</v>
      </c>
      <c r="E1123" s="217" t="s">
        <v>285</v>
      </c>
      <c r="F1123" s="218">
        <v>3</v>
      </c>
      <c r="G1123" s="219">
        <v>420</v>
      </c>
      <c r="H1123" s="219">
        <v>1260</v>
      </c>
      <c r="I1123" s="219"/>
    </row>
    <row r="1124" spans="1:11" x14ac:dyDescent="0.3">
      <c r="A1124" s="214" t="s">
        <v>192</v>
      </c>
      <c r="B1124" s="215" t="s">
        <v>449</v>
      </c>
      <c r="C1124" s="216" t="s">
        <v>450</v>
      </c>
      <c r="D1124" s="217" t="s">
        <v>451</v>
      </c>
      <c r="E1124" s="217" t="s">
        <v>285</v>
      </c>
      <c r="F1124" s="218">
        <v>5.8799999999999998E-2</v>
      </c>
      <c r="G1124" s="219">
        <v>180217</v>
      </c>
      <c r="H1124" s="219">
        <v>10597</v>
      </c>
      <c r="I1124" s="219"/>
    </row>
    <row r="1125" spans="1:11" x14ac:dyDescent="0.3">
      <c r="A1125" s="214" t="s">
        <v>192</v>
      </c>
      <c r="B1125" s="215" t="s">
        <v>432</v>
      </c>
      <c r="C1125" s="216" t="s">
        <v>433</v>
      </c>
      <c r="D1125" s="217" t="s">
        <v>434</v>
      </c>
      <c r="E1125" s="217" t="s">
        <v>218</v>
      </c>
      <c r="F1125" s="218">
        <v>0.2</v>
      </c>
      <c r="G1125" s="219">
        <v>3484</v>
      </c>
      <c r="H1125" s="219">
        <v>697</v>
      </c>
      <c r="I1125" s="219"/>
    </row>
    <row r="1126" spans="1:11" x14ac:dyDescent="0.3">
      <c r="A1126" s="214" t="s">
        <v>192</v>
      </c>
      <c r="B1126" s="215" t="s">
        <v>937</v>
      </c>
      <c r="C1126" s="216" t="s">
        <v>938</v>
      </c>
      <c r="D1126" s="217" t="s">
        <v>437</v>
      </c>
      <c r="E1126" s="217" t="s">
        <v>212</v>
      </c>
      <c r="F1126" s="218">
        <v>1.5</v>
      </c>
      <c r="G1126" s="219">
        <v>53443</v>
      </c>
      <c r="H1126" s="219">
        <v>80165</v>
      </c>
      <c r="I1126" s="219"/>
    </row>
    <row r="1127" spans="1:11" x14ac:dyDescent="0.3">
      <c r="A1127" s="214" t="s">
        <v>192</v>
      </c>
      <c r="B1127" s="215" t="s">
        <v>435</v>
      </c>
      <c r="C1127" s="216" t="s">
        <v>436</v>
      </c>
      <c r="D1127" s="217" t="s">
        <v>437</v>
      </c>
      <c r="E1127" s="217" t="s">
        <v>218</v>
      </c>
      <c r="F1127" s="218">
        <v>0.35</v>
      </c>
      <c r="G1127" s="219">
        <v>1824</v>
      </c>
      <c r="H1127" s="219">
        <v>638</v>
      </c>
      <c r="I1127" s="219"/>
    </row>
    <row r="1128" spans="1:11" x14ac:dyDescent="0.3">
      <c r="A1128" s="214" t="s">
        <v>192</v>
      </c>
      <c r="B1128" s="215" t="s">
        <v>939</v>
      </c>
      <c r="C1128" s="216" t="s">
        <v>940</v>
      </c>
      <c r="D1128" s="217" t="s">
        <v>437</v>
      </c>
      <c r="E1128" s="217" t="s">
        <v>218</v>
      </c>
      <c r="F1128" s="218">
        <v>1</v>
      </c>
      <c r="G1128" s="219">
        <v>31326</v>
      </c>
      <c r="H1128" s="219">
        <v>31326</v>
      </c>
      <c r="I1128" s="219"/>
    </row>
    <row r="1129" spans="1:11" x14ac:dyDescent="0.3">
      <c r="A1129" s="214" t="s">
        <v>192</v>
      </c>
      <c r="B1129" s="215" t="s">
        <v>558</v>
      </c>
      <c r="C1129" s="216" t="s">
        <v>559</v>
      </c>
      <c r="D1129" s="217" t="s">
        <v>437</v>
      </c>
      <c r="E1129" s="217" t="s">
        <v>560</v>
      </c>
      <c r="F1129" s="218">
        <v>0.2</v>
      </c>
      <c r="G1129" s="219">
        <v>5100</v>
      </c>
      <c r="H1129" s="219">
        <v>1020</v>
      </c>
      <c r="I1129" s="219"/>
    </row>
    <row r="1130" spans="1:11" x14ac:dyDescent="0.3">
      <c r="A1130" s="214" t="s">
        <v>192</v>
      </c>
      <c r="B1130" s="215" t="s">
        <v>941</v>
      </c>
      <c r="C1130" s="216" t="s">
        <v>942</v>
      </c>
      <c r="D1130" s="217" t="s">
        <v>437</v>
      </c>
      <c r="E1130" s="217" t="s">
        <v>477</v>
      </c>
      <c r="F1130" s="218">
        <v>1</v>
      </c>
      <c r="G1130" s="219">
        <v>6503</v>
      </c>
      <c r="H1130" s="219">
        <v>6503</v>
      </c>
      <c r="I1130" s="219"/>
    </row>
    <row r="1131" spans="1:11" x14ac:dyDescent="0.3">
      <c r="A1131" s="214" t="s">
        <v>192</v>
      </c>
      <c r="B1131" s="215" t="s">
        <v>492</v>
      </c>
      <c r="C1131" s="216" t="s">
        <v>493</v>
      </c>
      <c r="D1131" s="217" t="s">
        <v>437</v>
      </c>
      <c r="E1131" s="217" t="s">
        <v>218</v>
      </c>
      <c r="F1131" s="218">
        <v>0.04</v>
      </c>
      <c r="G1131" s="219">
        <v>129335</v>
      </c>
      <c r="H1131" s="219">
        <v>5173</v>
      </c>
      <c r="I1131" s="219"/>
    </row>
    <row r="1132" spans="1:11" x14ac:dyDescent="0.3">
      <c r="A1132" s="214" t="s">
        <v>192</v>
      </c>
      <c r="B1132" s="215" t="s">
        <v>943</v>
      </c>
      <c r="C1132" s="216" t="s">
        <v>944</v>
      </c>
      <c r="D1132" s="217" t="s">
        <v>437</v>
      </c>
      <c r="E1132" s="217" t="s">
        <v>477</v>
      </c>
      <c r="F1132" s="218">
        <v>0.3</v>
      </c>
      <c r="G1132" s="219">
        <v>38165</v>
      </c>
      <c r="H1132" s="219">
        <v>11450</v>
      </c>
      <c r="I1132" s="219"/>
    </row>
    <row r="1133" spans="1:11" x14ac:dyDescent="0.3">
      <c r="A1133" s="214" t="s">
        <v>192</v>
      </c>
      <c r="B1133" s="215" t="s">
        <v>945</v>
      </c>
      <c r="C1133" s="216" t="s">
        <v>946</v>
      </c>
      <c r="D1133" s="217" t="s">
        <v>437</v>
      </c>
      <c r="E1133" s="217" t="s">
        <v>477</v>
      </c>
      <c r="F1133" s="218">
        <v>1</v>
      </c>
      <c r="G1133" s="219">
        <v>8484</v>
      </c>
      <c r="H1133" s="219">
        <v>8484</v>
      </c>
      <c r="I1133" s="219"/>
    </row>
    <row r="1134" spans="1:11" x14ac:dyDescent="0.3">
      <c r="A1134" s="214" t="s">
        <v>192</v>
      </c>
      <c r="B1134" s="215" t="s">
        <v>561</v>
      </c>
      <c r="C1134" s="216" t="s">
        <v>562</v>
      </c>
      <c r="D1134" s="217" t="s">
        <v>437</v>
      </c>
      <c r="E1134" s="217" t="s">
        <v>218</v>
      </c>
      <c r="F1134" s="218">
        <v>1.5</v>
      </c>
      <c r="G1134" s="219">
        <v>18821</v>
      </c>
      <c r="H1134" s="219">
        <v>28232</v>
      </c>
      <c r="I1134" s="219"/>
    </row>
    <row r="1135" spans="1:11" x14ac:dyDescent="0.3">
      <c r="A1135" s="214"/>
      <c r="B1135" s="215"/>
      <c r="C1135" s="216"/>
      <c r="D1135" s="217"/>
      <c r="E1135" s="217"/>
      <c r="F1135" s="218"/>
      <c r="G1135" s="219"/>
      <c r="H1135" s="219"/>
      <c r="I1135" s="219"/>
    </row>
    <row r="1136" spans="1:11" ht="39.6" x14ac:dyDescent="0.3">
      <c r="A1136" s="208" t="s">
        <v>128</v>
      </c>
      <c r="B1136" s="209" t="s">
        <v>426</v>
      </c>
      <c r="C1136" s="210" t="s">
        <v>299</v>
      </c>
      <c r="D1136" s="211" t="s">
        <v>427</v>
      </c>
      <c r="E1136" s="211" t="s">
        <v>218</v>
      </c>
      <c r="F1136" s="212"/>
      <c r="G1136" s="213"/>
      <c r="H1136" s="213"/>
      <c r="I1136" s="213">
        <v>258852</v>
      </c>
      <c r="J1136" s="226">
        <f>+$K$1</f>
        <v>1.4233</v>
      </c>
      <c r="K1136" s="227">
        <f>+ROUND(I1136*J1136,0)</f>
        <v>368424</v>
      </c>
    </row>
    <row r="1137" spans="1:11" ht="26.4" x14ac:dyDescent="0.3">
      <c r="A1137" s="214" t="s">
        <v>128</v>
      </c>
      <c r="B1137" s="215" t="s">
        <v>514</v>
      </c>
      <c r="C1137" s="216" t="s">
        <v>515</v>
      </c>
      <c r="D1137" s="217" t="s">
        <v>430</v>
      </c>
      <c r="E1137" s="217" t="s">
        <v>431</v>
      </c>
      <c r="F1137" s="218">
        <v>1</v>
      </c>
      <c r="G1137" s="219">
        <v>33335</v>
      </c>
      <c r="H1137" s="219">
        <v>33335</v>
      </c>
    </row>
    <row r="1138" spans="1:11" x14ac:dyDescent="0.3">
      <c r="A1138" s="214" t="s">
        <v>128</v>
      </c>
      <c r="B1138" s="215" t="s">
        <v>449</v>
      </c>
      <c r="C1138" s="216" t="s">
        <v>450</v>
      </c>
      <c r="D1138" s="217" t="s">
        <v>451</v>
      </c>
      <c r="E1138" s="217" t="s">
        <v>285</v>
      </c>
      <c r="F1138" s="218">
        <v>2.3199999999999998E-2</v>
      </c>
      <c r="G1138" s="219">
        <v>180217</v>
      </c>
      <c r="H1138" s="219">
        <v>4181</v>
      </c>
      <c r="I1138" s="219"/>
    </row>
    <row r="1139" spans="1:11" x14ac:dyDescent="0.3">
      <c r="A1139" s="214" t="s">
        <v>128</v>
      </c>
      <c r="B1139" s="215" t="s">
        <v>432</v>
      </c>
      <c r="C1139" s="216" t="s">
        <v>433</v>
      </c>
      <c r="D1139" s="217" t="s">
        <v>434</v>
      </c>
      <c r="E1139" s="217" t="s">
        <v>218</v>
      </c>
      <c r="F1139" s="218">
        <v>0.02</v>
      </c>
      <c r="G1139" s="219">
        <v>3484</v>
      </c>
      <c r="H1139" s="219">
        <v>70</v>
      </c>
      <c r="I1139" s="219"/>
    </row>
    <row r="1140" spans="1:11" x14ac:dyDescent="0.3">
      <c r="A1140" s="214" t="s">
        <v>128</v>
      </c>
      <c r="B1140" s="215" t="s">
        <v>435</v>
      </c>
      <c r="C1140" s="216" t="s">
        <v>436</v>
      </c>
      <c r="D1140" s="217" t="s">
        <v>437</v>
      </c>
      <c r="E1140" s="217" t="s">
        <v>218</v>
      </c>
      <c r="F1140" s="218">
        <v>2.5</v>
      </c>
      <c r="G1140" s="219">
        <v>1824</v>
      </c>
      <c r="H1140" s="219">
        <v>4560</v>
      </c>
      <c r="I1140" s="219"/>
    </row>
    <row r="1141" spans="1:11" x14ac:dyDescent="0.3">
      <c r="A1141" s="214" t="s">
        <v>128</v>
      </c>
      <c r="B1141" s="215" t="s">
        <v>947</v>
      </c>
      <c r="C1141" s="216" t="s">
        <v>948</v>
      </c>
      <c r="D1141" s="217" t="s">
        <v>437</v>
      </c>
      <c r="E1141" s="217" t="s">
        <v>218</v>
      </c>
      <c r="F1141" s="218">
        <v>1</v>
      </c>
      <c r="G1141" s="219">
        <v>216706</v>
      </c>
      <c r="H1141" s="219">
        <v>216706</v>
      </c>
      <c r="I1141" s="219"/>
    </row>
    <row r="1142" spans="1:11" ht="26.4" x14ac:dyDescent="0.3">
      <c r="A1142" s="208" t="s">
        <v>129</v>
      </c>
      <c r="B1142" s="209" t="s">
        <v>426</v>
      </c>
      <c r="C1142" s="210" t="s">
        <v>300</v>
      </c>
      <c r="D1142" s="211" t="s">
        <v>427</v>
      </c>
      <c r="E1142" s="211" t="s">
        <v>212</v>
      </c>
      <c r="F1142" s="212"/>
      <c r="G1142" s="213"/>
      <c r="H1142" s="213"/>
      <c r="I1142" s="213">
        <v>15126</v>
      </c>
      <c r="J1142" s="226">
        <f>+$K$1</f>
        <v>1.4233</v>
      </c>
      <c r="K1142" s="227">
        <f>+ROUND(I1142*J1142,0)</f>
        <v>21529</v>
      </c>
    </row>
    <row r="1143" spans="1:11" x14ac:dyDescent="0.3">
      <c r="A1143" s="214" t="s">
        <v>129</v>
      </c>
      <c r="B1143" s="215" t="s">
        <v>780</v>
      </c>
      <c r="C1143" s="216" t="s">
        <v>781</v>
      </c>
      <c r="D1143" s="217" t="s">
        <v>430</v>
      </c>
      <c r="E1143" s="217" t="s">
        <v>431</v>
      </c>
      <c r="F1143" s="218">
        <v>0.3</v>
      </c>
      <c r="G1143" s="219">
        <v>33335</v>
      </c>
      <c r="H1143" s="219">
        <v>10001</v>
      </c>
      <c r="I1143" s="219"/>
    </row>
    <row r="1144" spans="1:11" x14ac:dyDescent="0.3">
      <c r="A1144" s="214" t="s">
        <v>129</v>
      </c>
      <c r="B1144" s="215" t="s">
        <v>449</v>
      </c>
      <c r="C1144" s="216" t="s">
        <v>450</v>
      </c>
      <c r="D1144" s="217" t="s">
        <v>451</v>
      </c>
      <c r="E1144" s="217" t="s">
        <v>285</v>
      </c>
      <c r="F1144" s="218">
        <v>1E-4</v>
      </c>
      <c r="G1144" s="219">
        <v>180217</v>
      </c>
      <c r="H1144" s="219">
        <v>18</v>
      </c>
      <c r="I1144" s="219"/>
    </row>
    <row r="1145" spans="1:11" x14ac:dyDescent="0.3">
      <c r="A1145" s="214" t="s">
        <v>129</v>
      </c>
      <c r="B1145" s="215" t="s">
        <v>432</v>
      </c>
      <c r="C1145" s="216" t="s">
        <v>433</v>
      </c>
      <c r="D1145" s="217" t="s">
        <v>434</v>
      </c>
      <c r="E1145" s="217" t="s">
        <v>218</v>
      </c>
      <c r="F1145" s="218">
        <v>0.3</v>
      </c>
      <c r="G1145" s="219">
        <v>3484</v>
      </c>
      <c r="H1145" s="219">
        <v>1045</v>
      </c>
      <c r="I1145" s="219"/>
    </row>
    <row r="1146" spans="1:11" x14ac:dyDescent="0.3">
      <c r="A1146" s="214" t="s">
        <v>129</v>
      </c>
      <c r="B1146" s="215" t="s">
        <v>949</v>
      </c>
      <c r="C1146" s="216" t="s">
        <v>950</v>
      </c>
      <c r="D1146" s="217" t="s">
        <v>437</v>
      </c>
      <c r="E1146" s="217" t="s">
        <v>454</v>
      </c>
      <c r="F1146" s="218">
        <v>0.09</v>
      </c>
      <c r="G1146" s="219">
        <v>8237</v>
      </c>
      <c r="H1146" s="219">
        <v>741</v>
      </c>
      <c r="I1146" s="219"/>
    </row>
    <row r="1147" spans="1:11" x14ac:dyDescent="0.3">
      <c r="A1147" s="214" t="s">
        <v>129</v>
      </c>
      <c r="B1147" s="215" t="s">
        <v>951</v>
      </c>
      <c r="C1147" s="216" t="s">
        <v>952</v>
      </c>
      <c r="D1147" s="217" t="s">
        <v>437</v>
      </c>
      <c r="E1147" s="217" t="s">
        <v>518</v>
      </c>
      <c r="F1147" s="218">
        <v>0.04</v>
      </c>
      <c r="G1147" s="219">
        <v>69346</v>
      </c>
      <c r="H1147" s="219">
        <v>2774</v>
      </c>
      <c r="I1147" s="219"/>
    </row>
    <row r="1148" spans="1:11" x14ac:dyDescent="0.3">
      <c r="A1148" s="214" t="s">
        <v>129</v>
      </c>
      <c r="B1148" s="215" t="s">
        <v>435</v>
      </c>
      <c r="C1148" s="216" t="s">
        <v>436</v>
      </c>
      <c r="D1148" s="217" t="s">
        <v>437</v>
      </c>
      <c r="E1148" s="217" t="s">
        <v>218</v>
      </c>
      <c r="F1148" s="218">
        <v>0.3</v>
      </c>
      <c r="G1148" s="219">
        <v>1824</v>
      </c>
      <c r="H1148" s="219">
        <v>547</v>
      </c>
      <c r="I1148" s="219"/>
    </row>
    <row r="1151" spans="1:11" ht="26.4" x14ac:dyDescent="0.3">
      <c r="A1151" s="208" t="s">
        <v>953</v>
      </c>
      <c r="B1151" s="209" t="s">
        <v>426</v>
      </c>
      <c r="C1151" s="210" t="s">
        <v>954</v>
      </c>
      <c r="D1151" s="211" t="s">
        <v>427</v>
      </c>
      <c r="E1151" s="211" t="s">
        <v>212</v>
      </c>
      <c r="F1151" s="212"/>
      <c r="G1151" s="213"/>
      <c r="H1151" s="213"/>
      <c r="I1151" s="213">
        <v>9323</v>
      </c>
      <c r="J1151" s="226">
        <f>+$K$1</f>
        <v>1.4233</v>
      </c>
      <c r="K1151" s="227">
        <f>+ROUND(I1151*J1151,0)</f>
        <v>13269</v>
      </c>
    </row>
    <row r="1152" spans="1:11" ht="26.4" x14ac:dyDescent="0.3">
      <c r="A1152" s="214" t="s">
        <v>953</v>
      </c>
      <c r="B1152" s="215" t="s">
        <v>521</v>
      </c>
      <c r="C1152" s="216" t="s">
        <v>522</v>
      </c>
      <c r="D1152" s="217" t="s">
        <v>430</v>
      </c>
      <c r="E1152" s="217" t="s">
        <v>431</v>
      </c>
      <c r="F1152" s="218">
        <v>0.15</v>
      </c>
      <c r="G1152" s="219">
        <v>46950</v>
      </c>
      <c r="H1152" s="219">
        <v>7043</v>
      </c>
      <c r="I1152" s="219"/>
    </row>
    <row r="1153" spans="1:11" x14ac:dyDescent="0.3">
      <c r="A1153" s="214" t="s">
        <v>953</v>
      </c>
      <c r="B1153" s="215" t="s">
        <v>449</v>
      </c>
      <c r="C1153" s="216" t="s">
        <v>450</v>
      </c>
      <c r="D1153" s="217" t="s">
        <v>451</v>
      </c>
      <c r="E1153" s="217" t="s">
        <v>285</v>
      </c>
      <c r="F1153" s="218">
        <v>2.0000000000000001E-4</v>
      </c>
      <c r="G1153" s="219">
        <v>180217</v>
      </c>
      <c r="H1153" s="219">
        <v>36</v>
      </c>
      <c r="I1153" s="219"/>
    </row>
    <row r="1154" spans="1:11" x14ac:dyDescent="0.3">
      <c r="A1154" s="214" t="s">
        <v>953</v>
      </c>
      <c r="B1154" s="215" t="s">
        <v>432</v>
      </c>
      <c r="C1154" s="216" t="s">
        <v>433</v>
      </c>
      <c r="D1154" s="217" t="s">
        <v>434</v>
      </c>
      <c r="E1154" s="217" t="s">
        <v>218</v>
      </c>
      <c r="F1154" s="218">
        <v>0.1</v>
      </c>
      <c r="G1154" s="219">
        <v>3484</v>
      </c>
      <c r="H1154" s="219">
        <v>348</v>
      </c>
      <c r="I1154" s="219"/>
    </row>
    <row r="1155" spans="1:11" ht="26.4" x14ac:dyDescent="0.3">
      <c r="A1155" s="214" t="s">
        <v>953</v>
      </c>
      <c r="B1155" s="215" t="s">
        <v>691</v>
      </c>
      <c r="C1155" s="216" t="s">
        <v>692</v>
      </c>
      <c r="D1155" s="217" t="s">
        <v>437</v>
      </c>
      <c r="E1155" s="217" t="s">
        <v>218</v>
      </c>
      <c r="F1155" s="218">
        <v>2.5000000000000001E-2</v>
      </c>
      <c r="G1155" s="219">
        <v>44900</v>
      </c>
      <c r="H1155" s="219">
        <v>1123</v>
      </c>
      <c r="I1155" s="219"/>
    </row>
    <row r="1156" spans="1:11" ht="26.4" x14ac:dyDescent="0.3">
      <c r="A1156" s="214" t="s">
        <v>953</v>
      </c>
      <c r="B1156" s="215" t="s">
        <v>693</v>
      </c>
      <c r="C1156" s="216" t="s">
        <v>694</v>
      </c>
      <c r="D1156" s="217" t="s">
        <v>437</v>
      </c>
      <c r="E1156" s="217" t="s">
        <v>218</v>
      </c>
      <c r="F1156" s="218">
        <v>0.02</v>
      </c>
      <c r="G1156" s="219">
        <v>35900</v>
      </c>
      <c r="H1156" s="219">
        <v>718</v>
      </c>
      <c r="I1156" s="219"/>
    </row>
    <row r="1157" spans="1:11" x14ac:dyDescent="0.3">
      <c r="A1157" s="214" t="s">
        <v>953</v>
      </c>
      <c r="B1157" s="215" t="s">
        <v>435</v>
      </c>
      <c r="C1157" s="216" t="s">
        <v>436</v>
      </c>
      <c r="D1157" s="217" t="s">
        <v>437</v>
      </c>
      <c r="E1157" s="217" t="s">
        <v>218</v>
      </c>
      <c r="F1157" s="218">
        <v>0.03</v>
      </c>
      <c r="G1157" s="219">
        <v>1824</v>
      </c>
      <c r="H1157" s="219">
        <v>55</v>
      </c>
      <c r="I1157" s="219"/>
    </row>
    <row r="1158" spans="1:11" x14ac:dyDescent="0.3">
      <c r="A1158" s="214"/>
      <c r="B1158" s="215"/>
      <c r="C1158" s="216"/>
      <c r="D1158" s="217"/>
      <c r="E1158" s="217"/>
      <c r="F1158" s="218"/>
      <c r="G1158" s="219"/>
      <c r="H1158" s="219"/>
      <c r="I1158" s="219"/>
    </row>
    <row r="1159" spans="1:11" ht="26.4" x14ac:dyDescent="0.3">
      <c r="A1159" s="208" t="s">
        <v>116</v>
      </c>
      <c r="B1159" s="209" t="s">
        <v>426</v>
      </c>
      <c r="C1159" s="210" t="s">
        <v>289</v>
      </c>
      <c r="D1159" s="211" t="s">
        <v>427</v>
      </c>
      <c r="E1159" s="211" t="s">
        <v>212</v>
      </c>
      <c r="F1159" s="212"/>
      <c r="G1159" s="213"/>
      <c r="H1159" s="213"/>
      <c r="I1159" s="213">
        <v>70218</v>
      </c>
      <c r="J1159" s="226">
        <f>+$K$1</f>
        <v>1.4233</v>
      </c>
      <c r="K1159" s="227">
        <f>+ROUND(I1159*J1159,0)</f>
        <v>99941</v>
      </c>
    </row>
    <row r="1160" spans="1:11" ht="26.4" x14ac:dyDescent="0.3">
      <c r="A1160" s="214" t="s">
        <v>116</v>
      </c>
      <c r="B1160" s="215" t="s">
        <v>438</v>
      </c>
      <c r="C1160" s="216" t="s">
        <v>439</v>
      </c>
      <c r="D1160" s="217" t="s">
        <v>430</v>
      </c>
      <c r="E1160" s="217" t="s">
        <v>431</v>
      </c>
      <c r="F1160" s="218">
        <v>0.6</v>
      </c>
      <c r="G1160" s="219">
        <v>30782</v>
      </c>
      <c r="H1160" s="219">
        <v>18469</v>
      </c>
      <c r="I1160" s="219"/>
    </row>
    <row r="1161" spans="1:11" x14ac:dyDescent="0.3">
      <c r="A1161" s="214" t="s">
        <v>116</v>
      </c>
      <c r="B1161" s="215" t="s">
        <v>449</v>
      </c>
      <c r="C1161" s="216" t="s">
        <v>450</v>
      </c>
      <c r="D1161" s="217" t="s">
        <v>451</v>
      </c>
      <c r="E1161" s="217" t="s">
        <v>285</v>
      </c>
      <c r="F1161" s="218">
        <v>5.1999999999999998E-3</v>
      </c>
      <c r="G1161" s="219">
        <v>180217</v>
      </c>
      <c r="H1161" s="219">
        <v>937</v>
      </c>
      <c r="I1161" s="219"/>
    </row>
    <row r="1162" spans="1:11" x14ac:dyDescent="0.3">
      <c r="A1162" s="214" t="s">
        <v>116</v>
      </c>
      <c r="B1162" s="215" t="s">
        <v>432</v>
      </c>
      <c r="C1162" s="216" t="s">
        <v>433</v>
      </c>
      <c r="D1162" s="217" t="s">
        <v>434</v>
      </c>
      <c r="E1162" s="217" t="s">
        <v>218</v>
      </c>
      <c r="F1162" s="218">
        <v>0.4</v>
      </c>
      <c r="G1162" s="219">
        <v>3484</v>
      </c>
      <c r="H1162" s="219">
        <v>1394</v>
      </c>
      <c r="I1162" s="219"/>
    </row>
    <row r="1163" spans="1:11" x14ac:dyDescent="0.3">
      <c r="A1163" s="214" t="s">
        <v>116</v>
      </c>
      <c r="B1163" s="215" t="s">
        <v>435</v>
      </c>
      <c r="C1163" s="216" t="s">
        <v>436</v>
      </c>
      <c r="D1163" s="217" t="s">
        <v>437</v>
      </c>
      <c r="E1163" s="217" t="s">
        <v>218</v>
      </c>
      <c r="F1163" s="218">
        <v>0.71109999999999995</v>
      </c>
      <c r="G1163" s="219">
        <v>1824</v>
      </c>
      <c r="H1163" s="219">
        <v>1297</v>
      </c>
      <c r="I1163" s="219"/>
    </row>
    <row r="1164" spans="1:11" x14ac:dyDescent="0.3">
      <c r="A1164" s="214" t="s">
        <v>116</v>
      </c>
      <c r="B1164" s="215" t="s">
        <v>955</v>
      </c>
      <c r="C1164" s="216" t="s">
        <v>956</v>
      </c>
      <c r="D1164" s="217" t="s">
        <v>437</v>
      </c>
      <c r="E1164" s="217" t="s">
        <v>212</v>
      </c>
      <c r="F1164" s="218">
        <v>1</v>
      </c>
      <c r="G1164" s="219">
        <v>45509</v>
      </c>
      <c r="H1164" s="219">
        <v>45509</v>
      </c>
      <c r="I1164" s="219"/>
    </row>
    <row r="1165" spans="1:11" x14ac:dyDescent="0.3">
      <c r="A1165" s="214" t="s">
        <v>116</v>
      </c>
      <c r="B1165" s="215" t="s">
        <v>933</v>
      </c>
      <c r="C1165" s="216" t="s">
        <v>934</v>
      </c>
      <c r="D1165" s="217" t="s">
        <v>437</v>
      </c>
      <c r="E1165" s="217" t="s">
        <v>218</v>
      </c>
      <c r="F1165" s="218">
        <v>0.17</v>
      </c>
      <c r="G1165" s="219">
        <v>15367</v>
      </c>
      <c r="H1165" s="219">
        <v>2612</v>
      </c>
      <c r="I1165" s="219"/>
    </row>
    <row r="1166" spans="1:11" x14ac:dyDescent="0.3">
      <c r="A1166" s="208" t="s">
        <v>117</v>
      </c>
      <c r="B1166" s="209" t="s">
        <v>426</v>
      </c>
      <c r="C1166" s="210" t="s">
        <v>290</v>
      </c>
      <c r="D1166" s="211" t="s">
        <v>427</v>
      </c>
      <c r="E1166" s="211" t="s">
        <v>212</v>
      </c>
      <c r="F1166" s="212"/>
      <c r="G1166" s="213"/>
      <c r="H1166" s="213"/>
      <c r="I1166" s="213">
        <v>7242</v>
      </c>
      <c r="J1166" s="226">
        <f>+$K$1</f>
        <v>1.4233</v>
      </c>
      <c r="K1166" s="227">
        <f>+ROUND(I1166*J1166,0)</f>
        <v>10308</v>
      </c>
    </row>
    <row r="1167" spans="1:11" ht="26.4" x14ac:dyDescent="0.3">
      <c r="A1167" s="214" t="s">
        <v>117</v>
      </c>
      <c r="B1167" s="215" t="s">
        <v>438</v>
      </c>
      <c r="C1167" s="216" t="s">
        <v>439</v>
      </c>
      <c r="D1167" s="217" t="s">
        <v>430</v>
      </c>
      <c r="E1167" s="217" t="s">
        <v>431</v>
      </c>
      <c r="F1167" s="218">
        <v>0.2</v>
      </c>
      <c r="G1167" s="219">
        <v>30782</v>
      </c>
      <c r="H1167" s="219">
        <v>6156</v>
      </c>
      <c r="I1167" s="219"/>
    </row>
    <row r="1168" spans="1:11" x14ac:dyDescent="0.3">
      <c r="A1168" s="214" t="s">
        <v>117</v>
      </c>
      <c r="B1168" s="215" t="s">
        <v>432</v>
      </c>
      <c r="C1168" s="216" t="s">
        <v>433</v>
      </c>
      <c r="D1168" s="217" t="s">
        <v>434</v>
      </c>
      <c r="E1168" s="217" t="s">
        <v>218</v>
      </c>
      <c r="F1168" s="218">
        <v>0.2</v>
      </c>
      <c r="G1168" s="219">
        <v>3484</v>
      </c>
      <c r="H1168" s="219">
        <v>697</v>
      </c>
      <c r="I1168" s="219"/>
    </row>
    <row r="1169" spans="1:11" x14ac:dyDescent="0.3">
      <c r="A1169" s="214" t="s">
        <v>117</v>
      </c>
      <c r="B1169" s="215" t="s">
        <v>435</v>
      </c>
      <c r="C1169" s="216" t="s">
        <v>436</v>
      </c>
      <c r="D1169" s="217" t="s">
        <v>437</v>
      </c>
      <c r="E1169" s="217" t="s">
        <v>218</v>
      </c>
      <c r="F1169" s="218">
        <v>0.2132</v>
      </c>
      <c r="G1169" s="219">
        <v>1824</v>
      </c>
      <c r="H1169" s="219">
        <v>389</v>
      </c>
      <c r="I1169" s="219"/>
    </row>
    <row r="1170" spans="1:11" ht="26.4" x14ac:dyDescent="0.3">
      <c r="A1170" s="208" t="s">
        <v>118</v>
      </c>
      <c r="B1170" s="209" t="s">
        <v>426</v>
      </c>
      <c r="C1170" s="210" t="s">
        <v>291</v>
      </c>
      <c r="D1170" s="211" t="s">
        <v>427</v>
      </c>
      <c r="E1170" s="211" t="s">
        <v>218</v>
      </c>
      <c r="F1170" s="212"/>
      <c r="G1170" s="213"/>
      <c r="H1170" s="213"/>
      <c r="I1170" s="213">
        <v>205429</v>
      </c>
      <c r="J1170" s="226">
        <f>+$K$1</f>
        <v>1.4233</v>
      </c>
      <c r="K1170" s="227">
        <f>+ROUND(I1170*J1170,0)</f>
        <v>292387</v>
      </c>
    </row>
    <row r="1171" spans="1:11" ht="26.4" x14ac:dyDescent="0.3">
      <c r="A1171" s="214" t="s">
        <v>118</v>
      </c>
      <c r="B1171" s="215" t="s">
        <v>615</v>
      </c>
      <c r="C1171" s="216" t="s">
        <v>616</v>
      </c>
      <c r="D1171" s="217" t="s">
        <v>430</v>
      </c>
      <c r="E1171" s="217" t="s">
        <v>431</v>
      </c>
      <c r="F1171" s="218">
        <v>1.3</v>
      </c>
      <c r="G1171" s="219">
        <v>61241</v>
      </c>
      <c r="H1171" s="219">
        <v>79613</v>
      </c>
      <c r="I1171" s="219"/>
    </row>
    <row r="1172" spans="1:11" x14ac:dyDescent="0.3">
      <c r="A1172" s="214" t="s">
        <v>118</v>
      </c>
      <c r="B1172" s="215" t="s">
        <v>449</v>
      </c>
      <c r="C1172" s="216" t="s">
        <v>450</v>
      </c>
      <c r="D1172" s="217" t="s">
        <v>451</v>
      </c>
      <c r="E1172" s="217" t="s">
        <v>285</v>
      </c>
      <c r="F1172" s="218">
        <v>1.26E-2</v>
      </c>
      <c r="G1172" s="219">
        <v>180217</v>
      </c>
      <c r="H1172" s="219">
        <v>2271</v>
      </c>
      <c r="I1172" s="219"/>
    </row>
    <row r="1173" spans="1:11" x14ac:dyDescent="0.3">
      <c r="A1173" s="214" t="s">
        <v>118</v>
      </c>
      <c r="B1173" s="215" t="s">
        <v>432</v>
      </c>
      <c r="C1173" s="216" t="s">
        <v>433</v>
      </c>
      <c r="D1173" s="217" t="s">
        <v>434</v>
      </c>
      <c r="E1173" s="217" t="s">
        <v>218</v>
      </c>
      <c r="F1173" s="218">
        <v>0.5</v>
      </c>
      <c r="G1173" s="219">
        <v>3484</v>
      </c>
      <c r="H1173" s="219">
        <v>1742</v>
      </c>
      <c r="I1173" s="219"/>
    </row>
    <row r="1174" spans="1:11" x14ac:dyDescent="0.3">
      <c r="A1174" s="214" t="s">
        <v>118</v>
      </c>
      <c r="B1174" s="215" t="s">
        <v>617</v>
      </c>
      <c r="C1174" s="216" t="s">
        <v>618</v>
      </c>
      <c r="D1174" s="217" t="s">
        <v>437</v>
      </c>
      <c r="E1174" s="217" t="s">
        <v>218</v>
      </c>
      <c r="F1174" s="218">
        <v>1</v>
      </c>
      <c r="G1174" s="219">
        <v>2463</v>
      </c>
      <c r="H1174" s="219">
        <v>2463</v>
      </c>
      <c r="I1174" s="219"/>
    </row>
    <row r="1175" spans="1:11" x14ac:dyDescent="0.3">
      <c r="A1175" s="214" t="s">
        <v>118</v>
      </c>
      <c r="B1175" s="215" t="s">
        <v>957</v>
      </c>
      <c r="C1175" s="216" t="s">
        <v>958</v>
      </c>
      <c r="D1175" s="217" t="s">
        <v>437</v>
      </c>
      <c r="E1175" s="217" t="s">
        <v>218</v>
      </c>
      <c r="F1175" s="218">
        <v>1</v>
      </c>
      <c r="G1175" s="219">
        <v>114853</v>
      </c>
      <c r="H1175" s="219">
        <v>114853</v>
      </c>
      <c r="I1175" s="219"/>
    </row>
    <row r="1176" spans="1:11" x14ac:dyDescent="0.3">
      <c r="A1176" s="214" t="s">
        <v>118</v>
      </c>
      <c r="B1176" s="215" t="s">
        <v>435</v>
      </c>
      <c r="C1176" s="216" t="s">
        <v>436</v>
      </c>
      <c r="D1176" s="217" t="s">
        <v>437</v>
      </c>
      <c r="E1176" s="217" t="s">
        <v>218</v>
      </c>
      <c r="F1176" s="218">
        <v>2.4598399999999998</v>
      </c>
      <c r="G1176" s="219">
        <v>1824</v>
      </c>
      <c r="H1176" s="219">
        <v>4487</v>
      </c>
      <c r="I1176" s="219"/>
    </row>
    <row r="1177" spans="1:11" ht="26.4" x14ac:dyDescent="0.3">
      <c r="A1177" s="208" t="s">
        <v>119</v>
      </c>
      <c r="B1177" s="209" t="s">
        <v>426</v>
      </c>
      <c r="C1177" s="210" t="s">
        <v>292</v>
      </c>
      <c r="D1177" s="211" t="s">
        <v>427</v>
      </c>
      <c r="E1177" s="211" t="s">
        <v>212</v>
      </c>
      <c r="F1177" s="212"/>
      <c r="G1177" s="213"/>
      <c r="H1177" s="213"/>
      <c r="I1177" s="213">
        <v>11217</v>
      </c>
      <c r="J1177" s="226">
        <f>+$K$1</f>
        <v>1.4233</v>
      </c>
      <c r="K1177" s="227">
        <f>+ROUND(I1177*J1177,0)</f>
        <v>15965</v>
      </c>
    </row>
    <row r="1178" spans="1:11" ht="26.4" x14ac:dyDescent="0.3">
      <c r="A1178" s="214" t="s">
        <v>119</v>
      </c>
      <c r="B1178" s="215" t="s">
        <v>567</v>
      </c>
      <c r="C1178" s="216" t="s">
        <v>568</v>
      </c>
      <c r="D1178" s="217" t="s">
        <v>430</v>
      </c>
      <c r="E1178" s="217" t="s">
        <v>431</v>
      </c>
      <c r="F1178" s="218">
        <v>0.2</v>
      </c>
      <c r="G1178" s="219">
        <v>42621</v>
      </c>
      <c r="H1178" s="219">
        <v>8524</v>
      </c>
      <c r="I1178" s="219"/>
    </row>
    <row r="1179" spans="1:11" ht="39.6" x14ac:dyDescent="0.3">
      <c r="A1179" s="214" t="s">
        <v>119</v>
      </c>
      <c r="B1179" s="215" t="s">
        <v>575</v>
      </c>
      <c r="C1179" s="216" t="s">
        <v>576</v>
      </c>
      <c r="D1179" s="217" t="s">
        <v>451</v>
      </c>
      <c r="E1179" s="217" t="s">
        <v>577</v>
      </c>
      <c r="F1179" s="218">
        <v>0.12</v>
      </c>
      <c r="G1179" s="219">
        <v>16636.2</v>
      </c>
      <c r="H1179" s="219">
        <v>1996</v>
      </c>
      <c r="I1179" s="219"/>
    </row>
    <row r="1180" spans="1:11" x14ac:dyDescent="0.3">
      <c r="A1180" s="214" t="s">
        <v>119</v>
      </c>
      <c r="B1180" s="215" t="s">
        <v>432</v>
      </c>
      <c r="C1180" s="216" t="s">
        <v>433</v>
      </c>
      <c r="D1180" s="217" t="s">
        <v>434</v>
      </c>
      <c r="E1180" s="217" t="s">
        <v>218</v>
      </c>
      <c r="F1180" s="218">
        <v>0.2</v>
      </c>
      <c r="G1180" s="219">
        <v>3484</v>
      </c>
      <c r="H1180" s="219">
        <v>697</v>
      </c>
      <c r="I1180" s="219"/>
    </row>
    <row r="1181" spans="1:11" x14ac:dyDescent="0.3">
      <c r="A1181" s="214"/>
      <c r="B1181" s="215"/>
      <c r="C1181" s="216"/>
      <c r="D1181" s="217"/>
      <c r="E1181" s="217"/>
      <c r="F1181" s="218"/>
      <c r="G1181" s="219"/>
      <c r="H1181" s="219"/>
      <c r="I1181" s="219"/>
    </row>
    <row r="1182" spans="1:11" ht="39.6" x14ac:dyDescent="0.3">
      <c r="A1182" s="208" t="s">
        <v>78</v>
      </c>
      <c r="B1182" s="209" t="s">
        <v>426</v>
      </c>
      <c r="C1182" s="210" t="s">
        <v>256</v>
      </c>
      <c r="D1182" s="211" t="s">
        <v>427</v>
      </c>
      <c r="E1182" s="211" t="s">
        <v>216</v>
      </c>
      <c r="F1182" s="212"/>
      <c r="G1182" s="213"/>
      <c r="H1182" s="213"/>
      <c r="I1182" s="213">
        <v>628923</v>
      </c>
      <c r="J1182" s="226">
        <f>+$K$1</f>
        <v>1.4233</v>
      </c>
      <c r="K1182" s="227">
        <f>+ROUND(I1182*J1182,0)</f>
        <v>895146</v>
      </c>
    </row>
    <row r="1183" spans="1:11" ht="26.4" x14ac:dyDescent="0.3">
      <c r="A1183" s="214" t="s">
        <v>78</v>
      </c>
      <c r="B1183" s="215" t="s">
        <v>438</v>
      </c>
      <c r="C1183" s="216" t="s">
        <v>439</v>
      </c>
      <c r="D1183" s="217" t="s">
        <v>430</v>
      </c>
      <c r="E1183" s="217" t="s">
        <v>431</v>
      </c>
      <c r="F1183" s="218">
        <v>0.37</v>
      </c>
      <c r="G1183" s="219">
        <v>30782</v>
      </c>
      <c r="H1183" s="219">
        <v>11389</v>
      </c>
      <c r="I1183" s="219"/>
    </row>
    <row r="1184" spans="1:11" x14ac:dyDescent="0.3">
      <c r="A1184" s="214" t="s">
        <v>78</v>
      </c>
      <c r="B1184" s="215" t="s">
        <v>432</v>
      </c>
      <c r="C1184" s="216" t="s">
        <v>433</v>
      </c>
      <c r="D1184" s="217" t="s">
        <v>434</v>
      </c>
      <c r="E1184" s="217" t="s">
        <v>218</v>
      </c>
      <c r="F1184" s="218">
        <v>0.15</v>
      </c>
      <c r="G1184" s="219">
        <v>3484</v>
      </c>
      <c r="H1184" s="219">
        <v>523</v>
      </c>
      <c r="I1184" s="219"/>
    </row>
    <row r="1185" spans="1:11" ht="26.4" x14ac:dyDescent="0.3">
      <c r="A1185" s="214" t="s">
        <v>78</v>
      </c>
      <c r="B1185" s="215" t="s">
        <v>959</v>
      </c>
      <c r="C1185" s="216" t="s">
        <v>960</v>
      </c>
      <c r="D1185" s="217" t="s">
        <v>437</v>
      </c>
      <c r="E1185" s="217" t="s">
        <v>216</v>
      </c>
      <c r="F1185" s="218">
        <v>1</v>
      </c>
      <c r="G1185" s="219">
        <v>617011</v>
      </c>
      <c r="H1185" s="219">
        <v>617011</v>
      </c>
      <c r="I1185" s="219"/>
    </row>
    <row r="1186" spans="1:11" ht="26.4" x14ac:dyDescent="0.3">
      <c r="A1186" s="208" t="s">
        <v>170</v>
      </c>
      <c r="B1186" s="209" t="s">
        <v>426</v>
      </c>
      <c r="C1186" s="210" t="s">
        <v>337</v>
      </c>
      <c r="D1186" s="211" t="s">
        <v>427</v>
      </c>
      <c r="E1186" s="211" t="s">
        <v>216</v>
      </c>
      <c r="F1186" s="212"/>
      <c r="G1186" s="213"/>
      <c r="H1186" s="213"/>
      <c r="I1186" s="213">
        <v>352932</v>
      </c>
      <c r="J1186" s="226">
        <f>+$K$1</f>
        <v>1.4233</v>
      </c>
      <c r="K1186" s="227">
        <f>+ROUND(I1186*J1186,0)</f>
        <v>502328</v>
      </c>
    </row>
    <row r="1187" spans="1:11" ht="26.4" x14ac:dyDescent="0.3">
      <c r="A1187" s="214" t="s">
        <v>170</v>
      </c>
      <c r="B1187" s="215" t="s">
        <v>438</v>
      </c>
      <c r="C1187" s="216" t="s">
        <v>439</v>
      </c>
      <c r="D1187" s="217" t="s">
        <v>430</v>
      </c>
      <c r="E1187" s="217" t="s">
        <v>431</v>
      </c>
      <c r="F1187" s="218">
        <v>1.1000000000000001</v>
      </c>
      <c r="G1187" s="219">
        <v>30782</v>
      </c>
      <c r="H1187" s="219">
        <v>33860</v>
      </c>
      <c r="I1187" s="219"/>
    </row>
    <row r="1188" spans="1:11" x14ac:dyDescent="0.3">
      <c r="A1188" s="214" t="s">
        <v>170</v>
      </c>
      <c r="B1188" s="215" t="s">
        <v>449</v>
      </c>
      <c r="C1188" s="216" t="s">
        <v>450</v>
      </c>
      <c r="D1188" s="217" t="s">
        <v>451</v>
      </c>
      <c r="E1188" s="217" t="s">
        <v>285</v>
      </c>
      <c r="F1188" s="218">
        <v>0.01</v>
      </c>
      <c r="G1188" s="219">
        <v>180217</v>
      </c>
      <c r="H1188" s="219">
        <v>1802</v>
      </c>
      <c r="I1188" s="219"/>
    </row>
    <row r="1189" spans="1:11" x14ac:dyDescent="0.3">
      <c r="A1189" s="214" t="s">
        <v>170</v>
      </c>
      <c r="B1189" s="215" t="s">
        <v>432</v>
      </c>
      <c r="C1189" s="216" t="s">
        <v>433</v>
      </c>
      <c r="D1189" s="217" t="s">
        <v>434</v>
      </c>
      <c r="E1189" s="217" t="s">
        <v>218</v>
      </c>
      <c r="F1189" s="218">
        <v>0.3</v>
      </c>
      <c r="G1189" s="219">
        <v>3484</v>
      </c>
      <c r="H1189" s="219">
        <v>1045</v>
      </c>
      <c r="I1189" s="219"/>
    </row>
    <row r="1190" spans="1:11" x14ac:dyDescent="0.3">
      <c r="A1190" s="214" t="s">
        <v>170</v>
      </c>
      <c r="B1190" s="215" t="s">
        <v>961</v>
      </c>
      <c r="C1190" s="216" t="s">
        <v>962</v>
      </c>
      <c r="D1190" s="217" t="s">
        <v>437</v>
      </c>
      <c r="E1190" s="217" t="s">
        <v>216</v>
      </c>
      <c r="F1190" s="218">
        <v>1</v>
      </c>
      <c r="G1190" s="219">
        <v>316225</v>
      </c>
      <c r="H1190" s="219">
        <v>316225</v>
      </c>
      <c r="I1190" s="219"/>
    </row>
    <row r="1191" spans="1:11" ht="105.6" x14ac:dyDescent="0.3">
      <c r="A1191" s="208" t="s">
        <v>79</v>
      </c>
      <c r="B1191" s="209" t="s">
        <v>426</v>
      </c>
      <c r="C1191" s="210" t="s">
        <v>257</v>
      </c>
      <c r="D1191" s="211" t="s">
        <v>427</v>
      </c>
      <c r="E1191" s="211" t="s">
        <v>218</v>
      </c>
      <c r="F1191" s="212"/>
      <c r="G1191" s="213"/>
      <c r="H1191" s="213"/>
      <c r="I1191" s="213">
        <v>9161259</v>
      </c>
      <c r="J1191" s="226">
        <f>+$K$1</f>
        <v>1.4233</v>
      </c>
      <c r="K1191" s="227">
        <f>+ROUND(I1191*J1191,0)</f>
        <v>13039220</v>
      </c>
    </row>
    <row r="1192" spans="1:11" ht="26.4" x14ac:dyDescent="0.3">
      <c r="A1192" s="214" t="s">
        <v>79</v>
      </c>
      <c r="B1192" s="215" t="s">
        <v>798</v>
      </c>
      <c r="C1192" s="216" t="s">
        <v>799</v>
      </c>
      <c r="D1192" s="217" t="s">
        <v>430</v>
      </c>
      <c r="E1192" s="217" t="s">
        <v>431</v>
      </c>
      <c r="F1192" s="218">
        <v>5</v>
      </c>
      <c r="G1192" s="219">
        <v>60565</v>
      </c>
      <c r="H1192" s="219">
        <v>302825</v>
      </c>
      <c r="I1192" s="219"/>
    </row>
    <row r="1193" spans="1:11" ht="26.4" x14ac:dyDescent="0.3">
      <c r="A1193" s="214" t="s">
        <v>79</v>
      </c>
      <c r="B1193" s="215" t="s">
        <v>903</v>
      </c>
      <c r="C1193" s="216" t="s">
        <v>904</v>
      </c>
      <c r="D1193" s="217" t="s">
        <v>451</v>
      </c>
      <c r="E1193" s="217" t="s">
        <v>464</v>
      </c>
      <c r="F1193" s="218">
        <v>0.5</v>
      </c>
      <c r="G1193" s="219">
        <v>310000</v>
      </c>
      <c r="H1193" s="219">
        <v>155000</v>
      </c>
      <c r="I1193" s="219"/>
    </row>
    <row r="1194" spans="1:11" x14ac:dyDescent="0.3">
      <c r="A1194" s="214" t="s">
        <v>79</v>
      </c>
      <c r="B1194" s="215" t="s">
        <v>432</v>
      </c>
      <c r="C1194" s="216" t="s">
        <v>433</v>
      </c>
      <c r="D1194" s="217" t="s">
        <v>434</v>
      </c>
      <c r="E1194" s="217" t="s">
        <v>218</v>
      </c>
      <c r="F1194" s="218">
        <v>0.5</v>
      </c>
      <c r="G1194" s="219">
        <v>3484</v>
      </c>
      <c r="H1194" s="219">
        <v>1742</v>
      </c>
      <c r="I1194" s="219"/>
    </row>
    <row r="1195" spans="1:11" x14ac:dyDescent="0.3">
      <c r="A1195" s="214" t="s">
        <v>79</v>
      </c>
      <c r="B1195" s="215" t="s">
        <v>435</v>
      </c>
      <c r="C1195" s="216" t="s">
        <v>436</v>
      </c>
      <c r="D1195" s="217" t="s">
        <v>437</v>
      </c>
      <c r="E1195" s="217" t="s">
        <v>218</v>
      </c>
      <c r="F1195" s="218">
        <v>1</v>
      </c>
      <c r="G1195" s="219">
        <v>1824</v>
      </c>
      <c r="H1195" s="219">
        <v>1824</v>
      </c>
      <c r="I1195" s="219"/>
    </row>
    <row r="1196" spans="1:11" ht="105.6" x14ac:dyDescent="0.3">
      <c r="A1196" s="214" t="s">
        <v>79</v>
      </c>
      <c r="B1196" s="215" t="s">
        <v>963</v>
      </c>
      <c r="C1196" s="216" t="s">
        <v>964</v>
      </c>
      <c r="D1196" s="217" t="s">
        <v>437</v>
      </c>
      <c r="E1196" s="217" t="s">
        <v>218</v>
      </c>
      <c r="F1196" s="218">
        <v>1</v>
      </c>
      <c r="G1196" s="219">
        <v>8699868</v>
      </c>
      <c r="H1196" s="219">
        <v>8699868</v>
      </c>
      <c r="I1196" s="219"/>
    </row>
    <row r="1197" spans="1:11" ht="37.5" customHeight="1" x14ac:dyDescent="0.3">
      <c r="A1197" s="208" t="s">
        <v>120</v>
      </c>
      <c r="B1197" s="209" t="s">
        <v>426</v>
      </c>
      <c r="C1197" s="210" t="s">
        <v>293</v>
      </c>
      <c r="D1197" s="211" t="s">
        <v>427</v>
      </c>
      <c r="E1197" s="211" t="s">
        <v>218</v>
      </c>
      <c r="F1197" s="212"/>
      <c r="G1197" s="213"/>
      <c r="H1197" s="213"/>
      <c r="I1197" s="213">
        <v>146313</v>
      </c>
      <c r="J1197" s="226">
        <f>+$K$1</f>
        <v>1.4233</v>
      </c>
      <c r="K1197" s="227">
        <f>+ROUND(I1197*J1197,0)</f>
        <v>208247</v>
      </c>
    </row>
    <row r="1198" spans="1:11" ht="26.4" x14ac:dyDescent="0.3">
      <c r="A1198" s="214" t="s">
        <v>120</v>
      </c>
      <c r="B1198" s="215" t="s">
        <v>798</v>
      </c>
      <c r="C1198" s="216" t="s">
        <v>799</v>
      </c>
      <c r="D1198" s="217" t="s">
        <v>430</v>
      </c>
      <c r="E1198" s="217" t="s">
        <v>431</v>
      </c>
      <c r="F1198" s="218">
        <v>2</v>
      </c>
      <c r="G1198" s="219">
        <v>60565</v>
      </c>
      <c r="H1198" s="219">
        <v>121130</v>
      </c>
      <c r="I1198" s="219"/>
    </row>
    <row r="1199" spans="1:11" x14ac:dyDescent="0.3">
      <c r="A1199" s="214" t="s">
        <v>120</v>
      </c>
      <c r="B1199" s="215" t="s">
        <v>462</v>
      </c>
      <c r="C1199" s="216" t="s">
        <v>463</v>
      </c>
      <c r="D1199" s="217" t="s">
        <v>451</v>
      </c>
      <c r="E1199" s="217" t="s">
        <v>464</v>
      </c>
      <c r="F1199" s="218">
        <v>0.125</v>
      </c>
      <c r="G1199" s="219">
        <v>159000</v>
      </c>
      <c r="H1199" s="219">
        <v>19875</v>
      </c>
      <c r="I1199" s="219"/>
    </row>
    <row r="1200" spans="1:11" x14ac:dyDescent="0.3">
      <c r="A1200" s="214" t="s">
        <v>120</v>
      </c>
      <c r="B1200" s="215" t="s">
        <v>432</v>
      </c>
      <c r="C1200" s="216" t="s">
        <v>433</v>
      </c>
      <c r="D1200" s="217" t="s">
        <v>434</v>
      </c>
      <c r="E1200" s="217" t="s">
        <v>218</v>
      </c>
      <c r="F1200" s="218">
        <v>1</v>
      </c>
      <c r="G1200" s="219">
        <v>3484</v>
      </c>
      <c r="H1200" s="219">
        <v>3484</v>
      </c>
      <c r="I1200" s="219"/>
    </row>
    <row r="1201" spans="1:11" x14ac:dyDescent="0.3">
      <c r="A1201" s="214" t="s">
        <v>120</v>
      </c>
      <c r="B1201" s="215" t="s">
        <v>435</v>
      </c>
      <c r="C1201" s="216" t="s">
        <v>436</v>
      </c>
      <c r="D1201" s="217" t="s">
        <v>437</v>
      </c>
      <c r="E1201" s="217" t="s">
        <v>218</v>
      </c>
      <c r="F1201" s="218">
        <v>1</v>
      </c>
      <c r="G1201" s="219">
        <v>1824</v>
      </c>
      <c r="H1201" s="219">
        <v>1824</v>
      </c>
      <c r="I1201" s="219"/>
    </row>
    <row r="1202" spans="1:11" ht="66" x14ac:dyDescent="0.3">
      <c r="A1202" s="208" t="s">
        <v>193</v>
      </c>
      <c r="B1202" s="209" t="s">
        <v>426</v>
      </c>
      <c r="C1202" s="210" t="s">
        <v>357</v>
      </c>
      <c r="D1202" s="211" t="s">
        <v>427</v>
      </c>
      <c r="E1202" s="211" t="s">
        <v>218</v>
      </c>
      <c r="F1202" s="212"/>
      <c r="G1202" s="213"/>
      <c r="H1202" s="213"/>
      <c r="I1202" s="213">
        <v>2372616</v>
      </c>
      <c r="J1202" s="226">
        <f>+$K$1</f>
        <v>1.4233</v>
      </c>
      <c r="K1202" s="227">
        <f>+ROUND(I1202*J1202,0)</f>
        <v>3376944</v>
      </c>
    </row>
    <row r="1203" spans="1:11" x14ac:dyDescent="0.3">
      <c r="A1203" s="214" t="s">
        <v>193</v>
      </c>
      <c r="B1203" s="215" t="s">
        <v>965</v>
      </c>
      <c r="C1203" s="216" t="s">
        <v>966</v>
      </c>
      <c r="D1203" s="217" t="s">
        <v>437</v>
      </c>
      <c r="E1203" s="217" t="s">
        <v>218</v>
      </c>
      <c r="F1203" s="218">
        <v>1</v>
      </c>
      <c r="G1203" s="219">
        <v>2372616</v>
      </c>
      <c r="H1203" s="219">
        <v>2372616</v>
      </c>
      <c r="I1203" s="219"/>
    </row>
    <row r="1204" spans="1:11" ht="66" x14ac:dyDescent="0.3">
      <c r="A1204" s="208" t="s">
        <v>80</v>
      </c>
      <c r="B1204" s="209" t="s">
        <v>426</v>
      </c>
      <c r="C1204" s="210" t="s">
        <v>258</v>
      </c>
      <c r="D1204" s="211" t="s">
        <v>427</v>
      </c>
      <c r="E1204" s="211" t="s">
        <v>218</v>
      </c>
      <c r="F1204" s="212"/>
      <c r="G1204" s="213"/>
      <c r="H1204" s="213"/>
      <c r="I1204" s="213">
        <v>628043</v>
      </c>
      <c r="J1204" s="226">
        <f>+$K$1</f>
        <v>1.4233</v>
      </c>
      <c r="K1204" s="227">
        <f>+ROUND(I1204*J1204,0)</f>
        <v>893894</v>
      </c>
    </row>
    <row r="1205" spans="1:11" x14ac:dyDescent="0.3">
      <c r="A1205" s="214" t="s">
        <v>80</v>
      </c>
      <c r="B1205" s="215" t="s">
        <v>967</v>
      </c>
      <c r="C1205" s="216" t="s">
        <v>968</v>
      </c>
      <c r="D1205" s="217" t="s">
        <v>437</v>
      </c>
      <c r="E1205" s="217" t="s">
        <v>218</v>
      </c>
      <c r="F1205" s="218">
        <v>1</v>
      </c>
      <c r="G1205" s="219">
        <v>628043</v>
      </c>
      <c r="H1205" s="219">
        <v>628043</v>
      </c>
      <c r="I1205" s="219"/>
    </row>
    <row r="1206" spans="1:11" ht="52.8" x14ac:dyDescent="0.3">
      <c r="A1206" s="208" t="s">
        <v>194</v>
      </c>
      <c r="B1206" s="209" t="s">
        <v>426</v>
      </c>
      <c r="C1206" s="210" t="s">
        <v>358</v>
      </c>
      <c r="D1206" s="211" t="s">
        <v>427</v>
      </c>
      <c r="E1206" s="211" t="s">
        <v>218</v>
      </c>
      <c r="F1206" s="212"/>
      <c r="G1206" s="213"/>
      <c r="H1206" s="213"/>
      <c r="I1206" s="213">
        <v>1256092</v>
      </c>
      <c r="J1206" s="226">
        <f>+$K$1</f>
        <v>1.4233</v>
      </c>
      <c r="K1206" s="227">
        <f>+ROUND(I1206*J1206,0)</f>
        <v>1787796</v>
      </c>
    </row>
    <row r="1207" spans="1:11" s="275" customFormat="1" ht="66" x14ac:dyDescent="0.25">
      <c r="A1207" s="283" t="s">
        <v>121</v>
      </c>
      <c r="B1207" s="284" t="s">
        <v>426</v>
      </c>
      <c r="C1207" s="271" t="s">
        <v>294</v>
      </c>
      <c r="D1207" s="272" t="s">
        <v>427</v>
      </c>
      <c r="E1207" s="272" t="s">
        <v>216</v>
      </c>
      <c r="F1207" s="273"/>
      <c r="G1207" s="274"/>
      <c r="H1207" s="274"/>
      <c r="I1207" s="274">
        <v>83418</v>
      </c>
      <c r="J1207" s="226">
        <f>+$K$1</f>
        <v>1.4233</v>
      </c>
      <c r="K1207" s="227">
        <f>+ROUND(I1207*J1207,0)</f>
        <v>118729</v>
      </c>
    </row>
    <row r="1208" spans="1:11" s="275" customFormat="1" ht="13.2" x14ac:dyDescent="0.25">
      <c r="A1208" s="285" t="s">
        <v>121</v>
      </c>
      <c r="B1208" s="286" t="s">
        <v>432</v>
      </c>
      <c r="C1208" s="278" t="s">
        <v>433</v>
      </c>
      <c r="D1208" s="279" t="s">
        <v>434</v>
      </c>
      <c r="E1208" s="279" t="s">
        <v>218</v>
      </c>
      <c r="F1208" s="280">
        <v>0.1</v>
      </c>
      <c r="G1208" s="281">
        <v>3484</v>
      </c>
      <c r="H1208" s="281">
        <v>348</v>
      </c>
      <c r="I1208" s="287"/>
      <c r="J1208" s="282"/>
    </row>
    <row r="1209" spans="1:11" s="275" customFormat="1" ht="39.6" x14ac:dyDescent="0.25">
      <c r="A1209" s="285" t="s">
        <v>121</v>
      </c>
      <c r="B1209" s="286" t="s">
        <v>575</v>
      </c>
      <c r="C1209" s="278" t="s">
        <v>576</v>
      </c>
      <c r="D1209" s="279" t="s">
        <v>451</v>
      </c>
      <c r="E1209" s="279" t="s">
        <v>577</v>
      </c>
      <c r="F1209" s="280">
        <v>2.0548503707768235</v>
      </c>
      <c r="G1209" s="281">
        <v>16636.2</v>
      </c>
      <c r="H1209" s="281">
        <v>34185</v>
      </c>
      <c r="I1209" s="287"/>
      <c r="J1209" s="282"/>
      <c r="K1209" s="288"/>
    </row>
    <row r="1210" spans="1:11" s="275" customFormat="1" ht="66" x14ac:dyDescent="0.25">
      <c r="A1210" s="285" t="s">
        <v>121</v>
      </c>
      <c r="B1210" s="286" t="s">
        <v>972</v>
      </c>
      <c r="C1210" s="278" t="s">
        <v>973</v>
      </c>
      <c r="D1210" s="279" t="s">
        <v>437</v>
      </c>
      <c r="E1210" s="279" t="s">
        <v>218</v>
      </c>
      <c r="F1210" s="280">
        <v>0.2</v>
      </c>
      <c r="G1210" s="281">
        <v>5202</v>
      </c>
      <c r="H1210" s="281">
        <v>1040</v>
      </c>
      <c r="I1210" s="287"/>
      <c r="J1210" s="282"/>
    </row>
    <row r="1211" spans="1:11" s="275" customFormat="1" ht="26.4" x14ac:dyDescent="0.25">
      <c r="A1211" s="285" t="s">
        <v>121</v>
      </c>
      <c r="B1211" s="286" t="s">
        <v>484</v>
      </c>
      <c r="C1211" s="278" t="s">
        <v>485</v>
      </c>
      <c r="D1211" s="279" t="s">
        <v>430</v>
      </c>
      <c r="E1211" s="279" t="s">
        <v>431</v>
      </c>
      <c r="F1211" s="280">
        <v>0.4</v>
      </c>
      <c r="G1211" s="281">
        <v>46886</v>
      </c>
      <c r="H1211" s="281">
        <v>18754</v>
      </c>
      <c r="I1211" s="287"/>
      <c r="J1211" s="282"/>
    </row>
    <row r="1212" spans="1:11" s="275" customFormat="1" ht="13.2" x14ac:dyDescent="0.25">
      <c r="A1212" s="285" t="s">
        <v>121</v>
      </c>
      <c r="B1212" s="286" t="s">
        <v>974</v>
      </c>
      <c r="C1212" s="278" t="s">
        <v>975</v>
      </c>
      <c r="D1212" s="279" t="s">
        <v>437</v>
      </c>
      <c r="E1212" s="279" t="s">
        <v>477</v>
      </c>
      <c r="F1212" s="280">
        <v>1.03</v>
      </c>
      <c r="G1212" s="281">
        <v>15300</v>
      </c>
      <c r="H1212" s="281">
        <v>15759</v>
      </c>
      <c r="I1212" s="287"/>
      <c r="J1212" s="282"/>
    </row>
    <row r="1213" spans="1:11" s="275" customFormat="1" ht="13.2" x14ac:dyDescent="0.25">
      <c r="A1213" s="285" t="s">
        <v>121</v>
      </c>
      <c r="B1213" s="286" t="s">
        <v>492</v>
      </c>
      <c r="C1213" s="278" t="s">
        <v>493</v>
      </c>
      <c r="D1213" s="279" t="s">
        <v>437</v>
      </c>
      <c r="E1213" s="279" t="s">
        <v>218</v>
      </c>
      <c r="F1213" s="280">
        <v>0.02</v>
      </c>
      <c r="G1213" s="281">
        <v>129335</v>
      </c>
      <c r="H1213" s="281">
        <v>2587</v>
      </c>
      <c r="I1213" s="287"/>
      <c r="J1213" s="282"/>
    </row>
    <row r="1214" spans="1:11" s="275" customFormat="1" ht="13.2" x14ac:dyDescent="0.25">
      <c r="A1214" s="285" t="s">
        <v>121</v>
      </c>
      <c r="B1214" s="286" t="s">
        <v>490</v>
      </c>
      <c r="C1214" s="278" t="s">
        <v>491</v>
      </c>
      <c r="D1214" s="279" t="s">
        <v>437</v>
      </c>
      <c r="E1214" s="279" t="s">
        <v>218</v>
      </c>
      <c r="F1214" s="280">
        <v>0.02</v>
      </c>
      <c r="G1214" s="281">
        <v>62393</v>
      </c>
      <c r="H1214" s="281">
        <v>1248</v>
      </c>
      <c r="I1214" s="287"/>
      <c r="J1214" s="282"/>
    </row>
    <row r="1215" spans="1:11" s="275" customFormat="1" ht="13.2" x14ac:dyDescent="0.25">
      <c r="A1215" s="285" t="s">
        <v>121</v>
      </c>
      <c r="B1215" s="286" t="s">
        <v>504</v>
      </c>
      <c r="C1215" s="278" t="s">
        <v>505</v>
      </c>
      <c r="D1215" s="279" t="s">
        <v>437</v>
      </c>
      <c r="E1215" s="279" t="s">
        <v>218</v>
      </c>
      <c r="F1215" s="280">
        <v>0.16</v>
      </c>
      <c r="G1215" s="281">
        <v>11446</v>
      </c>
      <c r="H1215" s="281">
        <v>1831</v>
      </c>
      <c r="I1215" s="287"/>
      <c r="J1215" s="282"/>
    </row>
    <row r="1216" spans="1:11" s="275" customFormat="1" ht="13.2" x14ac:dyDescent="0.25">
      <c r="A1216" s="285" t="s">
        <v>121</v>
      </c>
      <c r="B1216" s="286" t="s">
        <v>500</v>
      </c>
      <c r="C1216" s="278" t="s">
        <v>501</v>
      </c>
      <c r="D1216" s="279" t="s">
        <v>437</v>
      </c>
      <c r="E1216" s="279" t="s">
        <v>218</v>
      </c>
      <c r="F1216" s="280">
        <v>0.1</v>
      </c>
      <c r="G1216" s="281">
        <v>19645</v>
      </c>
      <c r="H1216" s="281">
        <v>1965</v>
      </c>
      <c r="I1216" s="287"/>
      <c r="J1216" s="282"/>
    </row>
    <row r="1217" spans="1:10" s="275" customFormat="1" ht="13.2" x14ac:dyDescent="0.25">
      <c r="A1217" s="289" t="s">
        <v>121</v>
      </c>
      <c r="B1217" s="290" t="s">
        <v>486</v>
      </c>
      <c r="C1217" s="278" t="s">
        <v>487</v>
      </c>
      <c r="D1217" s="279" t="s">
        <v>437</v>
      </c>
      <c r="E1217" s="279" t="s">
        <v>218</v>
      </c>
      <c r="F1217" s="280">
        <v>0.63</v>
      </c>
      <c r="G1217" s="281">
        <v>2849</v>
      </c>
      <c r="H1217" s="281">
        <v>1795</v>
      </c>
      <c r="I1217" s="287"/>
      <c r="J1217" s="282"/>
    </row>
    <row r="1218" spans="1:10" s="275" customFormat="1" ht="26.4" x14ac:dyDescent="0.25">
      <c r="A1218" s="289" t="s">
        <v>121</v>
      </c>
      <c r="B1218" s="290" t="s">
        <v>976</v>
      </c>
      <c r="C1218" s="278" t="s">
        <v>977</v>
      </c>
      <c r="D1218" s="279" t="s">
        <v>437</v>
      </c>
      <c r="E1218" s="279" t="s">
        <v>978</v>
      </c>
      <c r="F1218" s="280">
        <v>0.02</v>
      </c>
      <c r="G1218" s="281">
        <v>125200</v>
      </c>
      <c r="H1218" s="281">
        <v>2504</v>
      </c>
      <c r="I1218" s="287"/>
      <c r="J1218" s="282"/>
    </row>
    <row r="1219" spans="1:10" s="275" customFormat="1" ht="13.2" x14ac:dyDescent="0.25">
      <c r="A1219" s="289" t="s">
        <v>121</v>
      </c>
      <c r="B1219" s="290" t="s">
        <v>435</v>
      </c>
      <c r="C1219" s="278" t="s">
        <v>436</v>
      </c>
      <c r="D1219" s="279" t="s">
        <v>437</v>
      </c>
      <c r="E1219" s="279" t="s">
        <v>218</v>
      </c>
      <c r="F1219" s="280">
        <v>0.4</v>
      </c>
      <c r="G1219" s="281">
        <v>1824</v>
      </c>
      <c r="H1219" s="281">
        <v>730</v>
      </c>
      <c r="I1219" s="287"/>
      <c r="J1219" s="282"/>
    </row>
    <row r="1220" spans="1:10" s="275" customFormat="1" ht="13.2" x14ac:dyDescent="0.25">
      <c r="A1220" s="289" t="s">
        <v>121</v>
      </c>
      <c r="B1220" s="290" t="s">
        <v>449</v>
      </c>
      <c r="C1220" s="278" t="s">
        <v>450</v>
      </c>
      <c r="D1220" s="279" t="s">
        <v>451</v>
      </c>
      <c r="E1220" s="279" t="s">
        <v>285</v>
      </c>
      <c r="F1220" s="280">
        <v>3.7282372823728236E-3</v>
      </c>
      <c r="G1220" s="281">
        <v>180217</v>
      </c>
      <c r="H1220" s="281">
        <v>672</v>
      </c>
      <c r="I1220" s="287"/>
      <c r="J1220" s="282"/>
    </row>
  </sheetData>
  <mergeCells count="1"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23C96-EA2E-4CD7-ACCA-B1D1D500AEB2}">
  <sheetPr>
    <tabColor rgb="FF92D050"/>
  </sheetPr>
  <dimension ref="A1:L46"/>
  <sheetViews>
    <sheetView topLeftCell="A25" workbookViewId="0">
      <selection activeCell="B18" sqref="B18"/>
    </sheetView>
  </sheetViews>
  <sheetFormatPr baseColWidth="10" defaultColWidth="12.6640625" defaultRowHeight="13.2" x14ac:dyDescent="0.25"/>
  <cols>
    <col min="1" max="1" width="12.5546875" style="126" customWidth="1"/>
    <col min="2" max="2" width="62.21875" style="125" customWidth="1"/>
    <col min="3" max="3" width="5.88671875" style="127" customWidth="1"/>
    <col min="4" max="4" width="13.6640625" style="128" bestFit="1" customWidth="1"/>
    <col min="5" max="5" width="16" style="128" bestFit="1" customWidth="1"/>
    <col min="6" max="6" width="18.77734375" style="129" bestFit="1" customWidth="1"/>
    <col min="7" max="7" width="20.44140625" style="125" bestFit="1" customWidth="1"/>
    <col min="8" max="8" width="15.88671875" style="130" bestFit="1" customWidth="1"/>
    <col min="9" max="9" width="16.21875" style="130" customWidth="1"/>
    <col min="10" max="10" width="14.77734375" style="138" bestFit="1" customWidth="1"/>
    <col min="11" max="11" width="3.21875" style="124" customWidth="1"/>
    <col min="12" max="16384" width="12.6640625" style="125"/>
  </cols>
  <sheetData>
    <row r="1" spans="1:11" ht="28.2" customHeight="1" x14ac:dyDescent="0.25">
      <c r="A1" s="267" t="s">
        <v>360</v>
      </c>
      <c r="B1" s="267"/>
      <c r="C1" s="267"/>
      <c r="D1" s="267"/>
      <c r="E1" s="267"/>
      <c r="F1" s="267"/>
      <c r="G1" s="267"/>
      <c r="H1" s="267"/>
      <c r="I1" s="267"/>
      <c r="J1" s="267"/>
    </row>
    <row r="2" spans="1:11" ht="13.8" thickBot="1" x14ac:dyDescent="0.3">
      <c r="J2" s="131"/>
    </row>
    <row r="3" spans="1:11" x14ac:dyDescent="0.25">
      <c r="A3" s="132" t="s">
        <v>361</v>
      </c>
      <c r="B3" s="133"/>
      <c r="C3" s="134"/>
      <c r="D3" s="135" t="s">
        <v>362</v>
      </c>
      <c r="E3" s="136">
        <f>+'PRESUPUESTO AGROTURISTICO'!$K$637</f>
        <v>1166253029.5791471</v>
      </c>
      <c r="H3" s="137"/>
    </row>
    <row r="4" spans="1:11" x14ac:dyDescent="0.25">
      <c r="A4" s="139" t="s">
        <v>363</v>
      </c>
      <c r="D4" s="128" t="s">
        <v>364</v>
      </c>
      <c r="E4" s="140">
        <v>4</v>
      </c>
      <c r="H4" s="137"/>
    </row>
    <row r="5" spans="1:11" ht="13.8" thickBot="1" x14ac:dyDescent="0.3">
      <c r="A5" s="141" t="s">
        <v>365</v>
      </c>
      <c r="B5" s="142"/>
      <c r="C5" s="143"/>
      <c r="D5" s="144"/>
      <c r="E5" s="145" t="s">
        <v>366</v>
      </c>
    </row>
    <row r="6" spans="1:11" ht="13.8" thickBot="1" x14ac:dyDescent="0.3"/>
    <row r="7" spans="1:11" s="152" customFormat="1" ht="66.599999999999994" customHeight="1" thickBot="1" x14ac:dyDescent="0.3">
      <c r="A7" s="146" t="s">
        <v>367</v>
      </c>
      <c r="B7" s="147" t="s">
        <v>368</v>
      </c>
      <c r="C7" s="147" t="s">
        <v>369</v>
      </c>
      <c r="D7" s="146" t="s">
        <v>370</v>
      </c>
      <c r="E7" s="146" t="s">
        <v>371</v>
      </c>
      <c r="F7" s="148" t="s">
        <v>372</v>
      </c>
      <c r="G7" s="147" t="s">
        <v>373</v>
      </c>
      <c r="H7" s="149" t="s">
        <v>198</v>
      </c>
      <c r="I7" s="149" t="s">
        <v>374</v>
      </c>
      <c r="J7" s="150" t="s">
        <v>200</v>
      </c>
      <c r="K7" s="151"/>
    </row>
    <row r="8" spans="1:11" x14ac:dyDescent="0.25">
      <c r="A8" s="153">
        <v>1</v>
      </c>
      <c r="B8" s="154" t="s">
        <v>375</v>
      </c>
      <c r="C8" s="155"/>
      <c r="D8" s="156"/>
      <c r="E8" s="156"/>
      <c r="F8" s="157"/>
      <c r="G8" s="158"/>
      <c r="H8" s="159"/>
      <c r="I8" s="159"/>
      <c r="J8" s="160">
        <f>+J9</f>
        <v>0.13899378255720027</v>
      </c>
    </row>
    <row r="9" spans="1:11" x14ac:dyDescent="0.25">
      <c r="A9" s="161">
        <v>1.1000000000000001</v>
      </c>
      <c r="B9" s="162" t="s">
        <v>376</v>
      </c>
      <c r="C9" s="163"/>
      <c r="D9" s="164"/>
      <c r="E9" s="164"/>
      <c r="F9" s="165"/>
      <c r="G9" s="166"/>
      <c r="H9" s="167"/>
      <c r="I9" s="168">
        <f>SUM(H10:H15)</f>
        <v>162101920.00000003</v>
      </c>
      <c r="J9" s="169">
        <f>+I9/$E$3</f>
        <v>0.13899378255720027</v>
      </c>
      <c r="K9" s="170"/>
    </row>
    <row r="10" spans="1:11" x14ac:dyDescent="0.25">
      <c r="A10" s="161"/>
      <c r="B10" s="166" t="s">
        <v>377</v>
      </c>
      <c r="C10" s="163" t="s">
        <v>378</v>
      </c>
      <c r="D10" s="164">
        <v>2</v>
      </c>
      <c r="E10" s="171">
        <v>1</v>
      </c>
      <c r="F10" s="167">
        <v>4450000</v>
      </c>
      <c r="G10" s="172">
        <v>0.65560000000000007</v>
      </c>
      <c r="H10" s="167">
        <f t="shared" ref="H10:H14" si="0">+D10*E10*$E$4*F10*(1+G10)</f>
        <v>58939360.000000007</v>
      </c>
      <c r="I10" s="167"/>
      <c r="J10" s="173">
        <f>+H10/$E$3</f>
        <v>5.0537369254482288E-2</v>
      </c>
    </row>
    <row r="11" spans="1:11" x14ac:dyDescent="0.25">
      <c r="A11" s="161"/>
      <c r="B11" s="166" t="s">
        <v>379</v>
      </c>
      <c r="C11" s="163" t="s">
        <v>378</v>
      </c>
      <c r="D11" s="164">
        <v>3</v>
      </c>
      <c r="E11" s="171">
        <v>1</v>
      </c>
      <c r="F11" s="167">
        <v>3600000</v>
      </c>
      <c r="G11" s="172">
        <v>0.65560000000000007</v>
      </c>
      <c r="H11" s="167">
        <f>+D11*E11*$E$4*F11*(1+G11)</f>
        <v>71521920.000000015</v>
      </c>
      <c r="I11" s="167"/>
      <c r="J11" s="173">
        <f>+H11/$E$3</f>
        <v>6.1326245836899856E-2</v>
      </c>
    </row>
    <row r="12" spans="1:11" x14ac:dyDescent="0.25">
      <c r="A12" s="161"/>
      <c r="B12" s="166" t="s">
        <v>380</v>
      </c>
      <c r="C12" s="163" t="s">
        <v>378</v>
      </c>
      <c r="D12" s="164">
        <v>1</v>
      </c>
      <c r="E12" s="171">
        <v>1</v>
      </c>
      <c r="F12" s="167">
        <v>3600000</v>
      </c>
      <c r="G12" s="172">
        <v>0.65560000000000007</v>
      </c>
      <c r="H12" s="167">
        <f t="shared" si="0"/>
        <v>23840640.000000004</v>
      </c>
      <c r="I12" s="167"/>
      <c r="J12" s="173">
        <f t="shared" ref="J12:J15" si="1">+H12/$E$3</f>
        <v>2.0442081945633284E-2</v>
      </c>
    </row>
    <row r="13" spans="1:11" x14ac:dyDescent="0.25">
      <c r="A13" s="161"/>
      <c r="B13" s="166" t="s">
        <v>381</v>
      </c>
      <c r="C13" s="163" t="s">
        <v>382</v>
      </c>
      <c r="D13" s="164">
        <v>4</v>
      </c>
      <c r="E13" s="171">
        <v>1</v>
      </c>
      <c r="F13" s="167">
        <v>200000</v>
      </c>
      <c r="G13" s="172"/>
      <c r="H13" s="167">
        <f t="shared" si="0"/>
        <v>3200000</v>
      </c>
      <c r="I13" s="167"/>
      <c r="J13" s="173">
        <f t="shared" si="1"/>
        <v>2.7438299569989104E-3</v>
      </c>
      <c r="K13" s="170"/>
    </row>
    <row r="14" spans="1:11" x14ac:dyDescent="0.25">
      <c r="A14" s="161"/>
      <c r="B14" s="166" t="s">
        <v>383</v>
      </c>
      <c r="C14" s="163" t="s">
        <v>382</v>
      </c>
      <c r="D14" s="164">
        <v>4</v>
      </c>
      <c r="E14" s="171">
        <v>1</v>
      </c>
      <c r="F14" s="167">
        <v>100000</v>
      </c>
      <c r="G14" s="172"/>
      <c r="H14" s="167">
        <f t="shared" si="0"/>
        <v>1600000</v>
      </c>
      <c r="I14" s="167"/>
      <c r="J14" s="173">
        <f t="shared" si="1"/>
        <v>1.3719149784994552E-3</v>
      </c>
      <c r="K14" s="170"/>
    </row>
    <row r="15" spans="1:11" x14ac:dyDescent="0.25">
      <c r="A15" s="161"/>
      <c r="B15" s="166" t="s">
        <v>384</v>
      </c>
      <c r="C15" s="163" t="s">
        <v>385</v>
      </c>
      <c r="D15" s="164">
        <v>1</v>
      </c>
      <c r="E15" s="171"/>
      <c r="F15" s="167">
        <v>3000000</v>
      </c>
      <c r="G15" s="172"/>
      <c r="H15" s="167">
        <f>F15</f>
        <v>3000000</v>
      </c>
      <c r="I15" s="167"/>
      <c r="J15" s="173">
        <f t="shared" si="1"/>
        <v>2.5723405846864783E-3</v>
      </c>
      <c r="K15" s="170"/>
    </row>
    <row r="16" spans="1:11" x14ac:dyDescent="0.25">
      <c r="A16" s="161">
        <v>2</v>
      </c>
      <c r="B16" s="174" t="s">
        <v>386</v>
      </c>
      <c r="C16" s="163"/>
      <c r="D16" s="164"/>
      <c r="E16" s="164"/>
      <c r="F16" s="167"/>
      <c r="G16" s="166"/>
      <c r="H16" s="167"/>
      <c r="I16" s="167"/>
      <c r="J16" s="175">
        <f>+J17+J19+J30+J26</f>
        <v>0.22431380904986117</v>
      </c>
    </row>
    <row r="17" spans="1:11" x14ac:dyDescent="0.25">
      <c r="A17" s="161">
        <v>2.1</v>
      </c>
      <c r="B17" s="162" t="s">
        <v>387</v>
      </c>
      <c r="C17" s="163"/>
      <c r="D17" s="164"/>
      <c r="E17" s="164"/>
      <c r="F17" s="167"/>
      <c r="G17" s="166"/>
      <c r="H17" s="167"/>
      <c r="I17" s="168">
        <f>SUM(H18:H18)</f>
        <v>0</v>
      </c>
      <c r="J17" s="169">
        <f>+I17/$E$3</f>
        <v>0</v>
      </c>
      <c r="K17" s="170"/>
    </row>
    <row r="18" spans="1:11" x14ac:dyDescent="0.25">
      <c r="A18" s="161"/>
      <c r="B18" s="166" t="s">
        <v>388</v>
      </c>
      <c r="C18" s="163"/>
      <c r="D18" s="172"/>
      <c r="E18" s="164"/>
      <c r="F18" s="167"/>
      <c r="G18" s="176">
        <v>1.4233</v>
      </c>
      <c r="H18" s="167">
        <f>+F18*D18*G18</f>
        <v>0</v>
      </c>
      <c r="I18" s="167"/>
      <c r="J18" s="173">
        <f>+H18/$E$3</f>
        <v>0</v>
      </c>
    </row>
    <row r="19" spans="1:11" x14ac:dyDescent="0.25">
      <c r="A19" s="161">
        <v>2.2000000000000002</v>
      </c>
      <c r="B19" s="162" t="s">
        <v>389</v>
      </c>
      <c r="C19" s="163"/>
      <c r="D19" s="164"/>
      <c r="E19" s="164"/>
      <c r="F19" s="167"/>
      <c r="G19" s="177"/>
      <c r="H19" s="167"/>
      <c r="I19" s="168">
        <f>SUM(H20:H24)</f>
        <v>14735303.085938858</v>
      </c>
      <c r="J19" s="169">
        <f>+I19/$E$3</f>
        <v>1.2634739385205478E-2</v>
      </c>
    </row>
    <row r="20" spans="1:11" ht="13.8" x14ac:dyDescent="0.25">
      <c r="A20" s="161"/>
      <c r="B20" s="166" t="s">
        <v>390</v>
      </c>
      <c r="C20" s="163" t="s">
        <v>391</v>
      </c>
      <c r="D20" s="172">
        <v>5.9999999999999995E-4</v>
      </c>
      <c r="E20" s="178">
        <v>0.2</v>
      </c>
      <c r="F20" s="167">
        <f>+$E$3*E20</f>
        <v>233250605.91582942</v>
      </c>
      <c r="G20" s="177">
        <f t="shared" ref="G20" si="2">+$G$18</f>
        <v>1.4233</v>
      </c>
      <c r="H20" s="179">
        <f>+(((F20*G20*D20)/365)*($E$4*30+120))*1.19</f>
        <v>155860.4116626411</v>
      </c>
      <c r="I20" s="167"/>
      <c r="J20" s="173">
        <f t="shared" ref="J20:J24" si="3">+H20/$E$3</f>
        <v>1.3364202082191782E-4</v>
      </c>
      <c r="K20" s="170"/>
    </row>
    <row r="21" spans="1:11" ht="13.8" x14ac:dyDescent="0.25">
      <c r="A21" s="161"/>
      <c r="B21" s="166" t="s">
        <v>392</v>
      </c>
      <c r="C21" s="163" t="s">
        <v>391</v>
      </c>
      <c r="D21" s="180">
        <v>5.9999999999999995E-4</v>
      </c>
      <c r="E21" s="181"/>
      <c r="F21" s="167">
        <f t="shared" ref="F21:F23" si="4">+$E$3</f>
        <v>1166253029.5791471</v>
      </c>
      <c r="G21" s="182">
        <f>+$G$18</f>
        <v>1.4233</v>
      </c>
      <c r="H21" s="179">
        <f>+(((F21*G21*D21)/365)*($E$4*30+120))*1.19</f>
        <v>779302.05831320526</v>
      </c>
      <c r="I21" s="167"/>
      <c r="J21" s="173">
        <f t="shared" si="3"/>
        <v>6.6821010410958882E-4</v>
      </c>
    </row>
    <row r="22" spans="1:11" ht="13.8" x14ac:dyDescent="0.25">
      <c r="A22" s="161"/>
      <c r="B22" s="166" t="s">
        <v>393</v>
      </c>
      <c r="C22" s="163" t="s">
        <v>391</v>
      </c>
      <c r="D22" s="180">
        <v>8.9999999999999998E-4</v>
      </c>
      <c r="E22" s="181"/>
      <c r="F22" s="167">
        <f t="shared" si="4"/>
        <v>1166253029.5791471</v>
      </c>
      <c r="G22" s="182">
        <f t="shared" ref="G22:G24" si="5">+$G$18</f>
        <v>1.4233</v>
      </c>
      <c r="H22" s="179">
        <f>+(((F22*G22*D22)/365)*(1825))*1.19</f>
        <v>8888914.102634998</v>
      </c>
      <c r="I22" s="167"/>
      <c r="J22" s="173">
        <f t="shared" si="3"/>
        <v>7.6217714999999983E-3</v>
      </c>
    </row>
    <row r="23" spans="1:11" ht="13.8" x14ac:dyDescent="0.25">
      <c r="A23" s="161"/>
      <c r="B23" s="166" t="s">
        <v>394</v>
      </c>
      <c r="C23" s="163" t="s">
        <v>391</v>
      </c>
      <c r="D23" s="180">
        <v>5.0000000000000001E-4</v>
      </c>
      <c r="E23" s="181"/>
      <c r="F23" s="167">
        <f t="shared" si="4"/>
        <v>1166253029.5791471</v>
      </c>
      <c r="G23" s="182">
        <f t="shared" si="5"/>
        <v>1.4233</v>
      </c>
      <c r="H23" s="179">
        <f>+(((F23*G23*D23)/365)*($E$4*30+1095))*1.19</f>
        <v>3287680.5585088357</v>
      </c>
      <c r="I23" s="167"/>
      <c r="J23" s="173">
        <f t="shared" si="3"/>
        <v>2.8190113767123286E-3</v>
      </c>
    </row>
    <row r="24" spans="1:11" ht="13.8" x14ac:dyDescent="0.25">
      <c r="A24" s="161"/>
      <c r="B24" s="166" t="s">
        <v>395</v>
      </c>
      <c r="C24" s="163" t="s">
        <v>391</v>
      </c>
      <c r="D24" s="180">
        <v>2.5000000000000001E-3</v>
      </c>
      <c r="E24" s="181"/>
      <c r="F24" s="167">
        <f>+$E$3</f>
        <v>1166253029.5791471</v>
      </c>
      <c r="G24" s="182">
        <f t="shared" si="5"/>
        <v>1.4233</v>
      </c>
      <c r="H24" s="179">
        <f>+(((F24*G24*D24)/365)*($E$4*30+0))*1.19</f>
        <v>1623545.9548191782</v>
      </c>
      <c r="I24" s="167"/>
      <c r="J24" s="173">
        <f t="shared" si="3"/>
        <v>1.3921043835616439E-3</v>
      </c>
    </row>
    <row r="25" spans="1:11" x14ac:dyDescent="0.25">
      <c r="A25" s="161"/>
      <c r="B25" s="166"/>
      <c r="C25" s="163"/>
      <c r="D25" s="172"/>
      <c r="E25" s="164"/>
      <c r="F25" s="167"/>
      <c r="G25" s="177"/>
      <c r="H25" s="167"/>
      <c r="I25" s="167"/>
      <c r="J25" s="173"/>
    </row>
    <row r="26" spans="1:11" x14ac:dyDescent="0.25">
      <c r="A26" s="161">
        <v>2.2999999999999998</v>
      </c>
      <c r="B26" s="162" t="s">
        <v>396</v>
      </c>
      <c r="C26" s="163"/>
      <c r="D26" s="172"/>
      <c r="E26" s="164"/>
      <c r="F26" s="167"/>
      <c r="G26" s="177"/>
      <c r="H26" s="167"/>
      <c r="I26" s="168">
        <f>SUM(H27:H29)</f>
        <v>1700000</v>
      </c>
      <c r="J26" s="169">
        <f>+I26/$E$3</f>
        <v>1.457659664655671E-3</v>
      </c>
    </row>
    <row r="27" spans="1:11" x14ac:dyDescent="0.25">
      <c r="A27" s="161"/>
      <c r="B27" s="166" t="s">
        <v>397</v>
      </c>
      <c r="C27" s="163" t="s">
        <v>385</v>
      </c>
      <c r="D27" s="183">
        <v>1</v>
      </c>
      <c r="E27" s="164"/>
      <c r="F27" s="167">
        <v>700000</v>
      </c>
      <c r="G27" s="177"/>
      <c r="H27" s="167">
        <f>+F27*D27</f>
        <v>700000</v>
      </c>
      <c r="I27" s="167"/>
      <c r="J27" s="173">
        <f t="shared" ref="J27:J28" si="6">+H27/$E$3</f>
        <v>6.0021280309351165E-4</v>
      </c>
    </row>
    <row r="28" spans="1:11" x14ac:dyDescent="0.25">
      <c r="A28" s="161"/>
      <c r="B28" s="166" t="s">
        <v>398</v>
      </c>
      <c r="C28" s="163" t="s">
        <v>385</v>
      </c>
      <c r="D28" s="183">
        <v>1</v>
      </c>
      <c r="E28" s="164"/>
      <c r="F28" s="167">
        <v>1000000</v>
      </c>
      <c r="G28" s="177"/>
      <c r="H28" s="167">
        <f>+F28*D28</f>
        <v>1000000</v>
      </c>
      <c r="I28" s="167"/>
      <c r="J28" s="173">
        <f t="shared" si="6"/>
        <v>8.574468615621595E-4</v>
      </c>
    </row>
    <row r="29" spans="1:11" x14ac:dyDescent="0.25">
      <c r="A29" s="161"/>
      <c r="B29" s="166"/>
      <c r="C29" s="163"/>
      <c r="D29" s="172"/>
      <c r="E29" s="164"/>
      <c r="F29" s="167"/>
      <c r="G29" s="177"/>
      <c r="H29" s="167"/>
      <c r="I29" s="167"/>
      <c r="J29" s="173"/>
    </row>
    <row r="30" spans="1:11" x14ac:dyDescent="0.25">
      <c r="A30" s="161">
        <v>2.4</v>
      </c>
      <c r="B30" s="162" t="s">
        <v>399</v>
      </c>
      <c r="C30" s="163"/>
      <c r="D30" s="164"/>
      <c r="E30" s="164"/>
      <c r="F30" s="167"/>
      <c r="G30" s="177"/>
      <c r="H30" s="167"/>
      <c r="I30" s="168">
        <f>SUM(H31:H39)</f>
        <v>245171356.29490003</v>
      </c>
      <c r="J30" s="169">
        <f>+I30/$E$3</f>
        <v>0.21022141000000003</v>
      </c>
      <c r="K30" s="170"/>
    </row>
    <row r="31" spans="1:11" x14ac:dyDescent="0.25">
      <c r="A31" s="161"/>
      <c r="B31" s="166" t="s">
        <v>400</v>
      </c>
      <c r="C31" s="163" t="s">
        <v>391</v>
      </c>
      <c r="D31" s="172">
        <f>IF(E3&gt;298000000,0.5%,0)</f>
        <v>5.0000000000000001E-3</v>
      </c>
      <c r="E31" s="164"/>
      <c r="F31" s="167">
        <f t="shared" ref="F31:F39" si="7">+$E$3</f>
        <v>1166253029.5791471</v>
      </c>
      <c r="G31" s="177">
        <f t="shared" ref="G31:G39" si="8">+$G$18</f>
        <v>1.4233</v>
      </c>
      <c r="H31" s="167">
        <f t="shared" ref="H31:H39" si="9">+F31*D31*G31</f>
        <v>8299639.6850000005</v>
      </c>
      <c r="I31" s="167"/>
      <c r="J31" s="173">
        <f t="shared" ref="J31:J38" si="10">+H31/$E$3</f>
        <v>7.1165000000000004E-3</v>
      </c>
    </row>
    <row r="32" spans="1:11" x14ac:dyDescent="0.25">
      <c r="A32" s="161"/>
      <c r="B32" s="166" t="s">
        <v>401</v>
      </c>
      <c r="C32" s="163" t="s">
        <v>391</v>
      </c>
      <c r="D32" s="172">
        <v>0.05</v>
      </c>
      <c r="E32" s="164"/>
      <c r="F32" s="167">
        <f t="shared" si="7"/>
        <v>1166253029.5791471</v>
      </c>
      <c r="G32" s="177">
        <f t="shared" si="8"/>
        <v>1.4233</v>
      </c>
      <c r="H32" s="167">
        <f t="shared" si="9"/>
        <v>82996396.850000009</v>
      </c>
      <c r="I32" s="167"/>
      <c r="J32" s="173">
        <f t="shared" si="10"/>
        <v>7.1165000000000006E-2</v>
      </c>
    </row>
    <row r="33" spans="1:12" x14ac:dyDescent="0.25">
      <c r="A33" s="161"/>
      <c r="B33" s="166" t="s">
        <v>402</v>
      </c>
      <c r="C33" s="163" t="s">
        <v>391</v>
      </c>
      <c r="D33" s="172">
        <v>0.02</v>
      </c>
      <c r="E33" s="164"/>
      <c r="F33" s="167">
        <f t="shared" si="7"/>
        <v>1166253029.5791471</v>
      </c>
      <c r="G33" s="177">
        <f t="shared" si="8"/>
        <v>1.4233</v>
      </c>
      <c r="H33" s="167">
        <f t="shared" si="9"/>
        <v>33198558.740000002</v>
      </c>
      <c r="I33" s="167"/>
      <c r="J33" s="173">
        <f>+H33/$E$3</f>
        <v>2.8466000000000002E-2</v>
      </c>
    </row>
    <row r="34" spans="1:12" x14ac:dyDescent="0.25">
      <c r="A34" s="161"/>
      <c r="B34" s="166" t="s">
        <v>403</v>
      </c>
      <c r="C34" s="163" t="s">
        <v>391</v>
      </c>
      <c r="D34" s="172">
        <v>0.02</v>
      </c>
      <c r="E34" s="164"/>
      <c r="F34" s="167">
        <f t="shared" si="7"/>
        <v>1166253029.5791471</v>
      </c>
      <c r="G34" s="177">
        <f t="shared" si="8"/>
        <v>1.4233</v>
      </c>
      <c r="H34" s="167">
        <f t="shared" si="9"/>
        <v>33198558.740000002</v>
      </c>
      <c r="I34" s="167"/>
      <c r="J34" s="173">
        <f t="shared" si="10"/>
        <v>2.8466000000000002E-2</v>
      </c>
    </row>
    <row r="35" spans="1:12" x14ac:dyDescent="0.25">
      <c r="A35" s="161"/>
      <c r="B35" s="166" t="s">
        <v>404</v>
      </c>
      <c r="C35" s="163" t="s">
        <v>391</v>
      </c>
      <c r="D35" s="172">
        <v>0.02</v>
      </c>
      <c r="E35" s="164"/>
      <c r="F35" s="167">
        <f t="shared" si="7"/>
        <v>1166253029.5791471</v>
      </c>
      <c r="G35" s="177">
        <f t="shared" si="8"/>
        <v>1.4233</v>
      </c>
      <c r="H35" s="167">
        <f t="shared" si="9"/>
        <v>33198558.740000002</v>
      </c>
      <c r="I35" s="167"/>
      <c r="J35" s="173">
        <f t="shared" si="10"/>
        <v>2.8466000000000002E-2</v>
      </c>
    </row>
    <row r="36" spans="1:12" x14ac:dyDescent="0.25">
      <c r="A36" s="161"/>
      <c r="B36" s="166" t="s">
        <v>405</v>
      </c>
      <c r="C36" s="163" t="s">
        <v>391</v>
      </c>
      <c r="D36" s="172">
        <v>0.02</v>
      </c>
      <c r="E36" s="164"/>
      <c r="F36" s="167">
        <f t="shared" si="7"/>
        <v>1166253029.5791471</v>
      </c>
      <c r="G36" s="177">
        <f t="shared" si="8"/>
        <v>1.4233</v>
      </c>
      <c r="H36" s="167">
        <f t="shared" si="9"/>
        <v>33198558.740000002</v>
      </c>
      <c r="I36" s="167"/>
      <c r="J36" s="173">
        <f t="shared" si="10"/>
        <v>2.8466000000000002E-2</v>
      </c>
    </row>
    <row r="37" spans="1:12" x14ac:dyDescent="0.25">
      <c r="A37" s="161"/>
      <c r="B37" s="166" t="s">
        <v>406</v>
      </c>
      <c r="C37" s="163" t="s">
        <v>391</v>
      </c>
      <c r="D37" s="172">
        <v>4.0000000000000001E-3</v>
      </c>
      <c r="E37" s="164"/>
      <c r="F37" s="167">
        <f t="shared" si="7"/>
        <v>1166253029.5791471</v>
      </c>
      <c r="G37" s="177">
        <f t="shared" si="8"/>
        <v>1.4233</v>
      </c>
      <c r="H37" s="167">
        <f t="shared" si="9"/>
        <v>6639711.7480000006</v>
      </c>
      <c r="I37" s="167"/>
      <c r="J37" s="173">
        <f t="shared" si="10"/>
        <v>5.6932000000000007E-3</v>
      </c>
    </row>
    <row r="38" spans="1:12" x14ac:dyDescent="0.25">
      <c r="A38" s="161"/>
      <c r="B38" s="166" t="s">
        <v>407</v>
      </c>
      <c r="C38" s="163" t="s">
        <v>391</v>
      </c>
      <c r="D38" s="172">
        <v>3.7000000000000002E-3</v>
      </c>
      <c r="E38" s="164"/>
      <c r="F38" s="167">
        <f t="shared" si="7"/>
        <v>1166253029.5791471</v>
      </c>
      <c r="G38" s="177">
        <f t="shared" si="8"/>
        <v>1.4233</v>
      </c>
      <c r="H38" s="167">
        <f t="shared" si="9"/>
        <v>6141733.3669000007</v>
      </c>
      <c r="I38" s="167"/>
      <c r="J38" s="173">
        <f t="shared" si="10"/>
        <v>5.2662100000000003E-3</v>
      </c>
    </row>
    <row r="39" spans="1:12" ht="13.8" thickBot="1" x14ac:dyDescent="0.3">
      <c r="A39" s="161"/>
      <c r="B39" s="166" t="s">
        <v>408</v>
      </c>
      <c r="C39" s="163" t="s">
        <v>391</v>
      </c>
      <c r="D39" s="172">
        <v>5.0000000000000001E-3</v>
      </c>
      <c r="E39" s="164"/>
      <c r="F39" s="167">
        <f t="shared" si="7"/>
        <v>1166253029.5791471</v>
      </c>
      <c r="G39" s="177">
        <f t="shared" si="8"/>
        <v>1.4233</v>
      </c>
      <c r="H39" s="167">
        <f t="shared" si="9"/>
        <v>8299639.6850000005</v>
      </c>
      <c r="I39" s="167"/>
      <c r="J39" s="173">
        <f>+H39/$E$3</f>
        <v>7.1165000000000004E-3</v>
      </c>
    </row>
    <row r="40" spans="1:12" ht="13.8" thickBot="1" x14ac:dyDescent="0.3">
      <c r="A40" s="184"/>
      <c r="B40" s="185" t="s">
        <v>409</v>
      </c>
      <c r="C40" s="186"/>
      <c r="D40" s="187"/>
      <c r="E40" s="187"/>
      <c r="F40" s="188"/>
      <c r="G40" s="189"/>
      <c r="H40" s="190"/>
      <c r="I40" s="191">
        <f>SUM(I9:I39)</f>
        <v>423708579.38083893</v>
      </c>
      <c r="J40" s="192">
        <f>ROUND(SUM(J8:J39)/3,4)</f>
        <v>0.36330000000000001</v>
      </c>
      <c r="K40" s="170"/>
    </row>
    <row r="41" spans="1:12" x14ac:dyDescent="0.25">
      <c r="A41" s="193"/>
      <c r="B41" s="194" t="s">
        <v>410</v>
      </c>
      <c r="C41" s="155"/>
      <c r="D41" s="156"/>
      <c r="E41" s="156"/>
      <c r="F41" s="157"/>
      <c r="G41" s="158"/>
      <c r="H41" s="159"/>
      <c r="I41" s="159"/>
      <c r="J41" s="195">
        <v>0</v>
      </c>
    </row>
    <row r="42" spans="1:12" x14ac:dyDescent="0.25">
      <c r="A42" s="196"/>
      <c r="B42" s="197" t="s">
        <v>411</v>
      </c>
      <c r="C42" s="163"/>
      <c r="D42" s="164"/>
      <c r="E42" s="164"/>
      <c r="F42" s="165"/>
      <c r="G42" s="166"/>
      <c r="H42" s="167"/>
      <c r="I42" s="167"/>
      <c r="J42" s="173">
        <v>0.06</v>
      </c>
    </row>
    <row r="43" spans="1:12" ht="13.8" thickBot="1" x14ac:dyDescent="0.3">
      <c r="A43" s="196"/>
      <c r="B43" s="197" t="s">
        <v>412</v>
      </c>
      <c r="C43" s="163"/>
      <c r="D43" s="164"/>
      <c r="E43" s="164"/>
      <c r="F43" s="165"/>
      <c r="G43" s="166"/>
      <c r="H43" s="167"/>
      <c r="I43" s="168"/>
      <c r="J43" s="173">
        <f>J42*I43</f>
        <v>0</v>
      </c>
    </row>
    <row r="44" spans="1:12" ht="13.8" thickBot="1" x14ac:dyDescent="0.3">
      <c r="A44" s="184"/>
      <c r="B44" s="185" t="s">
        <v>413</v>
      </c>
      <c r="C44" s="186"/>
      <c r="D44" s="187"/>
      <c r="E44" s="187"/>
      <c r="F44" s="188"/>
      <c r="G44" s="189"/>
      <c r="H44" s="190"/>
      <c r="I44" s="191"/>
      <c r="J44" s="192">
        <f>SUM(J40:J43)</f>
        <v>0.42330000000000001</v>
      </c>
      <c r="K44" s="170"/>
    </row>
    <row r="46" spans="1:12" x14ac:dyDescent="0.25">
      <c r="A46" s="198"/>
      <c r="B46" s="198"/>
      <c r="C46" s="198"/>
      <c r="I46" s="199" t="s">
        <v>414</v>
      </c>
      <c r="J46" s="199">
        <f>1+J44</f>
        <v>1.4233</v>
      </c>
      <c r="L46" s="200" t="s">
        <v>415</v>
      </c>
    </row>
  </sheetData>
  <mergeCells count="1">
    <mergeCell ref="A1:J1"/>
  </mergeCells>
  <pageMargins left="0.70866141732283472" right="0.70866141732283472" top="0.74803149606299213" bottom="0.74803149606299213" header="0.31496062992125984" footer="0.31496062992125984"/>
  <pageSetup paperSize="119" scale="53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AGROTURISTICO</vt:lpstr>
      <vt:lpstr>APU AGRO</vt:lpstr>
      <vt:lpstr>Analisis AIU_Vabr</vt:lpstr>
      <vt:lpstr>'Analisis AIU_Vabr'!Área_de_impresión</vt:lpstr>
      <vt:lpstr>'PRESUPUESTO AGROTURISTICO'!Área_de_impresión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Alejandra Henao</cp:lastModifiedBy>
  <dcterms:created xsi:type="dcterms:W3CDTF">2025-04-02T15:59:20Z</dcterms:created>
  <dcterms:modified xsi:type="dcterms:W3CDTF">2025-04-28T16:06:49Z</dcterms:modified>
</cp:coreProperties>
</file>