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TEORAMA\3. MENOR CUANTIA\REPARACION ESTACION DE POLICIA\Formato\"/>
    </mc:Choice>
  </mc:AlternateContent>
  <xr:revisionPtr revIDLastSave="0" documentId="8_{123526A5-B574-4F99-9ABD-81994AB72A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" sheetId="6" r:id="rId1"/>
    <sheet name="Desmonte Pañetes" sheetId="10" r:id="rId2"/>
    <sheet name="Desmonte Polisombra" sheetId="11" r:id="rId3"/>
    <sheet name="Estuco" sheetId="7" r:id="rId4"/>
    <sheet name="Mortero" sheetId="8" r:id="rId5"/>
    <sheet name="Pintura 1er piso" sheetId="3" r:id="rId6"/>
    <sheet name="Pintura 2do piso" sheetId="4" r:id="rId7"/>
    <sheet name="Pintura 3er piso" sheetId="5" r:id="rId8"/>
    <sheet name="Costales" sheetId="18" r:id="rId9"/>
    <sheet name="Instalación malla" sheetId="13" r:id="rId10"/>
    <sheet name="Puerta" sheetId="14" r:id="rId11"/>
    <sheet name="Tubo rectangular" sheetId="15" r:id="rId12"/>
    <sheet name="Tubos Galvanizados 2plg" sheetId="17" r:id="rId13"/>
    <sheet name="Master 1000" sheetId="16" r:id="rId14"/>
    <sheet name="Retiro" sheetId="12" r:id="rId15"/>
    <sheet name="Aseo y Limpieza" sheetId="9" r:id="rId16"/>
    <sheet name="Metros Cuadrados" sheetId="1" r:id="rId17"/>
  </sheets>
  <externalReferences>
    <externalReference r:id="rId18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5" i="3" l="1"/>
  <c r="F26" i="16"/>
  <c r="F27" i="16"/>
  <c r="D45" i="8"/>
  <c r="D45" i="11"/>
  <c r="D45" i="10"/>
  <c r="D44" i="16"/>
  <c r="D43" i="17"/>
  <c r="D46" i="15"/>
  <c r="D11" i="18" l="1"/>
  <c r="D49" i="18"/>
  <c r="F49" i="18" s="1"/>
  <c r="H49" i="18" s="1"/>
  <c r="F48" i="18"/>
  <c r="H48" i="18" s="1"/>
  <c r="I45" i="18"/>
  <c r="H28" i="18"/>
  <c r="H27" i="18"/>
  <c r="H26" i="18"/>
  <c r="D10" i="18"/>
  <c r="B7" i="18"/>
  <c r="D49" i="13"/>
  <c r="D44" i="14"/>
  <c r="D45" i="12"/>
  <c r="D45" i="9"/>
  <c r="I52" i="18" l="1"/>
  <c r="F16" i="18" s="1"/>
  <c r="H16" i="18" s="1"/>
  <c r="I22" i="18" s="1"/>
  <c r="F26" i="15"/>
  <c r="F42" i="17"/>
  <c r="H42" i="17" s="1"/>
  <c r="F45" i="15" l="1"/>
  <c r="H45" i="15" s="1"/>
  <c r="F46" i="15"/>
  <c r="H46" i="15" s="1"/>
  <c r="H27" i="16"/>
  <c r="H28" i="16"/>
  <c r="H26" i="16"/>
  <c r="D11" i="17"/>
  <c r="F43" i="17"/>
  <c r="H43" i="17" s="1"/>
  <c r="F41" i="17"/>
  <c r="H41" i="17" s="1"/>
  <c r="I38" i="17"/>
  <c r="F26" i="17"/>
  <c r="H26" i="17" s="1"/>
  <c r="H28" i="17" s="1"/>
  <c r="D10" i="17"/>
  <c r="B7" i="17"/>
  <c r="H28" i="15"/>
  <c r="H29" i="15"/>
  <c r="H27" i="15"/>
  <c r="H26" i="15"/>
  <c r="K26" i="15" s="1"/>
  <c r="D11" i="15"/>
  <c r="D11" i="16"/>
  <c r="F44" i="16"/>
  <c r="H44" i="16" s="1"/>
  <c r="F43" i="16"/>
  <c r="H43" i="16" s="1"/>
  <c r="I40" i="16"/>
  <c r="D10" i="16"/>
  <c r="B7" i="16"/>
  <c r="F44" i="15"/>
  <c r="H44" i="15" s="1"/>
  <c r="I41" i="15"/>
  <c r="D10" i="15"/>
  <c r="B7" i="15"/>
  <c r="K28" i="15" l="1"/>
  <c r="K27" i="15"/>
  <c r="I49" i="15"/>
  <c r="I47" i="16"/>
  <c r="I46" i="17"/>
  <c r="I29" i="17"/>
  <c r="K29" i="15"/>
  <c r="H30" i="16"/>
  <c r="I31" i="16" s="1"/>
  <c r="H31" i="15"/>
  <c r="I32" i="15" s="1"/>
  <c r="F16" i="15" l="1"/>
  <c r="H16" i="15" s="1"/>
  <c r="I22" i="15" s="1"/>
  <c r="I51" i="15" s="1"/>
  <c r="F16" i="16"/>
  <c r="H16" i="16" s="1"/>
  <c r="I22" i="16" s="1"/>
  <c r="I49" i="16" s="1"/>
  <c r="K46" i="16"/>
  <c r="F16" i="17"/>
  <c r="H16" i="17" s="1"/>
  <c r="I22" i="17" s="1"/>
  <c r="I48" i="17" s="1"/>
  <c r="K46" i="17"/>
  <c r="I55" i="16" l="1"/>
  <c r="F30" i="6"/>
  <c r="G30" i="6" s="1"/>
  <c r="I54" i="17"/>
  <c r="F29" i="6"/>
  <c r="G29" i="6" s="1"/>
  <c r="I53" i="16"/>
  <c r="I54" i="16"/>
  <c r="I53" i="17"/>
  <c r="I52" i="17"/>
  <c r="I56" i="15"/>
  <c r="F28" i="6"/>
  <c r="G28" i="6" s="1"/>
  <c r="I57" i="15"/>
  <c r="I55" i="15"/>
  <c r="I56" i="16" l="1"/>
  <c r="I58" i="16" s="1"/>
  <c r="I55" i="17"/>
  <c r="I57" i="17" s="1"/>
  <c r="I58" i="15"/>
  <c r="I60" i="15" s="1"/>
  <c r="G31" i="6" l="1"/>
  <c r="D11" i="14"/>
  <c r="F44" i="14"/>
  <c r="H44" i="14" s="1"/>
  <c r="F43" i="14"/>
  <c r="H43" i="14" s="1"/>
  <c r="I40" i="14"/>
  <c r="H26" i="14"/>
  <c r="D10" i="14"/>
  <c r="B7" i="14"/>
  <c r="F49" i="13"/>
  <c r="H49" i="13" s="1"/>
  <c r="F48" i="13"/>
  <c r="H48" i="13" s="1"/>
  <c r="H30" i="13"/>
  <c r="H31" i="13"/>
  <c r="H32" i="13"/>
  <c r="H33" i="13"/>
  <c r="H34" i="13"/>
  <c r="H28" i="13"/>
  <c r="H29" i="13"/>
  <c r="H27" i="13"/>
  <c r="H26" i="13"/>
  <c r="D11" i="13"/>
  <c r="I45" i="13"/>
  <c r="H17" i="13"/>
  <c r="D10" i="13"/>
  <c r="B7" i="13"/>
  <c r="H35" i="13" l="1"/>
  <c r="I52" i="13"/>
  <c r="F16" i="13" s="1"/>
  <c r="H16" i="13" s="1"/>
  <c r="I22" i="13" s="1"/>
  <c r="I47" i="14"/>
  <c r="F16" i="14" s="1"/>
  <c r="H16" i="14" s="1"/>
  <c r="I22" i="14" s="1"/>
  <c r="H30" i="14"/>
  <c r="I31" i="14" s="1"/>
  <c r="H36" i="12"/>
  <c r="I41" i="12" s="1"/>
  <c r="D11" i="11"/>
  <c r="D11" i="10"/>
  <c r="D11" i="12"/>
  <c r="F45" i="12"/>
  <c r="H45" i="12" s="1"/>
  <c r="F44" i="12"/>
  <c r="H44" i="12" s="1"/>
  <c r="H31" i="12"/>
  <c r="I32" i="12" s="1"/>
  <c r="D10" i="12"/>
  <c r="B7" i="12"/>
  <c r="F45" i="11"/>
  <c r="H45" i="11" s="1"/>
  <c r="F44" i="11"/>
  <c r="H44" i="11" s="1"/>
  <c r="I41" i="11"/>
  <c r="H17" i="11"/>
  <c r="D10" i="11"/>
  <c r="B7" i="11"/>
  <c r="F45" i="10"/>
  <c r="H45" i="10" s="1"/>
  <c r="F44" i="10"/>
  <c r="H44" i="10" s="1"/>
  <c r="I41" i="10"/>
  <c r="H31" i="10"/>
  <c r="I32" i="10" s="1"/>
  <c r="H17" i="10"/>
  <c r="D10" i="10"/>
  <c r="B7" i="10"/>
  <c r="I49" i="14" l="1"/>
  <c r="F25" i="6" s="1"/>
  <c r="G25" i="6" s="1"/>
  <c r="I48" i="11"/>
  <c r="F16" i="11" s="1"/>
  <c r="H16" i="11" s="1"/>
  <c r="I22" i="11" s="1"/>
  <c r="I54" i="14"/>
  <c r="I48" i="12"/>
  <c r="F16" i="12" s="1"/>
  <c r="H16" i="12" s="1"/>
  <c r="I22" i="12" s="1"/>
  <c r="I50" i="12" s="1"/>
  <c r="F33" i="6" s="1"/>
  <c r="I48" i="10"/>
  <c r="F16" i="10" s="1"/>
  <c r="H16" i="10" s="1"/>
  <c r="I22" i="10" s="1"/>
  <c r="I50" i="10" s="1"/>
  <c r="H31" i="11"/>
  <c r="I32" i="11" s="1"/>
  <c r="I53" i="14" l="1"/>
  <c r="I55" i="14"/>
  <c r="I50" i="11"/>
  <c r="F13" i="6" s="1"/>
  <c r="I56" i="12"/>
  <c r="I54" i="12"/>
  <c r="I55" i="12"/>
  <c r="I56" i="10"/>
  <c r="F12" i="6"/>
  <c r="I54" i="10"/>
  <c r="I55" i="10"/>
  <c r="I56" i="14" l="1"/>
  <c r="I58" i="14" s="1"/>
  <c r="I55" i="11"/>
  <c r="I54" i="11"/>
  <c r="I56" i="11"/>
  <c r="I57" i="12"/>
  <c r="I59" i="12" s="1"/>
  <c r="I57" i="10"/>
  <c r="I59" i="10" s="1"/>
  <c r="I57" i="11" l="1"/>
  <c r="I59" i="11" s="1"/>
  <c r="H17" i="7"/>
  <c r="D45" i="7"/>
  <c r="F45" i="7"/>
  <c r="H45" i="7" s="1"/>
  <c r="H26" i="7"/>
  <c r="D11" i="9"/>
  <c r="D10" i="9"/>
  <c r="F45" i="9"/>
  <c r="H45" i="9" s="1"/>
  <c r="F44" i="9"/>
  <c r="H44" i="9" s="1"/>
  <c r="I41" i="9"/>
  <c r="H31" i="9"/>
  <c r="I32" i="9" s="1"/>
  <c r="B7" i="9"/>
  <c r="D11" i="8"/>
  <c r="D10" i="8"/>
  <c r="F45" i="8"/>
  <c r="H45" i="8" s="1"/>
  <c r="F44" i="8"/>
  <c r="H44" i="8" s="1"/>
  <c r="I41" i="8"/>
  <c r="H28" i="8"/>
  <c r="H27" i="8"/>
  <c r="H26" i="8"/>
  <c r="H31" i="8" s="1"/>
  <c r="H17" i="8"/>
  <c r="B7" i="8"/>
  <c r="D11" i="5"/>
  <c r="D10" i="5"/>
  <c r="D11" i="4"/>
  <c r="D10" i="4"/>
  <c r="D11" i="3"/>
  <c r="D10" i="3"/>
  <c r="D10" i="7"/>
  <c r="D11" i="7"/>
  <c r="F44" i="7"/>
  <c r="H44" i="7" s="1"/>
  <c r="I41" i="7"/>
  <c r="B7" i="7"/>
  <c r="D45" i="5"/>
  <c r="F45" i="5" s="1"/>
  <c r="H45" i="5" s="1"/>
  <c r="I49" i="5" s="1"/>
  <c r="F16" i="5" s="1"/>
  <c r="H16" i="5" s="1"/>
  <c r="H37" i="5"/>
  <c r="I42" i="5" s="1"/>
  <c r="H29" i="5"/>
  <c r="H28" i="5"/>
  <c r="H27" i="5"/>
  <c r="H17" i="5"/>
  <c r="B7" i="5"/>
  <c r="D45" i="4"/>
  <c r="F45" i="4" s="1"/>
  <c r="H45" i="4" s="1"/>
  <c r="I49" i="4" s="1"/>
  <c r="F16" i="4" s="1"/>
  <c r="H16" i="4" s="1"/>
  <c r="H37" i="4"/>
  <c r="I42" i="4" s="1"/>
  <c r="H29" i="4"/>
  <c r="H28" i="4"/>
  <c r="H27" i="4"/>
  <c r="H17" i="4"/>
  <c r="B7" i="4"/>
  <c r="F45" i="3"/>
  <c r="H45" i="3" s="1"/>
  <c r="I49" i="3" s="1"/>
  <c r="F16" i="3" s="1"/>
  <c r="H16" i="3" s="1"/>
  <c r="I22" i="3" s="1"/>
  <c r="H37" i="3"/>
  <c r="I42" i="3" s="1"/>
  <c r="H29" i="3"/>
  <c r="H28" i="3"/>
  <c r="H27" i="3"/>
  <c r="B7" i="3"/>
  <c r="I22" i="4" l="1"/>
  <c r="I22" i="5"/>
  <c r="E34" i="6"/>
  <c r="I48" i="8"/>
  <c r="F16" i="8" s="1"/>
  <c r="H16" i="8" s="1"/>
  <c r="I22" i="8" s="1"/>
  <c r="G33" i="6"/>
  <c r="I32" i="8"/>
  <c r="I48" i="7"/>
  <c r="F16" i="7" s="1"/>
  <c r="H16" i="7" s="1"/>
  <c r="I22" i="7" s="1"/>
  <c r="I48" i="9"/>
  <c r="F16" i="9" s="1"/>
  <c r="H16" i="9" s="1"/>
  <c r="I22" i="9" s="1"/>
  <c r="I50" i="9" s="1"/>
  <c r="F34" i="6" s="1"/>
  <c r="H31" i="7"/>
  <c r="I32" i="7" s="1"/>
  <c r="I50" i="8" l="1"/>
  <c r="G34" i="6"/>
  <c r="G35" i="6" s="1"/>
  <c r="I50" i="7"/>
  <c r="I56" i="9"/>
  <c r="I55" i="9"/>
  <c r="I54" i="9"/>
  <c r="G12" i="6" l="1"/>
  <c r="F16" i="6"/>
  <c r="G16" i="6" s="1"/>
  <c r="G13" i="6"/>
  <c r="F29" i="18"/>
  <c r="H29" i="18" s="1"/>
  <c r="H35" i="18" s="1"/>
  <c r="I36" i="18" s="1"/>
  <c r="I54" i="18" s="1"/>
  <c r="F17" i="6"/>
  <c r="G17" i="6" s="1"/>
  <c r="I54" i="8"/>
  <c r="I55" i="8"/>
  <c r="I56" i="8"/>
  <c r="I57" i="9"/>
  <c r="I59" i="9" s="1"/>
  <c r="I56" i="7"/>
  <c r="I54" i="7"/>
  <c r="I55" i="7"/>
  <c r="G14" i="6" l="1"/>
  <c r="I57" i="8"/>
  <c r="I59" i="8" s="1"/>
  <c r="F23" i="6"/>
  <c r="G23" i="6" s="1"/>
  <c r="I60" i="18"/>
  <c r="I59" i="18"/>
  <c r="I58" i="18"/>
  <c r="I57" i="7"/>
  <c r="I59" i="7" s="1"/>
  <c r="I61" i="18" l="1"/>
  <c r="I63" i="18" s="1"/>
  <c r="F27" i="1"/>
  <c r="G27" i="1" s="1"/>
  <c r="F20" i="1"/>
  <c r="G20" i="1"/>
  <c r="F19" i="1"/>
  <c r="G19" i="1" s="1"/>
  <c r="F12" i="1"/>
  <c r="G12" i="1" s="1"/>
  <c r="D18" i="1"/>
  <c r="F18" i="1" s="1"/>
  <c r="G18" i="1" s="1"/>
  <c r="F7" i="1"/>
  <c r="G7" i="1" s="1"/>
  <c r="F8" i="1"/>
  <c r="G8" i="1" s="1"/>
  <c r="D16" i="1"/>
  <c r="F16" i="1" s="1"/>
  <c r="F15" i="1"/>
  <c r="G15" i="1" s="1"/>
  <c r="F14" i="1"/>
  <c r="G14" i="1" s="1"/>
  <c r="F9" i="1"/>
  <c r="G9" i="1" s="1"/>
  <c r="F11" i="1"/>
  <c r="G11" i="1" s="1"/>
  <c r="F10" i="1"/>
  <c r="G10" i="1" s="1"/>
  <c r="F6" i="1"/>
  <c r="G6" i="1" s="1"/>
  <c r="F4" i="1"/>
  <c r="G4" i="1" s="1"/>
  <c r="F5" i="1"/>
  <c r="G5" i="1" s="1"/>
  <c r="L19" i="1"/>
  <c r="G26" i="5" l="1"/>
  <c r="H26" i="5" s="1"/>
  <c r="H32" i="5" s="1"/>
  <c r="I33" i="5" s="1"/>
  <c r="I51" i="5" s="1"/>
  <c r="G26" i="4"/>
  <c r="H26" i="4" s="1"/>
  <c r="H32" i="4" s="1"/>
  <c r="I33" i="4" s="1"/>
  <c r="I51" i="4" s="1"/>
  <c r="G26" i="3"/>
  <c r="H26" i="3" s="1"/>
  <c r="H32" i="3" s="1"/>
  <c r="I33" i="3" s="1"/>
  <c r="I51" i="3" s="1"/>
  <c r="O19" i="1"/>
  <c r="L22" i="1" s="1"/>
  <c r="F21" i="1"/>
  <c r="G16" i="1"/>
  <c r="G21" i="1" s="1"/>
  <c r="L16" i="1" s="1"/>
  <c r="F18" i="6" l="1"/>
  <c r="G18" i="6" s="1"/>
  <c r="I57" i="3"/>
  <c r="I56" i="3"/>
  <c r="I55" i="3"/>
  <c r="I58" i="3" s="1"/>
  <c r="I60" i="3" s="1"/>
  <c r="F19" i="6"/>
  <c r="G19" i="6" s="1"/>
  <c r="I57" i="4"/>
  <c r="I56" i="4"/>
  <c r="I55" i="4"/>
  <c r="I58" i="4" s="1"/>
  <c r="I60" i="4" s="1"/>
  <c r="F20" i="6"/>
  <c r="G20" i="6" s="1"/>
  <c r="I57" i="5"/>
  <c r="I56" i="5"/>
  <c r="I55" i="5"/>
  <c r="I58" i="5" s="1"/>
  <c r="I60" i="5" s="1"/>
  <c r="I36" i="13"/>
  <c r="G21" i="6" l="1"/>
  <c r="I54" i="13"/>
  <c r="I60" i="13" l="1"/>
  <c r="I58" i="13"/>
  <c r="I59" i="13"/>
  <c r="F24" i="6"/>
  <c r="G24" i="6" s="1"/>
  <c r="G26" i="6" l="1"/>
  <c r="G37" i="6" s="1"/>
  <c r="I61" i="13"/>
  <c r="I63" i="13" s="1"/>
  <c r="G39" i="6" l="1"/>
  <c r="G38" i="6"/>
  <c r="G40" i="6"/>
  <c r="G42" i="6" l="1"/>
</calcChain>
</file>

<file path=xl/sharedStrings.xml><?xml version="1.0" encoding="utf-8"?>
<sst xmlns="http://schemas.openxmlformats.org/spreadsheetml/2006/main" count="991" uniqueCount="165">
  <si>
    <t>DESCRIPCIÓN</t>
  </si>
  <si>
    <t>ANCHO</t>
  </si>
  <si>
    <t>LARGO</t>
  </si>
  <si>
    <t>M2</t>
  </si>
  <si>
    <t>DOBLE MANO M2</t>
  </si>
  <si>
    <t>Entrada</t>
  </si>
  <si>
    <t>Patio</t>
  </si>
  <si>
    <t>Cocina</t>
  </si>
  <si>
    <t>SUMATORIA M2</t>
  </si>
  <si>
    <t>CUÑETE</t>
  </si>
  <si>
    <t>Frente</t>
  </si>
  <si>
    <t>Oficina de Informatica</t>
  </si>
  <si>
    <t>Placa 1er piso</t>
  </si>
  <si>
    <t>Gimnasio</t>
  </si>
  <si>
    <t>Pasillos</t>
  </si>
  <si>
    <t>Habitaciones (3)</t>
  </si>
  <si>
    <t>Escaleras Pasillo</t>
  </si>
  <si>
    <t>Baños (2)</t>
  </si>
  <si>
    <t>Cubierta</t>
  </si>
  <si>
    <t>PINTURA PINTULAND TIPO 1 BLANCA</t>
  </si>
  <si>
    <t># CUÑETES</t>
  </si>
  <si>
    <t>Franjas Afuera Grises</t>
  </si>
  <si>
    <t>PINTURA GRIS</t>
  </si>
  <si>
    <t>#Franjas</t>
  </si>
  <si>
    <t>UNIDAD</t>
  </si>
  <si>
    <t>CANTIDAD</t>
  </si>
  <si>
    <t>VALOR TOTAL</t>
  </si>
  <si>
    <t>#GALONES</t>
  </si>
  <si>
    <t>PINTULAND BLANCA TIPO 1</t>
  </si>
  <si>
    <t>GRIS BASALTO CORONA</t>
  </si>
  <si>
    <t>ANÁLISIS DE PRECIOS UNITARIO</t>
  </si>
  <si>
    <t>DEPARTAMENTO DE NORTE DE SANTANDER</t>
  </si>
  <si>
    <t>FECHA</t>
  </si>
  <si>
    <t>PROYECTO</t>
  </si>
  <si>
    <t>I.  EQUIPO</t>
  </si>
  <si>
    <t>TIPO</t>
  </si>
  <si>
    <t>TARIFA / DIA</t>
  </si>
  <si>
    <t>RDTO</t>
  </si>
  <si>
    <t>VR. PARCIAL</t>
  </si>
  <si>
    <t>Herramienta menor (%MO)</t>
  </si>
  <si>
    <t>OBSERVACIONES:</t>
  </si>
  <si>
    <t xml:space="preserve">SUBTOTAL </t>
  </si>
  <si>
    <t>II.  MATERIALES EN OBRA</t>
  </si>
  <si>
    <t>VR. UNITARIO</t>
  </si>
  <si>
    <t>UTILIDAD M2</t>
  </si>
  <si>
    <t xml:space="preserve">Pintura Tipo 1 blanca </t>
  </si>
  <si>
    <t>Cuñete</t>
  </si>
  <si>
    <t>Brocha No. 4</t>
  </si>
  <si>
    <t>Und</t>
  </si>
  <si>
    <t>Brocha No. 2</t>
  </si>
  <si>
    <t>Rodillo Polimax 9'' Antigoteo</t>
  </si>
  <si>
    <t>Desperdicio</t>
  </si>
  <si>
    <t>III.  TRANSPORTE</t>
  </si>
  <si>
    <t>VOL-PESO-CANT.</t>
  </si>
  <si>
    <t>DISTANCIA</t>
  </si>
  <si>
    <t>M3 ó M3/Km</t>
  </si>
  <si>
    <t>TARIFA</t>
  </si>
  <si>
    <t>Tranporte de materiales</t>
  </si>
  <si>
    <t>Glb</t>
  </si>
  <si>
    <t>IV.  MANO DE OBRA</t>
  </si>
  <si>
    <t>JORNAL</t>
  </si>
  <si>
    <t>PRESTACIONES</t>
  </si>
  <si>
    <t>JORNAL TOTAL</t>
  </si>
  <si>
    <t>RENDIMIENTO</t>
  </si>
  <si>
    <t>Pintor x 4</t>
  </si>
  <si>
    <t>TOTAL COSTO DIRECTO</t>
  </si>
  <si>
    <t>PORCENTAJE</t>
  </si>
  <si>
    <t>ADMINISTRACIÓN</t>
  </si>
  <si>
    <t>IMPREVISTOS</t>
  </si>
  <si>
    <t>UTILIDADES</t>
  </si>
  <si>
    <t>SUBTOTAL</t>
  </si>
  <si>
    <t>PRECIO UNITARIO TOTAL</t>
  </si>
  <si>
    <t>Alquiler Andamio Tubular Sección 1.50x1.50mt</t>
  </si>
  <si>
    <t>MUNICIPIO DE TEORAMA</t>
  </si>
  <si>
    <t>PRESUPUESTO DE OBRA</t>
  </si>
  <si>
    <t>Nº</t>
  </si>
  <si>
    <t>DESCRIPCION</t>
  </si>
  <si>
    <t>VALOR UNITARIO                        ( $ )</t>
  </si>
  <si>
    <t>VALOR TOTAL                                  ( $ )</t>
  </si>
  <si>
    <t>1.1</t>
  </si>
  <si>
    <t>Resanar muros con estuco plástico</t>
  </si>
  <si>
    <t>1.2</t>
  </si>
  <si>
    <t>Mortero para paredes</t>
  </si>
  <si>
    <t>M3</t>
  </si>
  <si>
    <t>PINTURAS SOBRE MUROS Y ASEOS</t>
  </si>
  <si>
    <t>2.1</t>
  </si>
  <si>
    <t>Pintura tipo 1 para muros primer piso 2 manos</t>
  </si>
  <si>
    <t>2.2</t>
  </si>
  <si>
    <t>Pintura tipo 1 para muros segundo piso 2 manos</t>
  </si>
  <si>
    <t>2.3</t>
  </si>
  <si>
    <t>Pintura tipo 1 para muros tercer piso 2 manos</t>
  </si>
  <si>
    <t>2.4</t>
  </si>
  <si>
    <t>Aseo y limpieza general</t>
  </si>
  <si>
    <t>Estuco plástico 30 kg</t>
  </si>
  <si>
    <t>Maestro</t>
  </si>
  <si>
    <t>Mezcladora de 1 bulto</t>
  </si>
  <si>
    <t>Cemento de 50 Kg</t>
  </si>
  <si>
    <t>Bulto</t>
  </si>
  <si>
    <t>Arena para pega</t>
  </si>
  <si>
    <t>Agua</t>
  </si>
  <si>
    <t>Litro</t>
  </si>
  <si>
    <t>Oficial</t>
  </si>
  <si>
    <t>Obreros</t>
  </si>
  <si>
    <t>Obrero x 2</t>
  </si>
  <si>
    <t>Ayudante x 2</t>
  </si>
  <si>
    <t>PRELIMINARES</t>
  </si>
  <si>
    <t>Desmonte de pañete</t>
  </si>
  <si>
    <t xml:space="preserve">Desmonte de polisombra </t>
  </si>
  <si>
    <t>2.5</t>
  </si>
  <si>
    <t>OTROS</t>
  </si>
  <si>
    <t>Retiro de escombros</t>
  </si>
  <si>
    <t>Transporte de materiales</t>
  </si>
  <si>
    <t>CERRAMIENTO</t>
  </si>
  <si>
    <t>3.1</t>
  </si>
  <si>
    <t>Instalación de malla eslabonada</t>
  </si>
  <si>
    <t>3.2</t>
  </si>
  <si>
    <t>Instalación puerta principal</t>
  </si>
  <si>
    <t>UND</t>
  </si>
  <si>
    <t>Malla eslabonada</t>
  </si>
  <si>
    <t>Tubo galvanizado 2'' TP</t>
  </si>
  <si>
    <t>Angulos 3/16</t>
  </si>
  <si>
    <t>Varilla Lisa 1/4''</t>
  </si>
  <si>
    <t>Soldadura</t>
  </si>
  <si>
    <t>Kg</t>
  </si>
  <si>
    <t>Anticorrosivo</t>
  </si>
  <si>
    <t>Galón</t>
  </si>
  <si>
    <t>Chazos metálicos 3/8''</t>
  </si>
  <si>
    <t>brochas</t>
  </si>
  <si>
    <t>Thinner</t>
  </si>
  <si>
    <t>Puerta Malla eslabonada</t>
  </si>
  <si>
    <t>CUBIERTA</t>
  </si>
  <si>
    <t>5.1</t>
  </si>
  <si>
    <t>5.2</t>
  </si>
  <si>
    <t>IMPREVISTOS 1%</t>
  </si>
  <si>
    <t>ADMINISTRACIÓN 22%</t>
  </si>
  <si>
    <t>COSTO SIN AIU</t>
  </si>
  <si>
    <t>PRESUPUESTO TOTAL</t>
  </si>
  <si>
    <t>Cubierta Lámina  master 1000 x 6 m</t>
  </si>
  <si>
    <t>Tubo rectangular Cal. 18 3''x1-1/2''</t>
  </si>
  <si>
    <t>ML</t>
  </si>
  <si>
    <t>m2</t>
  </si>
  <si>
    <t>Tubo rectangular Cal. 18 3''x1-1/2'</t>
  </si>
  <si>
    <t>KG</t>
  </si>
  <si>
    <t>Tubos redondos galvanizados de 2''</t>
  </si>
  <si>
    <t>Tubos redondos galvanizados de 2'' x 6 m</t>
  </si>
  <si>
    <t>Lámina  master 1000 x 6 m</t>
  </si>
  <si>
    <t>Caballetes x 12 m</t>
  </si>
  <si>
    <t>Tornillo autoperforantes 2-12''</t>
  </si>
  <si>
    <t>Soldador</t>
  </si>
  <si>
    <t>Obrero x 3</t>
  </si>
  <si>
    <t>4.1</t>
  </si>
  <si>
    <t>4.2</t>
  </si>
  <si>
    <t>4.3</t>
  </si>
  <si>
    <t>SECRETARIA DE PLANEACIÓN E INFRAESTRUCTURA MUNICIPAL</t>
  </si>
  <si>
    <t>REPARACIÓN Y PINTURA DE LAS PAREDES, INSTALACIÓN DE CERRAMIENTO PERIMETRAL Y DE CUBIERTA EN LA ESTACIÓN DE POLICIA EN EL MUNICIPIO DE TEORAMA, NORTE DE SANTANDER</t>
  </si>
  <si>
    <t>UTILIDAD 7%</t>
  </si>
  <si>
    <t>Instalación de costales con material arcilloso</t>
  </si>
  <si>
    <t>m3</t>
  </si>
  <si>
    <t>Costales</t>
  </si>
  <si>
    <t>Mortero</t>
  </si>
  <si>
    <t>Arcilla</t>
  </si>
  <si>
    <t>Malla gallinero alambre galv 1 1/4 plg</t>
  </si>
  <si>
    <t>Obrero x3</t>
  </si>
  <si>
    <t>Ayudante x 3</t>
  </si>
  <si>
    <t>Ayudante x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</si>
</sst>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[$-240A]d&quot; de &quot;mmmm&quot; de &quot;yyyy;@"/>
    <numFmt numFmtId="166" formatCode="[$-F800]dddd\,\ mmmm\ dd\,\ yyyy"/>
    <numFmt numFmtId="167" formatCode="_-* #,##0.00_-;\-* #,##0.00_-;_-* &quot;-&quot;_-;_-@_-"/>
    <numFmt numFmtId="168" formatCode="_-&quot;$&quot;\ * #,##0.00_-;\-&quot;$&quot;\ * #,##0.00_-;_-&quot;$&quot;\ * &quot;-&quot;_-;_-@_-"/>
    <numFmt numFmtId="169" formatCode="_-&quot;$&quot;* #,##0_-;\-&quot;$&quot;* #,##0_-;_-&quot;$&quot;* &quot;-&quot;??_-;_-@_-"/>
    <numFmt numFmtId="170" formatCode="_ * #,##0.00_ ;_ * \-#,##0.00_ ;_ * &quot;-&quot;??_ ;_ @_ "/>
    <numFmt numFmtId="171" formatCode="[$$-2C0A]#,##0.00"/>
    <numFmt numFmtId="172" formatCode="[$$-240A]\ #,##0.00"/>
    <numFmt numFmtId="173" formatCode="_-&quot;$&quot;\ * #,##0.0_-;\-&quot;$&quot;\ * #,##0.0_-;_-&quot;$&quot;\ * &quot;-&quot;_-;_-@_-"/>
  </numFmts>
  <fonts count="23">
    <font>
      <sz val="11"/>
      <color theme="1"/>
      <name val="Calibri"/>
      <family val="2"/>
      <scheme val="minor"/>
    </font>
    <font>
      <sz val="11"/>
      <color theme="1"/>
      <name val="CCE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20"/>
      <name val="Algerian"/>
      <family val="5"/>
    </font>
    <font>
      <sz val="9"/>
      <color theme="1"/>
      <name val="Book Antiqua"/>
      <family val="1"/>
    </font>
    <font>
      <sz val="10"/>
      <name val="Arial"/>
      <family val="2"/>
    </font>
    <font>
      <b/>
      <sz val="14"/>
      <name val="Algerian"/>
      <family val="5"/>
    </font>
    <font>
      <b/>
      <sz val="12"/>
      <name val="Algerian"/>
      <family val="5"/>
    </font>
    <font>
      <b/>
      <sz val="9"/>
      <name val="Book Antiqua"/>
      <family val="1"/>
    </font>
    <font>
      <sz val="9"/>
      <name val="Book Antiqua"/>
      <family val="1"/>
    </font>
    <font>
      <b/>
      <sz val="9"/>
      <color theme="1"/>
      <name val="Book Antiqua"/>
      <family val="1"/>
    </font>
    <font>
      <b/>
      <sz val="10"/>
      <color theme="1"/>
      <name val="Book Antiqua"/>
      <family val="1"/>
    </font>
    <font>
      <b/>
      <sz val="11"/>
      <name val="Arial Narrow"/>
      <family val="2"/>
    </font>
    <font>
      <sz val="11"/>
      <name val="Arial Narrow"/>
      <family val="2"/>
    </font>
    <font>
      <sz val="8"/>
      <name val="Book Antiqua"/>
      <family val="1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Calibri"/>
      <family val="2"/>
      <scheme val="minor"/>
    </font>
    <font>
      <b/>
      <sz val="11"/>
      <name val="Timee"/>
    </font>
    <font>
      <b/>
      <sz val="16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/>
    <xf numFmtId="0" fontId="7" fillId="0" borderId="0"/>
    <xf numFmtId="170" fontId="7" fillId="0" borderId="0" applyFont="0" applyFill="0" applyBorder="0" applyAlignment="0" applyProtection="0"/>
  </cellStyleXfs>
  <cellXfs count="29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2" borderId="1" xfId="0" applyFont="1" applyFill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right"/>
    </xf>
    <xf numFmtId="0" fontId="3" fillId="0" borderId="8" xfId="0" applyFont="1" applyBorder="1"/>
    <xf numFmtId="0" fontId="3" fillId="0" borderId="9" xfId="0" applyFont="1" applyBorder="1"/>
    <xf numFmtId="0" fontId="3" fillId="2" borderId="8" xfId="0" applyFont="1" applyFill="1" applyBorder="1"/>
    <xf numFmtId="0" fontId="3" fillId="2" borderId="9" xfId="0" applyFont="1" applyFill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4" fillId="2" borderId="1" xfId="0" applyFont="1" applyFill="1" applyBorder="1"/>
    <xf numFmtId="0" fontId="4" fillId="2" borderId="9" xfId="0" applyFont="1" applyFill="1" applyBorder="1"/>
    <xf numFmtId="0" fontId="4" fillId="0" borderId="0" xfId="0" applyFont="1"/>
    <xf numFmtId="0" fontId="4" fillId="0" borderId="1" xfId="0" applyFont="1" applyBorder="1"/>
    <xf numFmtId="0" fontId="3" fillId="0" borderId="0" xfId="0" applyFont="1"/>
    <xf numFmtId="0" fontId="4" fillId="0" borderId="2" xfId="0" applyFont="1" applyBorder="1"/>
    <xf numFmtId="0" fontId="4" fillId="2" borderId="1" xfId="0" applyFont="1" applyFill="1" applyBorder="1" applyAlignment="1">
      <alignment wrapText="1"/>
    </xf>
    <xf numFmtId="165" fontId="10" fillId="0" borderId="25" xfId="6" applyNumberFormat="1" applyFont="1" applyBorder="1" applyAlignment="1">
      <alignment vertical="center"/>
    </xf>
    <xf numFmtId="167" fontId="10" fillId="0" borderId="27" xfId="3" applyNumberFormat="1" applyFont="1" applyFill="1" applyBorder="1" applyAlignment="1">
      <alignment horizontal="center" vertical="center"/>
    </xf>
    <xf numFmtId="0" fontId="11" fillId="0" borderId="28" xfId="6" applyFont="1" applyBorder="1" applyAlignment="1">
      <alignment vertical="center"/>
    </xf>
    <xf numFmtId="0" fontId="11" fillId="0" borderId="0" xfId="6" applyFont="1" applyAlignment="1">
      <alignment vertical="center"/>
    </xf>
    <xf numFmtId="164" fontId="11" fillId="0" borderId="18" xfId="6" applyNumberFormat="1" applyFont="1" applyBorder="1" applyAlignment="1">
      <alignment vertical="center"/>
    </xf>
    <xf numFmtId="164" fontId="10" fillId="0" borderId="9" xfId="6" applyNumberFormat="1" applyFont="1" applyBorder="1" applyAlignment="1">
      <alignment horizontal="center"/>
    </xf>
    <xf numFmtId="0" fontId="11" fillId="0" borderId="30" xfId="6" applyFont="1" applyBorder="1" applyAlignment="1">
      <alignment horizontal="left" vertical="center"/>
    </xf>
    <xf numFmtId="0" fontId="11" fillId="0" borderId="31" xfId="6" applyFont="1" applyBorder="1" applyAlignment="1">
      <alignment horizontal="left" vertical="center"/>
    </xf>
    <xf numFmtId="0" fontId="10" fillId="0" borderId="28" xfId="6" applyFont="1" applyBorder="1" applyAlignment="1">
      <alignment horizontal="left" vertical="center"/>
    </xf>
    <xf numFmtId="0" fontId="10" fillId="0" borderId="0" xfId="6" applyFont="1" applyAlignment="1">
      <alignment horizontal="left" vertical="center"/>
    </xf>
    <xf numFmtId="0" fontId="11" fillId="0" borderId="0" xfId="6" applyFont="1" applyAlignment="1">
      <alignment horizontal="left" vertical="center"/>
    </xf>
    <xf numFmtId="0" fontId="10" fillId="0" borderId="28" xfId="6" applyFont="1" applyBorder="1"/>
    <xf numFmtId="0" fontId="10" fillId="0" borderId="0" xfId="6" applyFont="1"/>
    <xf numFmtId="0" fontId="11" fillId="0" borderId="0" xfId="6" applyFont="1"/>
    <xf numFmtId="0" fontId="11" fillId="0" borderId="8" xfId="6" applyFont="1" applyBorder="1" applyAlignment="1">
      <alignment horizontal="center" vertical="center"/>
    </xf>
    <xf numFmtId="0" fontId="11" fillId="0" borderId="1" xfId="6" applyFont="1" applyBorder="1" applyAlignment="1">
      <alignment horizontal="center" vertical="center"/>
    </xf>
    <xf numFmtId="0" fontId="11" fillId="0" borderId="2" xfId="6" applyFont="1" applyBorder="1" applyAlignment="1">
      <alignment horizontal="center" vertical="center"/>
    </xf>
    <xf numFmtId="9" fontId="11" fillId="0" borderId="2" xfId="5" applyFont="1" applyFill="1" applyBorder="1" applyAlignment="1">
      <alignment horizontal="center" vertical="center"/>
    </xf>
    <xf numFmtId="42" fontId="11" fillId="0" borderId="1" xfId="4" applyFont="1" applyFill="1" applyBorder="1" applyAlignment="1">
      <alignment horizontal="center" vertical="center"/>
    </xf>
    <xf numFmtId="9" fontId="11" fillId="0" borderId="1" xfId="5" applyFont="1" applyFill="1" applyBorder="1" applyAlignment="1">
      <alignment horizontal="center" vertical="center"/>
    </xf>
    <xf numFmtId="168" fontId="11" fillId="0" borderId="1" xfId="4" applyNumberFormat="1" applyFont="1" applyFill="1" applyBorder="1" applyAlignment="1">
      <alignment horizontal="center" vertical="center"/>
    </xf>
    <xf numFmtId="4" fontId="11" fillId="0" borderId="2" xfId="6" applyNumberFormat="1" applyFont="1" applyBorder="1" applyAlignment="1">
      <alignment horizontal="center" vertical="center"/>
    </xf>
    <xf numFmtId="2" fontId="11" fillId="0" borderId="1" xfId="6" applyNumberFormat="1" applyFont="1" applyBorder="1" applyAlignment="1">
      <alignment horizontal="center" vertical="center"/>
    </xf>
    <xf numFmtId="0" fontId="11" fillId="0" borderId="28" xfId="6" applyFont="1" applyBorder="1" applyAlignment="1">
      <alignment horizontal="left" vertical="center"/>
    </xf>
    <xf numFmtId="169" fontId="11" fillId="0" borderId="31" xfId="6" applyNumberFormat="1" applyFont="1" applyBorder="1" applyAlignment="1">
      <alignment horizontal="left" vertical="center"/>
    </xf>
    <xf numFmtId="0" fontId="11" fillId="0" borderId="0" xfId="6" applyFont="1" applyAlignment="1">
      <alignment horizontal="center"/>
    </xf>
    <xf numFmtId="169" fontId="10" fillId="0" borderId="0" xfId="6" applyNumberFormat="1" applyFont="1" applyAlignment="1">
      <alignment horizontal="left" vertical="center"/>
    </xf>
    <xf numFmtId="164" fontId="11" fillId="0" borderId="9" xfId="6" applyNumberFormat="1" applyFont="1" applyBorder="1" applyAlignment="1">
      <alignment vertical="center"/>
    </xf>
    <xf numFmtId="0" fontId="11" fillId="0" borderId="28" xfId="6" applyFont="1" applyBorder="1" applyAlignment="1">
      <alignment horizontal="center" vertical="center"/>
    </xf>
    <xf numFmtId="0" fontId="11" fillId="0" borderId="0" xfId="6" applyFont="1" applyAlignment="1">
      <alignment horizontal="center" vertical="center"/>
    </xf>
    <xf numFmtId="169" fontId="11" fillId="0" borderId="0" xfId="6" applyNumberFormat="1" applyFont="1" applyAlignment="1">
      <alignment horizontal="center" vertical="center"/>
    </xf>
    <xf numFmtId="169" fontId="11" fillId="0" borderId="0" xfId="6" applyNumberFormat="1" applyFont="1" applyAlignment="1">
      <alignment vertical="center"/>
    </xf>
    <xf numFmtId="164" fontId="11" fillId="0" borderId="18" xfId="2" applyNumberFormat="1" applyFont="1" applyFill="1" applyBorder="1" applyAlignment="1">
      <alignment vertical="center"/>
    </xf>
    <xf numFmtId="169" fontId="11" fillId="0" borderId="0" xfId="6" applyNumberFormat="1" applyFont="1"/>
    <xf numFmtId="164" fontId="11" fillId="0" borderId="18" xfId="6" applyNumberFormat="1" applyFont="1" applyBorder="1"/>
    <xf numFmtId="169" fontId="11" fillId="0" borderId="1" xfId="1" applyNumberFormat="1" applyFont="1" applyFill="1" applyBorder="1" applyAlignment="1">
      <alignment horizontal="center" vertical="center"/>
    </xf>
    <xf numFmtId="164" fontId="11" fillId="0" borderId="1" xfId="6" applyNumberFormat="1" applyFont="1" applyBorder="1" applyAlignment="1">
      <alignment horizontal="center" vertical="center"/>
    </xf>
    <xf numFmtId="164" fontId="11" fillId="0" borderId="34" xfId="6" applyNumberFormat="1" applyFont="1" applyBorder="1"/>
    <xf numFmtId="164" fontId="11" fillId="0" borderId="2" xfId="4" applyNumberFormat="1" applyFont="1" applyFill="1" applyBorder="1" applyAlignment="1">
      <alignment vertical="center"/>
    </xf>
    <xf numFmtId="164" fontId="11" fillId="0" borderId="34" xfId="2" applyNumberFormat="1" applyFont="1" applyFill="1" applyBorder="1" applyAlignment="1">
      <alignment vertical="center"/>
    </xf>
    <xf numFmtId="44" fontId="11" fillId="0" borderId="2" xfId="1" applyFont="1" applyFill="1" applyBorder="1" applyAlignment="1">
      <alignment vertical="center"/>
    </xf>
    <xf numFmtId="9" fontId="11" fillId="0" borderId="1" xfId="5" applyFont="1" applyBorder="1" applyAlignment="1">
      <alignment horizontal="center" vertical="center"/>
    </xf>
    <xf numFmtId="42" fontId="11" fillId="0" borderId="2" xfId="4" applyFont="1" applyFill="1" applyBorder="1" applyAlignment="1">
      <alignment vertical="center"/>
    </xf>
    <xf numFmtId="0" fontId="11" fillId="0" borderId="28" xfId="6" applyFont="1" applyBorder="1"/>
    <xf numFmtId="169" fontId="11" fillId="0" borderId="1" xfId="6" applyNumberFormat="1" applyFont="1" applyBorder="1" applyAlignment="1">
      <alignment horizontal="center" vertical="center"/>
    </xf>
    <xf numFmtId="4" fontId="11" fillId="0" borderId="2" xfId="6" applyNumberFormat="1" applyFont="1" applyBorder="1" applyAlignment="1">
      <alignment vertical="center"/>
    </xf>
    <xf numFmtId="4" fontId="11" fillId="0" borderId="1" xfId="6" applyNumberFormat="1" applyFont="1" applyBorder="1" applyAlignment="1">
      <alignment horizontal="center" vertical="center"/>
    </xf>
    <xf numFmtId="0" fontId="11" fillId="0" borderId="1" xfId="7" applyFont="1" applyBorder="1" applyAlignment="1">
      <alignment horizontal="center" vertical="center"/>
    </xf>
    <xf numFmtId="4" fontId="11" fillId="0" borderId="1" xfId="6" applyNumberFormat="1" applyFont="1" applyBorder="1" applyAlignment="1">
      <alignment vertical="center"/>
    </xf>
    <xf numFmtId="0" fontId="11" fillId="3" borderId="2" xfId="6" applyFont="1" applyFill="1" applyBorder="1" applyAlignment="1">
      <alignment vertical="center"/>
    </xf>
    <xf numFmtId="42" fontId="11" fillId="3" borderId="1" xfId="4" applyFont="1" applyFill="1" applyBorder="1" applyAlignment="1">
      <alignment horizontal="center" vertical="center"/>
    </xf>
    <xf numFmtId="10" fontId="6" fillId="0" borderId="1" xfId="2" applyNumberFormat="1" applyFont="1" applyBorder="1" applyAlignment="1">
      <alignment horizontal="center" vertical="center"/>
    </xf>
    <xf numFmtId="2" fontId="11" fillId="3" borderId="1" xfId="6" applyNumberFormat="1" applyFont="1" applyFill="1" applyBorder="1" applyAlignment="1">
      <alignment horizontal="center" vertical="center"/>
    </xf>
    <xf numFmtId="168" fontId="11" fillId="3" borderId="2" xfId="4" applyNumberFormat="1" applyFont="1" applyFill="1" applyBorder="1" applyAlignment="1">
      <alignment vertical="center"/>
    </xf>
    <xf numFmtId="0" fontId="11" fillId="0" borderId="2" xfId="6" applyFont="1" applyBorder="1" applyAlignment="1">
      <alignment vertical="center"/>
    </xf>
    <xf numFmtId="0" fontId="11" fillId="0" borderId="35" xfId="6" applyFont="1" applyBorder="1" applyAlignment="1">
      <alignment horizontal="left" vertical="center"/>
    </xf>
    <xf numFmtId="0" fontId="11" fillId="0" borderId="36" xfId="6" applyFont="1" applyBorder="1" applyAlignment="1">
      <alignment horizontal="left"/>
    </xf>
    <xf numFmtId="0" fontId="11" fillId="0" borderId="36" xfId="6" applyFont="1" applyBorder="1" applyAlignment="1">
      <alignment vertical="center"/>
    </xf>
    <xf numFmtId="164" fontId="11" fillId="4" borderId="16" xfId="6" applyNumberFormat="1" applyFont="1" applyFill="1" applyBorder="1" applyAlignment="1">
      <alignment vertical="center"/>
    </xf>
    <xf numFmtId="0" fontId="10" fillId="0" borderId="38" xfId="6" applyFont="1" applyBorder="1"/>
    <xf numFmtId="0" fontId="11" fillId="0" borderId="39" xfId="6" applyFont="1" applyBorder="1"/>
    <xf numFmtId="169" fontId="11" fillId="0" borderId="39" xfId="6" applyNumberFormat="1" applyFont="1" applyBorder="1"/>
    <xf numFmtId="164" fontId="11" fillId="0" borderId="21" xfId="6" applyNumberFormat="1" applyFont="1" applyBorder="1"/>
    <xf numFmtId="0" fontId="6" fillId="0" borderId="15" xfId="0" applyFont="1" applyBorder="1"/>
    <xf numFmtId="0" fontId="6" fillId="0" borderId="16" xfId="0" applyFont="1" applyBorder="1"/>
    <xf numFmtId="9" fontId="6" fillId="0" borderId="1" xfId="0" applyNumberFormat="1" applyFont="1" applyBorder="1"/>
    <xf numFmtId="44" fontId="6" fillId="0" borderId="9" xfId="0" applyNumberFormat="1" applyFont="1" applyBorder="1"/>
    <xf numFmtId="9" fontId="6" fillId="0" borderId="19" xfId="0" applyNumberFormat="1" applyFont="1" applyBorder="1"/>
    <xf numFmtId="44" fontId="6" fillId="0" borderId="20" xfId="0" applyNumberFormat="1" applyFont="1" applyBorder="1"/>
    <xf numFmtId="44" fontId="12" fillId="0" borderId="42" xfId="0" applyNumberFormat="1" applyFont="1" applyBorder="1"/>
    <xf numFmtId="164" fontId="13" fillId="0" borderId="42" xfId="0" applyNumberFormat="1" applyFont="1" applyBorder="1"/>
    <xf numFmtId="0" fontId="15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vertical="center" wrapText="1"/>
    </xf>
    <xf numFmtId="0" fontId="15" fillId="0" borderId="47" xfId="0" applyFont="1" applyBorder="1" applyAlignment="1">
      <alignment horizontal="center" vertical="center"/>
    </xf>
    <xf numFmtId="171" fontId="15" fillId="0" borderId="47" xfId="0" applyNumberFormat="1" applyFont="1" applyBorder="1" applyAlignment="1">
      <alignment horizontal="right" vertical="center"/>
    </xf>
    <xf numFmtId="172" fontId="15" fillId="0" borderId="48" xfId="8" applyNumberFormat="1" applyFont="1" applyBorder="1" applyAlignment="1">
      <alignment horizontal="right" vertical="center" wrapText="1"/>
    </xf>
    <xf numFmtId="0" fontId="11" fillId="0" borderId="1" xfId="5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73" fontId="16" fillId="0" borderId="2" xfId="4" applyNumberFormat="1" applyFont="1" applyFill="1" applyBorder="1" applyAlignment="1">
      <alignment horizontal="center"/>
    </xf>
    <xf numFmtId="4" fontId="16" fillId="0" borderId="1" xfId="0" applyNumberFormat="1" applyFont="1" applyBorder="1" applyAlignment="1">
      <alignment horizontal="center" vertical="center"/>
    </xf>
    <xf numFmtId="164" fontId="16" fillId="0" borderId="2" xfId="4" applyNumberFormat="1" applyFont="1" applyFill="1" applyBorder="1" applyAlignment="1">
      <alignment vertical="center"/>
    </xf>
    <xf numFmtId="44" fontId="0" fillId="0" borderId="0" xfId="0" applyNumberFormat="1"/>
    <xf numFmtId="0" fontId="14" fillId="7" borderId="42" xfId="0" applyFont="1" applyFill="1" applyBorder="1" applyAlignment="1">
      <alignment horizontal="center" vertical="center"/>
    </xf>
    <xf numFmtId="172" fontId="14" fillId="0" borderId="34" xfId="8" applyNumberFormat="1" applyFont="1" applyBorder="1" applyAlignment="1">
      <alignment horizontal="right" vertical="center" wrapText="1"/>
    </xf>
    <xf numFmtId="0" fontId="15" fillId="0" borderId="43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172" fontId="15" fillId="0" borderId="34" xfId="8" applyNumberFormat="1" applyFont="1" applyBorder="1" applyAlignment="1">
      <alignment horizontal="right" vertical="center" wrapText="1"/>
    </xf>
    <xf numFmtId="0" fontId="15" fillId="0" borderId="47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44" fontId="15" fillId="0" borderId="47" xfId="1" applyFont="1" applyFill="1" applyBorder="1" applyAlignment="1">
      <alignment horizontal="left" vertical="center" wrapText="1"/>
    </xf>
    <xf numFmtId="44" fontId="15" fillId="0" borderId="1" xfId="1" applyFont="1" applyFill="1" applyBorder="1" applyAlignment="1">
      <alignment horizontal="left" vertical="center" wrapText="1"/>
    </xf>
    <xf numFmtId="2" fontId="15" fillId="0" borderId="47" xfId="8" applyNumberFormat="1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3" fontId="0" fillId="0" borderId="0" xfId="0" applyNumberFormat="1"/>
    <xf numFmtId="4" fontId="11" fillId="0" borderId="2" xfId="6" applyNumberFormat="1" applyFont="1" applyBorder="1" applyAlignment="1">
      <alignment vertical="center" wrapText="1"/>
    </xf>
    <xf numFmtId="44" fontId="0" fillId="0" borderId="0" xfId="1" applyFont="1"/>
    <xf numFmtId="0" fontId="15" fillId="5" borderId="49" xfId="0" applyFont="1" applyFill="1" applyBorder="1" applyAlignment="1">
      <alignment horizontal="center" vertical="center"/>
    </xf>
    <xf numFmtId="0" fontId="15" fillId="0" borderId="47" xfId="0" applyFont="1" applyBorder="1" applyAlignment="1">
      <alignment horizontal="left" vertical="center"/>
    </xf>
    <xf numFmtId="2" fontId="15" fillId="0" borderId="47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2" fontId="15" fillId="0" borderId="47" xfId="0" applyNumberFormat="1" applyFont="1" applyBorder="1" applyAlignment="1">
      <alignment horizontal="center" vertical="center"/>
    </xf>
    <xf numFmtId="44" fontId="15" fillId="0" borderId="47" xfId="1" applyFont="1" applyBorder="1" applyAlignment="1">
      <alignment horizontal="right" vertical="center"/>
    </xf>
    <xf numFmtId="0" fontId="15" fillId="0" borderId="19" xfId="0" applyFont="1" applyBorder="1" applyAlignment="1">
      <alignment horizontal="left" vertical="center"/>
    </xf>
    <xf numFmtId="2" fontId="15" fillId="0" borderId="19" xfId="0" applyNumberFormat="1" applyFont="1" applyBorder="1" applyAlignment="1">
      <alignment horizontal="center" vertical="center"/>
    </xf>
    <xf numFmtId="44" fontId="15" fillId="0" borderId="19" xfId="1" applyFont="1" applyBorder="1" applyAlignment="1">
      <alignment horizontal="right" vertical="center"/>
    </xf>
    <xf numFmtId="172" fontId="14" fillId="0" borderId="42" xfId="8" applyNumberFormat="1" applyFont="1" applyBorder="1" applyAlignment="1">
      <alignment horizontal="right" vertical="center" wrapText="1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vertical="center" wrapText="1"/>
    </xf>
    <xf numFmtId="0" fontId="15" fillId="0" borderId="45" xfId="0" applyFont="1" applyBorder="1" applyAlignment="1">
      <alignment horizontal="center" vertical="center"/>
    </xf>
    <xf numFmtId="2" fontId="15" fillId="0" borderId="45" xfId="8" applyNumberFormat="1" applyFont="1" applyBorder="1" applyAlignment="1">
      <alignment horizontal="center" vertical="center"/>
    </xf>
    <xf numFmtId="171" fontId="15" fillId="0" borderId="45" xfId="0" applyNumberFormat="1" applyFont="1" applyBorder="1" applyAlignment="1">
      <alignment horizontal="right" vertical="center"/>
    </xf>
    <xf numFmtId="170" fontId="15" fillId="0" borderId="45" xfId="8" applyFont="1" applyBorder="1" applyAlignment="1">
      <alignment horizontal="center" vertical="center"/>
    </xf>
    <xf numFmtId="171" fontId="14" fillId="0" borderId="45" xfId="0" applyNumberFormat="1" applyFont="1" applyBorder="1" applyAlignment="1">
      <alignment horizontal="right" vertical="center"/>
    </xf>
    <xf numFmtId="44" fontId="15" fillId="0" borderId="48" xfId="0" applyNumberFormat="1" applyFont="1" applyBorder="1" applyAlignment="1">
      <alignment horizontal="left" vertical="center" wrapText="1"/>
    </xf>
    <xf numFmtId="0" fontId="15" fillId="0" borderId="8" xfId="0" applyFont="1" applyBorder="1" applyAlignment="1">
      <alignment horizontal="center" vertical="center"/>
    </xf>
    <xf numFmtId="44" fontId="15" fillId="0" borderId="34" xfId="0" applyNumberFormat="1" applyFont="1" applyBorder="1" applyAlignment="1">
      <alignment horizontal="left" vertical="center" wrapText="1"/>
    </xf>
    <xf numFmtId="44" fontId="15" fillId="0" borderId="48" xfId="1" applyFont="1" applyBorder="1" applyAlignment="1">
      <alignment horizontal="right" vertical="center" wrapText="1"/>
    </xf>
    <xf numFmtId="44" fontId="15" fillId="0" borderId="34" xfId="1" applyFont="1" applyBorder="1" applyAlignment="1">
      <alignment horizontal="right" vertical="center" wrapText="1"/>
    </xf>
    <xf numFmtId="44" fontId="15" fillId="0" borderId="48" xfId="1" applyFont="1" applyFill="1" applyBorder="1" applyAlignment="1">
      <alignment horizontal="left" vertical="center" wrapText="1"/>
    </xf>
    <xf numFmtId="0" fontId="14" fillId="5" borderId="42" xfId="0" applyFont="1" applyFill="1" applyBorder="1" applyAlignment="1">
      <alignment horizontal="center" vertical="center"/>
    </xf>
    <xf numFmtId="0" fontId="17" fillId="0" borderId="19" xfId="0" applyFont="1" applyBorder="1"/>
    <xf numFmtId="172" fontId="19" fillId="2" borderId="42" xfId="0" applyNumberFormat="1" applyFont="1" applyFill="1" applyBorder="1"/>
    <xf numFmtId="172" fontId="20" fillId="0" borderId="9" xfId="0" applyNumberFormat="1" applyFont="1" applyBorder="1"/>
    <xf numFmtId="172" fontId="18" fillId="0" borderId="9" xfId="0" applyNumberFormat="1" applyFont="1" applyBorder="1"/>
    <xf numFmtId="0" fontId="17" fillId="0" borderId="43" xfId="0" applyFont="1" applyBorder="1"/>
    <xf numFmtId="0" fontId="17" fillId="0" borderId="20" xfId="0" applyFont="1" applyBorder="1"/>
    <xf numFmtId="164" fontId="0" fillId="0" borderId="0" xfId="0" applyNumberFormat="1"/>
    <xf numFmtId="44" fontId="15" fillId="0" borderId="47" xfId="0" applyNumberFormat="1" applyFont="1" applyBorder="1" applyAlignment="1">
      <alignment horizontal="right" vertical="center"/>
    </xf>
    <xf numFmtId="44" fontId="15" fillId="0" borderId="48" xfId="8" applyNumberFormat="1" applyFont="1" applyBorder="1" applyAlignment="1">
      <alignment horizontal="right" vertical="center" wrapText="1"/>
    </xf>
    <xf numFmtId="44" fontId="15" fillId="0" borderId="19" xfId="0" applyNumberFormat="1" applyFont="1" applyBorder="1" applyAlignment="1">
      <alignment horizontal="right" vertical="center"/>
    </xf>
    <xf numFmtId="0" fontId="15" fillId="0" borderId="45" xfId="0" applyFont="1" applyBorder="1" applyAlignment="1">
      <alignment horizontal="left" vertical="center" wrapText="1"/>
    </xf>
    <xf numFmtId="44" fontId="15" fillId="0" borderId="45" xfId="0" applyNumberFormat="1" applyFont="1" applyBorder="1" applyAlignment="1">
      <alignment horizontal="right" vertical="center"/>
    </xf>
    <xf numFmtId="172" fontId="22" fillId="2" borderId="9" xfId="8" applyNumberFormat="1" applyFont="1" applyFill="1" applyBorder="1" applyAlignment="1">
      <alignment horizontal="right" vertical="center" wrapText="1"/>
    </xf>
    <xf numFmtId="44" fontId="15" fillId="0" borderId="45" xfId="1" applyFont="1" applyBorder="1" applyAlignment="1">
      <alignment horizontal="right" vertical="center"/>
    </xf>
    <xf numFmtId="0" fontId="14" fillId="5" borderId="50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44" fontId="15" fillId="0" borderId="1" xfId="0" applyNumberFormat="1" applyFont="1" applyBorder="1" applyAlignment="1">
      <alignment horizontal="left" vertical="center"/>
    </xf>
    <xf numFmtId="2" fontId="15" fillId="0" borderId="1" xfId="0" applyNumberFormat="1" applyFont="1" applyBorder="1" applyAlignment="1">
      <alignment horizontal="center" vertical="center"/>
    </xf>
    <xf numFmtId="0" fontId="21" fillId="5" borderId="24" xfId="0" applyFont="1" applyFill="1" applyBorder="1" applyAlignment="1">
      <alignment horizontal="center" vertical="center" wrapText="1"/>
    </xf>
    <xf numFmtId="0" fontId="21" fillId="5" borderId="25" xfId="0" applyFont="1" applyFill="1" applyBorder="1" applyAlignment="1">
      <alignment horizontal="center" vertical="center" wrapText="1"/>
    </xf>
    <xf numFmtId="0" fontId="21" fillId="5" borderId="41" xfId="0" applyFont="1" applyFill="1" applyBorder="1" applyAlignment="1">
      <alignment horizontal="center" vertical="center" wrapText="1"/>
    </xf>
    <xf numFmtId="0" fontId="21" fillId="6" borderId="44" xfId="0" applyFont="1" applyFill="1" applyBorder="1" applyAlignment="1">
      <alignment horizontal="center" vertical="center" wrapText="1"/>
    </xf>
    <xf numFmtId="0" fontId="21" fillId="6" borderId="45" xfId="0" applyFont="1" applyFill="1" applyBorder="1" applyAlignment="1">
      <alignment horizontal="center" vertical="center" wrapText="1"/>
    </xf>
    <xf numFmtId="170" fontId="21" fillId="6" borderId="45" xfId="0" applyNumberFormat="1" applyFont="1" applyFill="1" applyBorder="1" applyAlignment="1">
      <alignment horizontal="center" vertical="center" wrapText="1"/>
    </xf>
    <xf numFmtId="0" fontId="21" fillId="6" borderId="34" xfId="0" applyFont="1" applyFill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5" borderId="14" xfId="0" applyFont="1" applyFill="1" applyBorder="1" applyAlignment="1">
      <alignment horizontal="center" vertical="center"/>
    </xf>
    <xf numFmtId="0" fontId="21" fillId="5" borderId="15" xfId="0" applyFont="1" applyFill="1" applyBorder="1" applyAlignment="1">
      <alignment horizontal="center" vertical="center"/>
    </xf>
    <xf numFmtId="0" fontId="21" fillId="5" borderId="16" xfId="0" applyFont="1" applyFill="1" applyBorder="1" applyAlignment="1">
      <alignment horizontal="center" vertical="center"/>
    </xf>
    <xf numFmtId="0" fontId="21" fillId="5" borderId="8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21" fillId="5" borderId="9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5" borderId="11" xfId="0" applyFont="1" applyFill="1" applyBorder="1" applyAlignment="1">
      <alignment horizontal="center" vertical="center"/>
    </xf>
    <xf numFmtId="0" fontId="21" fillId="5" borderId="12" xfId="0" applyFont="1" applyFill="1" applyBorder="1" applyAlignment="1">
      <alignment horizontal="center" vertical="center"/>
    </xf>
    <xf numFmtId="0" fontId="21" fillId="5" borderId="13" xfId="0" applyFont="1" applyFill="1" applyBorder="1" applyAlignment="1">
      <alignment horizontal="center" vertical="center"/>
    </xf>
    <xf numFmtId="0" fontId="21" fillId="5" borderId="10" xfId="0" applyFont="1" applyFill="1" applyBorder="1" applyAlignment="1">
      <alignment horizontal="center" vertical="center"/>
    </xf>
    <xf numFmtId="0" fontId="21" fillId="5" borderId="3" xfId="0" applyFont="1" applyFill="1" applyBorder="1" applyAlignment="1">
      <alignment horizontal="center" vertical="center"/>
    </xf>
    <xf numFmtId="0" fontId="21" fillId="5" borderId="29" xfId="0" applyFont="1" applyFill="1" applyBorder="1" applyAlignment="1">
      <alignment horizontal="center" vertical="center"/>
    </xf>
    <xf numFmtId="0" fontId="18" fillId="0" borderId="8" xfId="0" applyFont="1" applyBorder="1" applyAlignment="1">
      <alignment horizontal="right"/>
    </xf>
    <xf numFmtId="0" fontId="18" fillId="0" borderId="1" xfId="0" applyFont="1" applyBorder="1" applyAlignment="1">
      <alignment horizontal="right"/>
    </xf>
    <xf numFmtId="0" fontId="19" fillId="2" borderId="24" xfId="0" applyFont="1" applyFill="1" applyBorder="1" applyAlignment="1">
      <alignment horizontal="right"/>
    </xf>
    <xf numFmtId="0" fontId="19" fillId="2" borderId="25" xfId="0" applyFont="1" applyFill="1" applyBorder="1" applyAlignment="1">
      <alignment horizontal="right"/>
    </xf>
    <xf numFmtId="0" fontId="19" fillId="2" borderId="41" xfId="0" applyFont="1" applyFill="1" applyBorder="1" applyAlignment="1">
      <alignment horizontal="right"/>
    </xf>
    <xf numFmtId="171" fontId="22" fillId="2" borderId="8" xfId="0" applyNumberFormat="1" applyFont="1" applyFill="1" applyBorder="1" applyAlignment="1">
      <alignment horizontal="right" vertical="center"/>
    </xf>
    <xf numFmtId="171" fontId="22" fillId="2" borderId="1" xfId="0" applyNumberFormat="1" applyFont="1" applyFill="1" applyBorder="1" applyAlignment="1">
      <alignment horizontal="right" vertical="center"/>
    </xf>
    <xf numFmtId="0" fontId="14" fillId="7" borderId="24" xfId="0" applyFont="1" applyFill="1" applyBorder="1" applyAlignment="1">
      <alignment horizontal="left" vertical="center"/>
    </xf>
    <xf numFmtId="0" fontId="14" fillId="7" borderId="25" xfId="0" applyFont="1" applyFill="1" applyBorder="1" applyAlignment="1">
      <alignment horizontal="left" vertical="center"/>
    </xf>
    <xf numFmtId="0" fontId="14" fillId="7" borderId="41" xfId="0" applyFont="1" applyFill="1" applyBorder="1" applyAlignment="1">
      <alignment horizontal="left" vertical="center"/>
    </xf>
    <xf numFmtId="0" fontId="14" fillId="7" borderId="24" xfId="0" applyFont="1" applyFill="1" applyBorder="1" applyAlignment="1">
      <alignment horizontal="left" vertical="center" wrapText="1"/>
    </xf>
    <xf numFmtId="0" fontId="14" fillId="7" borderId="25" xfId="0" applyFont="1" applyFill="1" applyBorder="1" applyAlignment="1">
      <alignment horizontal="left" vertical="center" wrapText="1"/>
    </xf>
    <xf numFmtId="0" fontId="14" fillId="7" borderId="41" xfId="0" applyFont="1" applyFill="1" applyBorder="1" applyAlignment="1">
      <alignment horizontal="left" vertical="center" wrapText="1"/>
    </xf>
    <xf numFmtId="171" fontId="14" fillId="0" borderId="24" xfId="0" applyNumberFormat="1" applyFont="1" applyBorder="1" applyAlignment="1">
      <alignment horizontal="right" vertical="center"/>
    </xf>
    <xf numFmtId="171" fontId="14" fillId="0" borderId="25" xfId="0" applyNumberFormat="1" applyFont="1" applyBorder="1" applyAlignment="1">
      <alignment horizontal="right" vertical="center"/>
    </xf>
    <xf numFmtId="171" fontId="14" fillId="0" borderId="41" xfId="0" applyNumberFormat="1" applyFont="1" applyBorder="1" applyAlignment="1">
      <alignment horizontal="right" vertical="center"/>
    </xf>
    <xf numFmtId="0" fontId="18" fillId="0" borderId="10" xfId="0" applyFont="1" applyBorder="1" applyAlignment="1">
      <alignment horizontal="right"/>
    </xf>
    <xf numFmtId="0" fontId="18" fillId="0" borderId="3" xfId="0" applyFont="1" applyBorder="1" applyAlignment="1">
      <alignment horizontal="right"/>
    </xf>
    <xf numFmtId="0" fontId="18" fillId="0" borderId="4" xfId="0" applyFont="1" applyBorder="1" applyAlignment="1">
      <alignment horizontal="right"/>
    </xf>
    <xf numFmtId="0" fontId="14" fillId="0" borderId="24" xfId="0" applyFont="1" applyBorder="1" applyAlignment="1">
      <alignment horizontal="right" vertical="center"/>
    </xf>
    <xf numFmtId="0" fontId="14" fillId="0" borderId="25" xfId="0" applyFont="1" applyBorder="1" applyAlignment="1">
      <alignment horizontal="right" vertical="center"/>
    </xf>
    <xf numFmtId="0" fontId="14" fillId="0" borderId="41" xfId="0" applyFont="1" applyBorder="1" applyAlignment="1">
      <alignment horizontal="right" vertical="center"/>
    </xf>
    <xf numFmtId="0" fontId="14" fillId="5" borderId="38" xfId="0" applyFont="1" applyFill="1" applyBorder="1" applyAlignment="1">
      <alignment horizontal="left" vertical="center" wrapText="1"/>
    </xf>
    <xf numFmtId="0" fontId="14" fillId="5" borderId="39" xfId="0" applyFont="1" applyFill="1" applyBorder="1" applyAlignment="1">
      <alignment horizontal="left" vertical="center" wrapText="1"/>
    </xf>
    <xf numFmtId="0" fontId="14" fillId="5" borderId="21" xfId="0" applyFont="1" applyFill="1" applyBorder="1" applyAlignment="1">
      <alignment horizontal="left" vertical="center" wrapText="1"/>
    </xf>
    <xf numFmtId="0" fontId="14" fillId="5" borderId="35" xfId="0" applyFont="1" applyFill="1" applyBorder="1" applyAlignment="1">
      <alignment horizontal="left" vertical="center"/>
    </xf>
    <xf numFmtId="0" fontId="14" fillId="5" borderId="36" xfId="0" applyFont="1" applyFill="1" applyBorder="1" applyAlignment="1">
      <alignment horizontal="left" vertical="center"/>
    </xf>
    <xf numFmtId="0" fontId="14" fillId="5" borderId="17" xfId="0" applyFont="1" applyFill="1" applyBorder="1" applyAlignment="1">
      <alignment horizontal="left" vertical="center"/>
    </xf>
    <xf numFmtId="0" fontId="14" fillId="5" borderId="24" xfId="0" applyFont="1" applyFill="1" applyBorder="1" applyAlignment="1">
      <alignment horizontal="left" vertical="center"/>
    </xf>
    <xf numFmtId="0" fontId="14" fillId="5" borderId="25" xfId="0" applyFont="1" applyFill="1" applyBorder="1" applyAlignment="1">
      <alignment horizontal="left" vertical="center"/>
    </xf>
    <xf numFmtId="0" fontId="14" fillId="5" borderId="41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right" indent="1"/>
    </xf>
    <xf numFmtId="0" fontId="6" fillId="0" borderId="3" xfId="0" applyFont="1" applyBorder="1" applyAlignment="1">
      <alignment horizontal="right" indent="1"/>
    </xf>
    <xf numFmtId="0" fontId="6" fillId="0" borderId="4" xfId="0" applyFont="1" applyBorder="1" applyAlignment="1">
      <alignment horizontal="right" indent="1"/>
    </xf>
    <xf numFmtId="0" fontId="6" fillId="0" borderId="10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30" xfId="0" applyFont="1" applyBorder="1" applyAlignment="1">
      <alignment horizontal="right"/>
    </xf>
    <xf numFmtId="0" fontId="6" fillId="0" borderId="31" xfId="0" applyFont="1" applyBorder="1" applyAlignment="1">
      <alignment horizontal="right"/>
    </xf>
    <xf numFmtId="0" fontId="6" fillId="0" borderId="32" xfId="0" applyFont="1" applyBorder="1" applyAlignment="1">
      <alignment horizontal="right"/>
    </xf>
    <xf numFmtId="0" fontId="12" fillId="0" borderId="24" xfId="0" applyFont="1" applyBorder="1" applyAlignment="1">
      <alignment horizontal="right" indent="1"/>
    </xf>
    <xf numFmtId="0" fontId="12" fillId="0" borderId="25" xfId="0" applyFont="1" applyBorder="1" applyAlignment="1">
      <alignment horizontal="right" indent="1"/>
    </xf>
    <xf numFmtId="0" fontId="12" fillId="0" borderId="41" xfId="0" applyFont="1" applyBorder="1" applyAlignment="1">
      <alignment horizontal="right" indent="1"/>
    </xf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11" fillId="0" borderId="2" xfId="6" applyFont="1" applyBorder="1" applyAlignment="1">
      <alignment horizontal="left" vertical="center"/>
    </xf>
    <xf numFmtId="0" fontId="11" fillId="0" borderId="4" xfId="6" applyFont="1" applyBorder="1" applyAlignment="1">
      <alignment horizontal="left" vertical="center"/>
    </xf>
    <xf numFmtId="0" fontId="11" fillId="0" borderId="8" xfId="6" applyFont="1" applyBorder="1" applyAlignment="1">
      <alignment horizontal="center" vertical="center"/>
    </xf>
    <xf numFmtId="0" fontId="11" fillId="0" borderId="1" xfId="6" applyFont="1" applyBorder="1" applyAlignment="1">
      <alignment horizontal="center" vertical="center"/>
    </xf>
    <xf numFmtId="0" fontId="11" fillId="0" borderId="10" xfId="6" applyFont="1" applyBorder="1" applyAlignment="1">
      <alignment horizontal="center" vertical="center"/>
    </xf>
    <xf numFmtId="0" fontId="11" fillId="0" borderId="3" xfId="6" applyFont="1" applyBorder="1" applyAlignment="1">
      <alignment horizontal="center" vertical="center"/>
    </xf>
    <xf numFmtId="169" fontId="10" fillId="0" borderId="36" xfId="6" applyNumberFormat="1" applyFont="1" applyBorder="1" applyAlignment="1">
      <alignment horizontal="right" vertical="center"/>
    </xf>
    <xf numFmtId="169" fontId="10" fillId="0" borderId="37" xfId="6" applyNumberFormat="1" applyFont="1" applyBorder="1" applyAlignment="1">
      <alignment horizontal="right" vertical="center"/>
    </xf>
    <xf numFmtId="0" fontId="10" fillId="0" borderId="8" xfId="6" applyFont="1" applyBorder="1" applyAlignment="1">
      <alignment horizontal="left" vertical="center" wrapText="1"/>
    </xf>
    <xf numFmtId="0" fontId="10" fillId="0" borderId="1" xfId="6" applyFont="1" applyBorder="1" applyAlignment="1">
      <alignment horizontal="left" vertical="center" wrapText="1"/>
    </xf>
    <xf numFmtId="0" fontId="10" fillId="0" borderId="2" xfId="6" applyFont="1" applyBorder="1" applyAlignment="1">
      <alignment horizontal="center" vertical="center" wrapText="1"/>
    </xf>
    <xf numFmtId="0" fontId="10" fillId="0" borderId="3" xfId="6" applyFont="1" applyBorder="1" applyAlignment="1">
      <alignment horizontal="center" vertical="center" wrapText="1"/>
    </xf>
    <xf numFmtId="0" fontId="10" fillId="0" borderId="29" xfId="6" applyFont="1" applyBorder="1" applyAlignment="1">
      <alignment horizontal="center" vertical="center" wrapText="1"/>
    </xf>
    <xf numFmtId="0" fontId="11" fillId="0" borderId="2" xfId="6" applyFont="1" applyBorder="1" applyAlignment="1">
      <alignment horizontal="center" vertical="center" wrapText="1" readingOrder="1"/>
    </xf>
    <xf numFmtId="0" fontId="11" fillId="0" borderId="3" xfId="6" applyFont="1" applyBorder="1" applyAlignment="1">
      <alignment horizontal="center" vertical="center" wrapText="1" readingOrder="1"/>
    </xf>
    <xf numFmtId="0" fontId="11" fillId="0" borderId="4" xfId="6" applyFont="1" applyBorder="1" applyAlignment="1">
      <alignment horizontal="center" vertical="center" wrapText="1" readingOrder="1"/>
    </xf>
    <xf numFmtId="0" fontId="11" fillId="0" borderId="31" xfId="6" applyFont="1" applyBorder="1" applyAlignment="1">
      <alignment horizontal="left" vertical="center"/>
    </xf>
    <xf numFmtId="0" fontId="11" fillId="0" borderId="32" xfId="6" applyFont="1" applyBorder="1" applyAlignment="1">
      <alignment horizontal="left" vertical="center"/>
    </xf>
    <xf numFmtId="0" fontId="11" fillId="0" borderId="0" xfId="6" applyFont="1" applyAlignment="1">
      <alignment horizontal="left" vertical="center"/>
    </xf>
    <xf numFmtId="0" fontId="11" fillId="0" borderId="33" xfId="6" applyFont="1" applyBorder="1" applyAlignment="1">
      <alignment horizontal="left" vertical="center"/>
    </xf>
    <xf numFmtId="0" fontId="11" fillId="0" borderId="2" xfId="6" applyFont="1" applyBorder="1" applyAlignment="1">
      <alignment horizontal="left" vertical="center" wrapText="1"/>
    </xf>
    <xf numFmtId="0" fontId="11" fillId="0" borderId="4" xfId="6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4" fontId="6" fillId="0" borderId="17" xfId="0" applyNumberFormat="1" applyFont="1" applyBorder="1" applyAlignment="1">
      <alignment horizontal="center"/>
    </xf>
    <xf numFmtId="164" fontId="6" fillId="0" borderId="18" xfId="0" applyNumberFormat="1" applyFont="1" applyBorder="1" applyAlignment="1">
      <alignment horizontal="center"/>
    </xf>
    <xf numFmtId="164" fontId="6" fillId="0" borderId="21" xfId="0" applyNumberFormat="1" applyFont="1" applyBorder="1" applyAlignment="1">
      <alignment horizontal="center"/>
    </xf>
    <xf numFmtId="0" fontId="8" fillId="0" borderId="8" xfId="6" applyFont="1" applyBorder="1" applyAlignment="1">
      <alignment horizontal="center" vertical="center" wrapText="1"/>
    </xf>
    <xf numFmtId="0" fontId="8" fillId="0" borderId="1" xfId="6" applyFont="1" applyBorder="1" applyAlignment="1">
      <alignment horizontal="center" vertical="center" wrapText="1"/>
    </xf>
    <xf numFmtId="0" fontId="8" fillId="0" borderId="9" xfId="6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10" fillId="0" borderId="22" xfId="6" applyFont="1" applyBorder="1" applyAlignment="1">
      <alignment horizontal="left" vertical="center" wrapText="1"/>
    </xf>
    <xf numFmtId="0" fontId="10" fillId="0" borderId="23" xfId="6" applyFont="1" applyBorder="1" applyAlignment="1">
      <alignment horizontal="left" vertical="center" wrapText="1"/>
    </xf>
    <xf numFmtId="165" fontId="10" fillId="0" borderId="24" xfId="6" applyNumberFormat="1" applyFont="1" applyBorder="1" applyAlignment="1">
      <alignment horizontal="center" vertical="center"/>
    </xf>
    <xf numFmtId="165" fontId="10" fillId="0" borderId="25" xfId="6" applyNumberFormat="1" applyFont="1" applyBorder="1" applyAlignment="1">
      <alignment horizontal="center" vertical="center"/>
    </xf>
    <xf numFmtId="166" fontId="10" fillId="0" borderId="25" xfId="6" applyNumberFormat="1" applyFont="1" applyBorder="1" applyAlignment="1">
      <alignment horizontal="center" vertical="center"/>
    </xf>
    <xf numFmtId="166" fontId="10" fillId="0" borderId="26" xfId="6" applyNumberFormat="1" applyFont="1" applyBorder="1" applyAlignment="1">
      <alignment horizontal="center" vertical="center"/>
    </xf>
    <xf numFmtId="0" fontId="16" fillId="0" borderId="2" xfId="6" applyFont="1" applyBorder="1" applyAlignment="1">
      <alignment horizontal="left" vertical="center"/>
    </xf>
    <xf numFmtId="0" fontId="16" fillId="0" borderId="4" xfId="6" applyFont="1" applyBorder="1" applyAlignment="1">
      <alignment horizontal="left" vertical="center"/>
    </xf>
    <xf numFmtId="0" fontId="11" fillId="0" borderId="2" xfId="6" applyFont="1" applyBorder="1" applyAlignment="1">
      <alignment horizontal="center" vertical="center"/>
    </xf>
    <xf numFmtId="0" fontId="11" fillId="0" borderId="4" xfId="6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2" borderId="10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</cellXfs>
  <cellStyles count="9">
    <cellStyle name="Millares" xfId="2" builtinId="3"/>
    <cellStyle name="Millares [0]" xfId="3" builtinId="6"/>
    <cellStyle name="Millares 2" xfId="8" xr:uid="{00000000-0005-0000-0000-000002000000}"/>
    <cellStyle name="Moneda" xfId="1" builtinId="4"/>
    <cellStyle name="Moneda [0]" xfId="4" builtinId="7"/>
    <cellStyle name="Normal" xfId="0" builtinId="0"/>
    <cellStyle name="Normal_A.P.Unitarios para( presupuesto)" xfId="7" xr:uid="{00000000-0005-0000-0000-000006000000}"/>
    <cellStyle name="Normal_APU ADICIONALES" xfId="6" xr:uid="{00000000-0005-0000-0000-000007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ownloads\PRESUPUESTO%20AVENIDA%20BEL&#201;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CRETO"/>
      <sheetName val="EQUIPOS"/>
      <sheetName val="INFRAESTRUCTURA"/>
      <sheetName val="TRANSPORTE"/>
      <sheetName val="MANO DE OBRA"/>
      <sheetName val="CUADRILLAS"/>
      <sheetName val="MATERIALES"/>
      <sheetName val="PRELIMINARES"/>
      <sheetName val="RELLENOS"/>
      <sheetName val="MANO CALIFICADA"/>
      <sheetName val="MANO NO CALIFICADA"/>
      <sheetName val="PRESUPUESTO SIN AIU"/>
      <sheetName val="PRESUPUESTO CON AIU"/>
      <sheetName val="CANTIDAD DE OBRA"/>
      <sheetName val="Localización y replanteo"/>
      <sheetName val="Cerramiento "/>
      <sheetName val="Demolición "/>
      <sheetName val="Excavación"/>
      <sheetName val="Sub-base "/>
      <sheetName val="Acero corrugado"/>
      <sheetName val="Acero Liso"/>
      <sheetName val="Placa de pavimento"/>
      <sheetName val="Corte de juntas"/>
      <sheetName val="Sello de juntas"/>
      <sheetName val="Exca alcantarilla"/>
      <sheetName val="Tubería"/>
      <sheetName val="Relleno 0,80"/>
      <sheetName val="Relleno vibro"/>
      <sheetName val="Retiro"/>
      <sheetName val="Reductores"/>
      <sheetName val="Señal transito"/>
      <sheetName val="Aseo Gene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6">
          <cell r="C6" t="str">
            <v>PRESUPUESTO DE OBRA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2"/>
  <sheetViews>
    <sheetView tabSelected="1" zoomScale="70" zoomScaleNormal="70" workbookViewId="0">
      <selection activeCell="H42" sqref="B1:H42"/>
    </sheetView>
  </sheetViews>
  <sheetFormatPr baseColWidth="10" defaultRowHeight="15"/>
  <cols>
    <col min="3" max="3" width="51.42578125" customWidth="1"/>
    <col min="5" max="5" width="13.85546875" customWidth="1"/>
    <col min="6" max="6" width="23.5703125" customWidth="1"/>
    <col min="7" max="7" width="28.5703125" customWidth="1"/>
    <col min="11" max="11" width="14.28515625" customWidth="1"/>
  </cols>
  <sheetData>
    <row r="1" spans="2:7" ht="15.75" thickBot="1"/>
    <row r="2" spans="2:7">
      <c r="B2" s="173"/>
      <c r="C2" s="176" t="s">
        <v>31</v>
      </c>
      <c r="D2" s="177"/>
      <c r="E2" s="177"/>
      <c r="F2" s="178"/>
      <c r="G2" s="182"/>
    </row>
    <row r="3" spans="2:7">
      <c r="B3" s="174"/>
      <c r="C3" s="179"/>
      <c r="D3" s="180"/>
      <c r="E3" s="180"/>
      <c r="F3" s="181"/>
      <c r="G3" s="183"/>
    </row>
    <row r="4" spans="2:7">
      <c r="B4" s="174"/>
      <c r="C4" s="179" t="s">
        <v>73</v>
      </c>
      <c r="D4" s="180"/>
      <c r="E4" s="180"/>
      <c r="F4" s="181"/>
      <c r="G4" s="183"/>
    </row>
    <row r="5" spans="2:7">
      <c r="B5" s="174"/>
      <c r="C5" s="179"/>
      <c r="D5" s="180"/>
      <c r="E5" s="180"/>
      <c r="F5" s="181"/>
      <c r="G5" s="183"/>
    </row>
    <row r="6" spans="2:7">
      <c r="B6" s="174"/>
      <c r="C6" s="188" t="s">
        <v>153</v>
      </c>
      <c r="D6" s="189"/>
      <c r="E6" s="189"/>
      <c r="F6" s="190"/>
      <c r="G6" s="183"/>
    </row>
    <row r="7" spans="2:7" ht="15.75" thickBot="1">
      <c r="B7" s="175"/>
      <c r="C7" s="185" t="s">
        <v>74</v>
      </c>
      <c r="D7" s="186"/>
      <c r="E7" s="186"/>
      <c r="F7" s="187"/>
      <c r="G7" s="184"/>
    </row>
    <row r="8" spans="2:7" ht="34.5" customHeight="1" thickBot="1">
      <c r="B8" s="166" t="s">
        <v>154</v>
      </c>
      <c r="C8" s="167"/>
      <c r="D8" s="167"/>
      <c r="E8" s="167"/>
      <c r="F8" s="167"/>
      <c r="G8" s="168"/>
    </row>
    <row r="9" spans="2:7">
      <c r="B9" s="169" t="s">
        <v>75</v>
      </c>
      <c r="C9" s="170" t="s">
        <v>76</v>
      </c>
      <c r="D9" s="170" t="s">
        <v>24</v>
      </c>
      <c r="E9" s="171" t="s">
        <v>25</v>
      </c>
      <c r="F9" s="170" t="s">
        <v>77</v>
      </c>
      <c r="G9" s="172" t="s">
        <v>78</v>
      </c>
    </row>
    <row r="10" spans="2:7" ht="15.75" thickBot="1">
      <c r="B10" s="169"/>
      <c r="C10" s="170"/>
      <c r="D10" s="170"/>
      <c r="E10" s="171"/>
      <c r="F10" s="170"/>
      <c r="G10" s="172"/>
    </row>
    <row r="11" spans="2:7" ht="28.5" customHeight="1" thickBot="1">
      <c r="B11" s="108">
        <v>1</v>
      </c>
      <c r="C11" s="198" t="s">
        <v>105</v>
      </c>
      <c r="D11" s="199"/>
      <c r="E11" s="199"/>
      <c r="F11" s="199"/>
      <c r="G11" s="200"/>
    </row>
    <row r="12" spans="2:7" ht="30" customHeight="1">
      <c r="B12" s="97" t="s">
        <v>79</v>
      </c>
      <c r="C12" s="98" t="s">
        <v>106</v>
      </c>
      <c r="D12" s="99" t="s">
        <v>3</v>
      </c>
      <c r="E12" s="117">
        <v>278</v>
      </c>
      <c r="F12" s="100">
        <f>'Desmonte Pañetes'!I50</f>
        <v>45178</v>
      </c>
      <c r="G12" s="101">
        <f>ROUND((F12*E12),0)</f>
        <v>12559484</v>
      </c>
    </row>
    <row r="13" spans="2:7" ht="25.5" customHeight="1" thickBot="1">
      <c r="B13" s="133" t="s">
        <v>81</v>
      </c>
      <c r="C13" s="134" t="s">
        <v>107</v>
      </c>
      <c r="D13" s="135" t="s">
        <v>3</v>
      </c>
      <c r="E13" s="136">
        <v>140</v>
      </c>
      <c r="F13" s="137">
        <f>'Desmonte Polisombra'!I50</f>
        <v>29638</v>
      </c>
      <c r="G13" s="112">
        <f>E13*F13</f>
        <v>4149320</v>
      </c>
    </row>
    <row r="14" spans="2:7" ht="27" customHeight="1" thickBot="1">
      <c r="B14" s="204" t="s">
        <v>70</v>
      </c>
      <c r="C14" s="205"/>
      <c r="D14" s="205"/>
      <c r="E14" s="205"/>
      <c r="F14" s="206"/>
      <c r="G14" s="132">
        <f>SUM(G12:G13)</f>
        <v>16708804</v>
      </c>
    </row>
    <row r="15" spans="2:7" ht="30.75" customHeight="1" thickBot="1">
      <c r="B15" s="108">
        <v>2</v>
      </c>
      <c r="C15" s="201" t="s">
        <v>84</v>
      </c>
      <c r="D15" s="202"/>
      <c r="E15" s="202"/>
      <c r="F15" s="202"/>
      <c r="G15" s="203"/>
    </row>
    <row r="16" spans="2:7" ht="30.75" customHeight="1">
      <c r="B16" s="97" t="s">
        <v>85</v>
      </c>
      <c r="C16" s="113" t="s">
        <v>80</v>
      </c>
      <c r="D16" s="118" t="s">
        <v>3</v>
      </c>
      <c r="E16" s="125">
        <v>385</v>
      </c>
      <c r="F16" s="115">
        <f>Estuco!I50</f>
        <v>49783</v>
      </c>
      <c r="G16" s="140">
        <f>E16*F16</f>
        <v>19166455</v>
      </c>
    </row>
    <row r="17" spans="2:11" ht="30.75" customHeight="1">
      <c r="B17" s="141" t="s">
        <v>87</v>
      </c>
      <c r="C17" s="114" t="s">
        <v>82</v>
      </c>
      <c r="D17" s="119" t="s">
        <v>83</v>
      </c>
      <c r="E17" s="126">
        <v>7.8</v>
      </c>
      <c r="F17" s="116">
        <f>Mortero!I50</f>
        <v>791140</v>
      </c>
      <c r="G17" s="140">
        <f t="shared" ref="G17:G20" si="0">E17*F17</f>
        <v>6170892</v>
      </c>
      <c r="K17" s="120"/>
    </row>
    <row r="18" spans="2:11" ht="29.25" customHeight="1">
      <c r="B18" s="97" t="s">
        <v>89</v>
      </c>
      <c r="C18" s="98" t="s">
        <v>86</v>
      </c>
      <c r="D18" s="99" t="s">
        <v>3</v>
      </c>
      <c r="E18" s="117">
        <v>1785</v>
      </c>
      <c r="F18" s="100">
        <f>'Pintura 1er piso'!I51</f>
        <v>10179</v>
      </c>
      <c r="G18" s="140">
        <f t="shared" si="0"/>
        <v>18169515</v>
      </c>
      <c r="K18" s="120"/>
    </row>
    <row r="19" spans="2:11" ht="29.25" customHeight="1">
      <c r="B19" s="97" t="s">
        <v>91</v>
      </c>
      <c r="C19" s="98" t="s">
        <v>88</v>
      </c>
      <c r="D19" s="99" t="s">
        <v>3</v>
      </c>
      <c r="E19" s="117">
        <v>1398</v>
      </c>
      <c r="F19" s="100">
        <f>'Pintura 2do piso'!I51</f>
        <v>13169</v>
      </c>
      <c r="G19" s="140">
        <f t="shared" si="0"/>
        <v>18410262</v>
      </c>
    </row>
    <row r="20" spans="2:11" ht="30.75" customHeight="1" thickBot="1">
      <c r="B20" s="133" t="s">
        <v>108</v>
      </c>
      <c r="C20" s="134" t="s">
        <v>90</v>
      </c>
      <c r="D20" s="135" t="s">
        <v>3</v>
      </c>
      <c r="E20" s="136">
        <v>1229</v>
      </c>
      <c r="F20" s="137">
        <f>'Pintura 3er piso'!I51</f>
        <v>15112</v>
      </c>
      <c r="G20" s="142">
        <f t="shared" si="0"/>
        <v>18572648</v>
      </c>
      <c r="K20" s="120"/>
    </row>
    <row r="21" spans="2:11" ht="30.75" customHeight="1" thickBot="1">
      <c r="B21" s="210" t="s">
        <v>70</v>
      </c>
      <c r="C21" s="211"/>
      <c r="D21" s="211"/>
      <c r="E21" s="211"/>
      <c r="F21" s="212"/>
      <c r="G21" s="132">
        <f>SUM(G16:G20)</f>
        <v>80489772</v>
      </c>
    </row>
    <row r="22" spans="2:11" ht="30.75" customHeight="1">
      <c r="B22" s="161">
        <v>3</v>
      </c>
      <c r="C22" s="216" t="s">
        <v>112</v>
      </c>
      <c r="D22" s="217"/>
      <c r="E22" s="217"/>
      <c r="F22" s="217"/>
      <c r="G22" s="218"/>
    </row>
    <row r="23" spans="2:11" ht="30.75" customHeight="1">
      <c r="B23" s="162" t="s">
        <v>113</v>
      </c>
      <c r="C23" s="163" t="s">
        <v>156</v>
      </c>
      <c r="D23" s="162" t="s">
        <v>83</v>
      </c>
      <c r="E23" s="165">
        <v>17.5</v>
      </c>
      <c r="F23" s="164">
        <f>Costales!I54</f>
        <v>943927</v>
      </c>
      <c r="G23" s="164">
        <f>E23*F23</f>
        <v>16518722.5</v>
      </c>
    </row>
    <row r="24" spans="2:11" ht="30.75" customHeight="1">
      <c r="B24" s="97" t="s">
        <v>113</v>
      </c>
      <c r="C24" s="124" t="s">
        <v>114</v>
      </c>
      <c r="D24" s="99" t="s">
        <v>3</v>
      </c>
      <c r="E24" s="127">
        <v>375</v>
      </c>
      <c r="F24" s="128">
        <f>'Instalación malla'!I54</f>
        <v>216773</v>
      </c>
      <c r="G24" s="143">
        <f>E24*F24</f>
        <v>81289875</v>
      </c>
    </row>
    <row r="25" spans="2:11" ht="30.75" customHeight="1" thickBot="1">
      <c r="B25" s="110" t="s">
        <v>115</v>
      </c>
      <c r="C25" s="129" t="s">
        <v>116</v>
      </c>
      <c r="D25" s="111" t="s">
        <v>117</v>
      </c>
      <c r="E25" s="130">
        <v>1</v>
      </c>
      <c r="F25" s="131">
        <f>Puerta!I49</f>
        <v>2106165</v>
      </c>
      <c r="G25" s="144">
        <f>E25*F25</f>
        <v>2106165</v>
      </c>
    </row>
    <row r="26" spans="2:11" ht="30.75" customHeight="1" thickBot="1">
      <c r="B26" s="210" t="s">
        <v>70</v>
      </c>
      <c r="C26" s="211"/>
      <c r="D26" s="211"/>
      <c r="E26" s="211"/>
      <c r="F26" s="212"/>
      <c r="G26" s="132">
        <f>SUM(G23:G25)</f>
        <v>99914762.5</v>
      </c>
    </row>
    <row r="27" spans="2:11" ht="30.75" customHeight="1" thickBot="1">
      <c r="B27" s="146">
        <v>4</v>
      </c>
      <c r="C27" s="219" t="s">
        <v>130</v>
      </c>
      <c r="D27" s="220"/>
      <c r="E27" s="220"/>
      <c r="F27" s="220"/>
      <c r="G27" s="221"/>
    </row>
    <row r="28" spans="2:11" ht="33.75" customHeight="1">
      <c r="B28" s="97" t="s">
        <v>150</v>
      </c>
      <c r="C28" s="113" t="s">
        <v>138</v>
      </c>
      <c r="D28" s="99" t="s">
        <v>139</v>
      </c>
      <c r="E28" s="99">
        <v>370</v>
      </c>
      <c r="F28" s="154">
        <f>'Tubo rectangular'!I51</f>
        <v>84250</v>
      </c>
      <c r="G28" s="155">
        <f>E28*F28</f>
        <v>31172500</v>
      </c>
    </row>
    <row r="29" spans="2:11" ht="33.75" customHeight="1">
      <c r="B29" s="133" t="s">
        <v>151</v>
      </c>
      <c r="C29" s="157" t="s">
        <v>144</v>
      </c>
      <c r="D29" s="135" t="s">
        <v>139</v>
      </c>
      <c r="E29" s="135">
        <v>170</v>
      </c>
      <c r="F29" s="158">
        <f>'Tubos Galvanizados 2plg'!I48</f>
        <v>92518</v>
      </c>
      <c r="G29" s="155">
        <f t="shared" ref="G29:G30" si="1">E29*F29</f>
        <v>15728060</v>
      </c>
    </row>
    <row r="30" spans="2:11" ht="30.75" customHeight="1" thickBot="1">
      <c r="B30" s="110" t="s">
        <v>152</v>
      </c>
      <c r="C30" s="129" t="s">
        <v>137</v>
      </c>
      <c r="D30" s="111" t="s">
        <v>3</v>
      </c>
      <c r="E30" s="111">
        <v>312</v>
      </c>
      <c r="F30" s="156">
        <f>'Master 1000'!I49</f>
        <v>137518</v>
      </c>
      <c r="G30" s="155">
        <f t="shared" si="1"/>
        <v>42905616</v>
      </c>
    </row>
    <row r="31" spans="2:11" ht="23.25" customHeight="1" thickBot="1">
      <c r="B31" s="210" t="s">
        <v>70</v>
      </c>
      <c r="C31" s="211"/>
      <c r="D31" s="211"/>
      <c r="E31" s="211"/>
      <c r="F31" s="212"/>
      <c r="G31" s="132">
        <f>SUM(G28:G30)</f>
        <v>89806176</v>
      </c>
    </row>
    <row r="32" spans="2:11" ht="30.75" customHeight="1" thickBot="1">
      <c r="B32" s="123">
        <v>5</v>
      </c>
      <c r="C32" s="213" t="s">
        <v>109</v>
      </c>
      <c r="D32" s="214"/>
      <c r="E32" s="214"/>
      <c r="F32" s="214"/>
      <c r="G32" s="215"/>
    </row>
    <row r="33" spans="2:7" ht="30.75" customHeight="1">
      <c r="B33" s="97" t="s">
        <v>131</v>
      </c>
      <c r="C33" s="113" t="s">
        <v>110</v>
      </c>
      <c r="D33" s="118" t="s">
        <v>3</v>
      </c>
      <c r="E33" s="125">
        <v>318.02999999999997</v>
      </c>
      <c r="F33" s="115">
        <f>Retiro!I50</f>
        <v>21726</v>
      </c>
      <c r="G33" s="145">
        <f>E33*F33</f>
        <v>6909519.7799999993</v>
      </c>
    </row>
    <row r="34" spans="2:7" ht="28.5" customHeight="1" thickBot="1">
      <c r="B34" s="133" t="s">
        <v>132</v>
      </c>
      <c r="C34" s="134" t="s">
        <v>92</v>
      </c>
      <c r="D34" s="135" t="s">
        <v>3</v>
      </c>
      <c r="E34" s="136">
        <f>E18+E19+E20-787</f>
        <v>3625</v>
      </c>
      <c r="F34" s="160">
        <f>'Aseo y Limpieza'!I50</f>
        <v>1506</v>
      </c>
      <c r="G34" s="112">
        <f>E34*F34</f>
        <v>5459250</v>
      </c>
    </row>
    <row r="35" spans="2:7" ht="24.75" customHeight="1" thickBot="1">
      <c r="B35" s="204" t="s">
        <v>70</v>
      </c>
      <c r="C35" s="205"/>
      <c r="D35" s="205"/>
      <c r="E35" s="205"/>
      <c r="F35" s="206"/>
      <c r="G35" s="132">
        <f>SUM(G33:G34)</f>
        <v>12368769.779999999</v>
      </c>
    </row>
    <row r="36" spans="2:7" ht="16.5">
      <c r="B36" s="133"/>
      <c r="C36" s="134"/>
      <c r="D36" s="135"/>
      <c r="E36" s="138"/>
      <c r="F36" s="139"/>
      <c r="G36" s="109"/>
    </row>
    <row r="37" spans="2:7" ht="24" customHeight="1">
      <c r="B37" s="196" t="s">
        <v>135</v>
      </c>
      <c r="C37" s="197"/>
      <c r="D37" s="197"/>
      <c r="E37" s="197"/>
      <c r="F37" s="197"/>
      <c r="G37" s="159">
        <f>G14+G21+G26+G31+G35</f>
        <v>299288284.27999997</v>
      </c>
    </row>
    <row r="38" spans="2:7" ht="24" customHeight="1">
      <c r="B38" s="191" t="s">
        <v>134</v>
      </c>
      <c r="C38" s="192"/>
      <c r="D38" s="192"/>
      <c r="E38" s="192"/>
      <c r="F38" s="192"/>
      <c r="G38" s="149">
        <f>G37*22%</f>
        <v>65843422.541599996</v>
      </c>
    </row>
    <row r="39" spans="2:7" ht="24" customHeight="1">
      <c r="B39" s="207" t="s">
        <v>155</v>
      </c>
      <c r="C39" s="208"/>
      <c r="D39" s="208"/>
      <c r="E39" s="208"/>
      <c r="F39" s="209"/>
      <c r="G39" s="149">
        <f>G37*7%</f>
        <v>20950179.899599999</v>
      </c>
    </row>
    <row r="40" spans="2:7" ht="26.25" customHeight="1">
      <c r="B40" s="191" t="s">
        <v>133</v>
      </c>
      <c r="C40" s="192"/>
      <c r="D40" s="192"/>
      <c r="E40" s="192"/>
      <c r="F40" s="192"/>
      <c r="G40" s="150">
        <f>G37*1%</f>
        <v>2992882.8427999998</v>
      </c>
    </row>
    <row r="41" spans="2:7" ht="17.25" thickBot="1">
      <c r="B41" s="151"/>
      <c r="C41" s="147"/>
      <c r="D41" s="147"/>
      <c r="E41" s="147"/>
      <c r="F41" s="147"/>
      <c r="G41" s="152"/>
    </row>
    <row r="42" spans="2:7" ht="26.25" customHeight="1" thickBot="1">
      <c r="B42" s="193" t="s">
        <v>136</v>
      </c>
      <c r="C42" s="194"/>
      <c r="D42" s="194"/>
      <c r="E42" s="194"/>
      <c r="F42" s="195"/>
      <c r="G42" s="148">
        <f>SUM(G37:G40)</f>
        <v>389074769.56400001</v>
      </c>
    </row>
  </sheetData>
  <mergeCells count="28">
    <mergeCell ref="B38:F38"/>
    <mergeCell ref="B40:F40"/>
    <mergeCell ref="B42:F42"/>
    <mergeCell ref="B37:F37"/>
    <mergeCell ref="C11:G11"/>
    <mergeCell ref="C15:G15"/>
    <mergeCell ref="B14:F14"/>
    <mergeCell ref="B35:F35"/>
    <mergeCell ref="B39:F39"/>
    <mergeCell ref="B21:F21"/>
    <mergeCell ref="C32:G32"/>
    <mergeCell ref="C22:G22"/>
    <mergeCell ref="B26:F26"/>
    <mergeCell ref="C27:G27"/>
    <mergeCell ref="B31:F31"/>
    <mergeCell ref="B2:B7"/>
    <mergeCell ref="C2:F3"/>
    <mergeCell ref="G2:G7"/>
    <mergeCell ref="C4:F5"/>
    <mergeCell ref="C7:F7"/>
    <mergeCell ref="C6:F6"/>
    <mergeCell ref="B8:G8"/>
    <mergeCell ref="B9:B10"/>
    <mergeCell ref="C9:C10"/>
    <mergeCell ref="D9:D10"/>
    <mergeCell ref="E9:E10"/>
    <mergeCell ref="F9:F10"/>
    <mergeCell ref="G9:G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59"/>
  <sheetViews>
    <sheetView topLeftCell="A40" workbookViewId="0">
      <selection activeCell="D44" sqref="D44"/>
    </sheetView>
  </sheetViews>
  <sheetFormatPr baseColWidth="10" defaultRowHeight="15"/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 ht="41.25" customHeight="1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PRESUPUESTO!C12</f>
        <v>Desmonte de pañete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3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I48</f>
        <v>42550</v>
      </c>
      <c r="G16" s="45">
        <v>0.05</v>
      </c>
      <c r="H16" s="46">
        <f>+F16*G16</f>
        <v>2127.5</v>
      </c>
      <c r="I16" s="31"/>
    </row>
    <row r="17" spans="2:9" ht="22.5" customHeight="1">
      <c r="B17" s="40">
        <v>2</v>
      </c>
      <c r="C17" s="260" t="s">
        <v>72</v>
      </c>
      <c r="D17" s="261"/>
      <c r="E17" s="47"/>
      <c r="F17" s="44">
        <v>5000</v>
      </c>
      <c r="G17" s="48">
        <v>10</v>
      </c>
      <c r="H17" s="46">
        <f>F17/G17</f>
        <v>500</v>
      </c>
      <c r="I17" s="31"/>
    </row>
    <row r="18" spans="2:9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9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9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9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9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2628</v>
      </c>
    </row>
    <row r="23" spans="2:9">
      <c r="B23" s="54"/>
      <c r="C23" s="55"/>
      <c r="D23" s="29"/>
      <c r="E23" s="29"/>
      <c r="F23" s="56"/>
      <c r="G23" s="55"/>
      <c r="H23" s="57"/>
      <c r="I23" s="58"/>
    </row>
    <row r="24" spans="2:9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9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9">
      <c r="B26" s="40">
        <v>1</v>
      </c>
      <c r="C26" s="240"/>
      <c r="D26" s="241"/>
      <c r="E26" s="41"/>
      <c r="F26" s="46"/>
      <c r="G26" s="48"/>
      <c r="H26" s="64"/>
      <c r="I26" s="65"/>
    </row>
    <row r="27" spans="2:9">
      <c r="B27" s="40">
        <v>2</v>
      </c>
      <c r="C27" s="240"/>
      <c r="D27" s="241"/>
      <c r="E27" s="41"/>
      <c r="F27" s="46"/>
      <c r="G27" s="48"/>
      <c r="H27" s="64"/>
      <c r="I27" s="65"/>
    </row>
    <row r="28" spans="2:9">
      <c r="B28" s="40">
        <v>3</v>
      </c>
      <c r="C28" s="240"/>
      <c r="D28" s="241"/>
      <c r="E28" s="41"/>
      <c r="F28" s="46"/>
      <c r="G28" s="48"/>
      <c r="H28" s="64"/>
      <c r="I28" s="65"/>
    </row>
    <row r="29" spans="2:9">
      <c r="B29" s="40">
        <v>4</v>
      </c>
      <c r="C29" s="240"/>
      <c r="D29" s="241"/>
      <c r="E29" s="41"/>
      <c r="F29" s="46"/>
      <c r="G29" s="48"/>
      <c r="H29" s="64"/>
      <c r="I29" s="65"/>
    </row>
    <row r="30" spans="2:9">
      <c r="B30" s="40">
        <v>5</v>
      </c>
      <c r="C30" s="240"/>
      <c r="D30" s="241"/>
      <c r="E30" s="41"/>
      <c r="F30" s="46"/>
      <c r="G30" s="48"/>
      <c r="H30" s="64"/>
      <c r="I30" s="65"/>
    </row>
    <row r="31" spans="2:9">
      <c r="B31" s="40">
        <v>6</v>
      </c>
      <c r="C31" s="240" t="s">
        <v>51</v>
      </c>
      <c r="D31" s="241"/>
      <c r="E31" s="41"/>
      <c r="F31" s="44"/>
      <c r="G31" s="67">
        <v>7.0000000000000007E-2</v>
      </c>
      <c r="H31" s="68">
        <f>H26*G31</f>
        <v>0</v>
      </c>
      <c r="I31" s="65"/>
    </row>
    <row r="32" spans="2:9">
      <c r="B32" s="49" t="s">
        <v>40</v>
      </c>
      <c r="C32" s="36"/>
      <c r="D32" s="33"/>
      <c r="E32" s="33"/>
      <c r="F32" s="50"/>
      <c r="G32" s="51"/>
      <c r="H32" s="52" t="s">
        <v>41</v>
      </c>
      <c r="I32" s="53">
        <f>ROUND(SUM(H26:H31),)</f>
        <v>0</v>
      </c>
    </row>
    <row r="33" spans="2:9">
      <c r="B33" s="69"/>
      <c r="C33" s="39"/>
      <c r="D33" s="39"/>
      <c r="E33" s="39"/>
      <c r="F33" s="59"/>
      <c r="G33" s="51"/>
      <c r="H33" s="59"/>
      <c r="I33" s="60"/>
    </row>
    <row r="34" spans="2:9" ht="15.75">
      <c r="B34" s="37" t="s">
        <v>52</v>
      </c>
      <c r="C34" s="38"/>
      <c r="D34" s="39"/>
      <c r="E34" s="39"/>
      <c r="F34" s="59"/>
      <c r="G34" s="51"/>
      <c r="H34" s="59"/>
      <c r="I34" s="60"/>
    </row>
    <row r="35" spans="2:9">
      <c r="B35" s="244" t="s">
        <v>0</v>
      </c>
      <c r="C35" s="245"/>
      <c r="D35" s="41" t="s">
        <v>53</v>
      </c>
      <c r="E35" s="42" t="s">
        <v>54</v>
      </c>
      <c r="F35" s="70" t="s">
        <v>55</v>
      </c>
      <c r="G35" s="41" t="s">
        <v>56</v>
      </c>
      <c r="H35" s="70" t="s">
        <v>38</v>
      </c>
      <c r="I35" s="63"/>
    </row>
    <row r="36" spans="2:9">
      <c r="B36" s="40">
        <v>1</v>
      </c>
      <c r="C36" s="71"/>
      <c r="D36" s="74"/>
      <c r="E36" s="47"/>
      <c r="F36" s="73"/>
      <c r="G36" s="68"/>
      <c r="H36" s="68"/>
      <c r="I36" s="65"/>
    </row>
    <row r="37" spans="2:9">
      <c r="B37" s="40">
        <v>2</v>
      </c>
      <c r="C37" s="71"/>
      <c r="D37" s="74"/>
      <c r="E37" s="47"/>
      <c r="F37" s="73"/>
      <c r="G37" s="68"/>
      <c r="H37" s="68"/>
      <c r="I37" s="65"/>
    </row>
    <row r="38" spans="2:9">
      <c r="B38" s="40">
        <v>3</v>
      </c>
      <c r="C38" s="71"/>
      <c r="D38" s="74"/>
      <c r="E38" s="47"/>
      <c r="F38" s="73"/>
      <c r="G38" s="68"/>
      <c r="H38" s="68"/>
      <c r="I38" s="65"/>
    </row>
    <row r="39" spans="2:9">
      <c r="B39" s="40">
        <v>4</v>
      </c>
      <c r="C39" s="71"/>
      <c r="D39" s="74"/>
      <c r="E39" s="47"/>
      <c r="F39" s="73"/>
      <c r="G39" s="68"/>
      <c r="H39" s="68"/>
      <c r="I39" s="65"/>
    </row>
    <row r="40" spans="2:9">
      <c r="B40" s="40">
        <v>5</v>
      </c>
      <c r="C40" s="71"/>
      <c r="D40" s="74"/>
      <c r="E40" s="47"/>
      <c r="F40" s="73"/>
      <c r="G40" s="68"/>
      <c r="H40" s="68"/>
      <c r="I40" s="65"/>
    </row>
    <row r="41" spans="2:9">
      <c r="B41" s="49" t="s">
        <v>40</v>
      </c>
      <c r="C41" s="36"/>
      <c r="D41" s="33"/>
      <c r="E41" s="33"/>
      <c r="F41" s="50"/>
      <c r="G41" s="51"/>
      <c r="H41" s="52" t="s">
        <v>41</v>
      </c>
      <c r="I41" s="53">
        <f>ROUND(SUM(H36:H40),)</f>
        <v>0</v>
      </c>
    </row>
    <row r="42" spans="2:9" ht="15.75">
      <c r="B42" s="37" t="s">
        <v>59</v>
      </c>
      <c r="C42" s="38"/>
      <c r="D42" s="39"/>
      <c r="E42" s="39"/>
      <c r="F42" s="59"/>
      <c r="G42" s="51"/>
      <c r="H42" s="59"/>
      <c r="I42" s="60"/>
    </row>
    <row r="43" spans="2:9">
      <c r="B43" s="244" t="s">
        <v>0</v>
      </c>
      <c r="C43" s="245"/>
      <c r="D43" s="41" t="s">
        <v>60</v>
      </c>
      <c r="E43" s="42" t="s">
        <v>61</v>
      </c>
      <c r="F43" s="70" t="s">
        <v>62</v>
      </c>
      <c r="G43" s="41" t="s">
        <v>63</v>
      </c>
      <c r="H43" s="70" t="s">
        <v>38</v>
      </c>
      <c r="I43" s="63"/>
    </row>
    <row r="44" spans="2:9">
      <c r="B44" s="40">
        <v>2</v>
      </c>
      <c r="C44" s="75" t="s">
        <v>94</v>
      </c>
      <c r="D44" s="76">
        <v>120000</v>
      </c>
      <c r="E44" s="77">
        <v>1.85</v>
      </c>
      <c r="F44" s="76">
        <f>+D44*E44</f>
        <v>222000</v>
      </c>
      <c r="G44" s="78">
        <v>15</v>
      </c>
      <c r="H44" s="79">
        <f>+F44/G44</f>
        <v>14800</v>
      </c>
      <c r="I44" s="65"/>
    </row>
    <row r="45" spans="2:9">
      <c r="B45" s="40">
        <v>3</v>
      </c>
      <c r="C45" s="80" t="s">
        <v>164</v>
      </c>
      <c r="D45" s="44">
        <f>75000*4</f>
        <v>300000</v>
      </c>
      <c r="E45" s="77">
        <v>1.85</v>
      </c>
      <c r="F45" s="76">
        <f>+D45*E45</f>
        <v>555000</v>
      </c>
      <c r="G45" s="48">
        <v>20</v>
      </c>
      <c r="H45" s="66">
        <f>+F45/G45</f>
        <v>27750</v>
      </c>
      <c r="I45" s="65"/>
    </row>
    <row r="46" spans="2:9">
      <c r="B46" s="40">
        <v>4</v>
      </c>
      <c r="C46" s="80"/>
      <c r="D46" s="44"/>
      <c r="E46" s="43"/>
      <c r="F46" s="44"/>
      <c r="G46" s="41"/>
      <c r="H46" s="68"/>
      <c r="I46" s="65"/>
    </row>
    <row r="47" spans="2:9">
      <c r="B47" s="40">
        <v>5</v>
      </c>
      <c r="C47" s="80"/>
      <c r="D47" s="44"/>
      <c r="E47" s="43"/>
      <c r="F47" s="44"/>
      <c r="G47" s="41"/>
      <c r="H47" s="68"/>
      <c r="I47" s="65"/>
    </row>
    <row r="48" spans="2:9">
      <c r="B48" s="49"/>
      <c r="C48" s="36"/>
      <c r="D48" s="33"/>
      <c r="E48" s="33"/>
      <c r="F48" s="50"/>
      <c r="G48" s="59"/>
      <c r="H48" s="52" t="s">
        <v>41</v>
      </c>
      <c r="I48" s="53">
        <f>ROUND(SUM(H44:H46),)</f>
        <v>42550</v>
      </c>
    </row>
    <row r="49" spans="2:9" ht="15.75" thickBot="1">
      <c r="B49" s="49"/>
      <c r="C49" s="36"/>
      <c r="D49" s="29"/>
      <c r="E49" s="29"/>
      <c r="F49" s="57"/>
      <c r="G49" s="57"/>
      <c r="H49" s="57"/>
      <c r="I49" s="30"/>
    </row>
    <row r="50" spans="2:9">
      <c r="B50" s="81"/>
      <c r="C50" s="82"/>
      <c r="D50" s="83"/>
      <c r="E50" s="83"/>
      <c r="F50" s="246" t="s">
        <v>65</v>
      </c>
      <c r="G50" s="246"/>
      <c r="H50" s="247"/>
      <c r="I50" s="84">
        <f>ROUND(SUM(I22:I48),0)</f>
        <v>45178</v>
      </c>
    </row>
    <row r="51" spans="2:9" ht="16.5" thickBot="1">
      <c r="B51" s="85"/>
      <c r="C51" s="86"/>
      <c r="D51" s="86"/>
      <c r="E51" s="86"/>
      <c r="F51" s="87"/>
      <c r="G51" s="87"/>
      <c r="H51" s="87"/>
      <c r="I51" s="88"/>
    </row>
    <row r="52" spans="2:9" ht="15.75" thickBot="1"/>
    <row r="53" spans="2:9">
      <c r="B53" s="237" t="s">
        <v>0</v>
      </c>
      <c r="C53" s="238"/>
      <c r="D53" s="238"/>
      <c r="E53" s="238"/>
      <c r="F53" s="238"/>
      <c r="G53" s="239"/>
      <c r="H53" s="89" t="s">
        <v>66</v>
      </c>
      <c r="I53" s="90" t="s">
        <v>26</v>
      </c>
    </row>
    <row r="54" spans="2:9">
      <c r="B54" s="222" t="s">
        <v>67</v>
      </c>
      <c r="C54" s="223"/>
      <c r="D54" s="223"/>
      <c r="E54" s="223"/>
      <c r="F54" s="223"/>
      <c r="G54" s="224"/>
      <c r="H54" s="91">
        <v>0.22</v>
      </c>
      <c r="I54" s="92">
        <f>I50*H54</f>
        <v>9939.16</v>
      </c>
    </row>
    <row r="55" spans="2:9">
      <c r="B55" s="225" t="s">
        <v>68</v>
      </c>
      <c r="C55" s="226"/>
      <c r="D55" s="226"/>
      <c r="E55" s="226"/>
      <c r="F55" s="226"/>
      <c r="G55" s="227"/>
      <c r="H55" s="91">
        <v>0.01</v>
      </c>
      <c r="I55" s="92">
        <f>I50*H55</f>
        <v>451.78000000000003</v>
      </c>
    </row>
    <row r="56" spans="2:9" ht="15.75" thickBot="1">
      <c r="B56" s="228" t="s">
        <v>69</v>
      </c>
      <c r="C56" s="229"/>
      <c r="D56" s="229"/>
      <c r="E56" s="229"/>
      <c r="F56" s="229"/>
      <c r="G56" s="230"/>
      <c r="H56" s="93">
        <v>7.0000000000000007E-2</v>
      </c>
      <c r="I56" s="94">
        <f>I50*H56</f>
        <v>3162.4600000000005</v>
      </c>
    </row>
    <row r="57" spans="2:9" ht="16.5" thickBot="1">
      <c r="B57" s="231" t="s">
        <v>70</v>
      </c>
      <c r="C57" s="232"/>
      <c r="D57" s="232"/>
      <c r="E57" s="232"/>
      <c r="F57" s="232"/>
      <c r="G57" s="232"/>
      <c r="H57" s="233"/>
      <c r="I57" s="95">
        <f>SUM(I54:I56)</f>
        <v>13553.400000000001</v>
      </c>
    </row>
    <row r="58" spans="2:9" ht="15.75" thickBot="1"/>
    <row r="59" spans="2:9" ht="16.5" thickBot="1">
      <c r="B59" s="234" t="s">
        <v>71</v>
      </c>
      <c r="C59" s="235"/>
      <c r="D59" s="235"/>
      <c r="E59" s="235"/>
      <c r="F59" s="235"/>
      <c r="G59" s="235"/>
      <c r="H59" s="236"/>
      <c r="I59" s="96">
        <f>SUM(I50,I57)</f>
        <v>58731.4</v>
      </c>
    </row>
  </sheetData>
  <mergeCells count="36">
    <mergeCell ref="B2:H4"/>
    <mergeCell ref="I2:I7"/>
    <mergeCell ref="B5:H6"/>
    <mergeCell ref="B7:H7"/>
    <mergeCell ref="B8:C8"/>
    <mergeCell ref="D8:E8"/>
    <mergeCell ref="G8:H8"/>
    <mergeCell ref="C20:D20"/>
    <mergeCell ref="B10:C10"/>
    <mergeCell ref="D10:I10"/>
    <mergeCell ref="B11:C11"/>
    <mergeCell ref="D11:H11"/>
    <mergeCell ref="G12:H12"/>
    <mergeCell ref="G13:H13"/>
    <mergeCell ref="B15:D15"/>
    <mergeCell ref="C16:D16"/>
    <mergeCell ref="C17:D17"/>
    <mergeCell ref="C18:D18"/>
    <mergeCell ref="C19:D19"/>
    <mergeCell ref="B53:G53"/>
    <mergeCell ref="C21:D21"/>
    <mergeCell ref="B25:D25"/>
    <mergeCell ref="C26:D26"/>
    <mergeCell ref="C27:D27"/>
    <mergeCell ref="C28:D28"/>
    <mergeCell ref="C29:D29"/>
    <mergeCell ref="C30:D30"/>
    <mergeCell ref="C31:D31"/>
    <mergeCell ref="B35:C35"/>
    <mergeCell ref="B43:C43"/>
    <mergeCell ref="F50:H50"/>
    <mergeCell ref="B54:G54"/>
    <mergeCell ref="B55:G55"/>
    <mergeCell ref="B56:G56"/>
    <mergeCell ref="B57:H57"/>
    <mergeCell ref="B59:H59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59"/>
  <sheetViews>
    <sheetView topLeftCell="A41" workbookViewId="0">
      <selection activeCell="F64" sqref="F64:F68"/>
    </sheetView>
  </sheetViews>
  <sheetFormatPr baseColWidth="10" defaultRowHeight="15"/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 ht="33" customHeight="1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PRESUPUESTO!C13</f>
        <v xml:space="preserve">Desmonte de polisombra 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3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I48</f>
        <v>27750</v>
      </c>
      <c r="G16" s="45">
        <v>0.05</v>
      </c>
      <c r="H16" s="46">
        <f>+F16*G16</f>
        <v>1387.5</v>
      </c>
      <c r="I16" s="31"/>
    </row>
    <row r="17" spans="2:9" ht="21" customHeight="1">
      <c r="B17" s="40">
        <v>2</v>
      </c>
      <c r="C17" s="260" t="s">
        <v>72</v>
      </c>
      <c r="D17" s="261"/>
      <c r="E17" s="47"/>
      <c r="F17" s="44">
        <v>5000</v>
      </c>
      <c r="G17" s="48">
        <v>10</v>
      </c>
      <c r="H17" s="46">
        <f>F17/G17</f>
        <v>500</v>
      </c>
      <c r="I17" s="31"/>
    </row>
    <row r="18" spans="2:9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9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9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9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9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1888</v>
      </c>
    </row>
    <row r="23" spans="2:9">
      <c r="B23" s="54"/>
      <c r="C23" s="55"/>
      <c r="D23" s="29"/>
      <c r="E23" s="29"/>
      <c r="F23" s="56"/>
      <c r="G23" s="55"/>
      <c r="H23" s="57"/>
      <c r="I23" s="58"/>
    </row>
    <row r="24" spans="2:9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9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9">
      <c r="B26" s="40">
        <v>1</v>
      </c>
      <c r="C26" s="240"/>
      <c r="D26" s="241"/>
      <c r="E26" s="41"/>
      <c r="F26" s="46"/>
      <c r="G26" s="48"/>
      <c r="H26" s="64"/>
      <c r="I26" s="65"/>
    </row>
    <row r="27" spans="2:9">
      <c r="B27" s="40">
        <v>2</v>
      </c>
      <c r="C27" s="240"/>
      <c r="D27" s="241"/>
      <c r="E27" s="41"/>
      <c r="F27" s="46"/>
      <c r="G27" s="48"/>
      <c r="H27" s="64"/>
      <c r="I27" s="65"/>
    </row>
    <row r="28" spans="2:9">
      <c r="B28" s="40">
        <v>3</v>
      </c>
      <c r="C28" s="240"/>
      <c r="D28" s="241"/>
      <c r="E28" s="41"/>
      <c r="F28" s="46"/>
      <c r="G28" s="48"/>
      <c r="H28" s="64"/>
      <c r="I28" s="65"/>
    </row>
    <row r="29" spans="2:9">
      <c r="B29" s="40">
        <v>4</v>
      </c>
      <c r="C29" s="240"/>
      <c r="D29" s="241"/>
      <c r="E29" s="41"/>
      <c r="F29" s="46"/>
      <c r="G29" s="48"/>
      <c r="H29" s="64"/>
      <c r="I29" s="65"/>
    </row>
    <row r="30" spans="2:9">
      <c r="B30" s="40">
        <v>5</v>
      </c>
      <c r="C30" s="240"/>
      <c r="D30" s="241"/>
      <c r="E30" s="41"/>
      <c r="F30" s="46"/>
      <c r="G30" s="48"/>
      <c r="H30" s="64"/>
      <c r="I30" s="65"/>
    </row>
    <row r="31" spans="2:9">
      <c r="B31" s="40">
        <v>6</v>
      </c>
      <c r="C31" s="240" t="s">
        <v>51</v>
      </c>
      <c r="D31" s="241"/>
      <c r="E31" s="41"/>
      <c r="F31" s="44"/>
      <c r="G31" s="67">
        <v>7.0000000000000007E-2</v>
      </c>
      <c r="H31" s="68">
        <f>H26*G31</f>
        <v>0</v>
      </c>
      <c r="I31" s="65"/>
    </row>
    <row r="32" spans="2:9">
      <c r="B32" s="49" t="s">
        <v>40</v>
      </c>
      <c r="C32" s="36"/>
      <c r="D32" s="33"/>
      <c r="E32" s="33"/>
      <c r="F32" s="50"/>
      <c r="G32" s="51"/>
      <c r="H32" s="52" t="s">
        <v>41</v>
      </c>
      <c r="I32" s="53">
        <f>ROUND(SUM(H26:H31),)</f>
        <v>0</v>
      </c>
    </row>
    <row r="33" spans="2:9">
      <c r="B33" s="69"/>
      <c r="C33" s="39"/>
      <c r="D33" s="39"/>
      <c r="E33" s="39"/>
      <c r="F33" s="59"/>
      <c r="G33" s="51"/>
      <c r="H33" s="59"/>
      <c r="I33" s="60"/>
    </row>
    <row r="34" spans="2:9" ht="15.75">
      <c r="B34" s="37" t="s">
        <v>52</v>
      </c>
      <c r="C34" s="38"/>
      <c r="D34" s="39"/>
      <c r="E34" s="39"/>
      <c r="F34" s="59"/>
      <c r="G34" s="51"/>
      <c r="H34" s="59"/>
      <c r="I34" s="60"/>
    </row>
    <row r="35" spans="2:9">
      <c r="B35" s="244" t="s">
        <v>0</v>
      </c>
      <c r="C35" s="245"/>
      <c r="D35" s="41" t="s">
        <v>53</v>
      </c>
      <c r="E35" s="42" t="s">
        <v>54</v>
      </c>
      <c r="F35" s="70" t="s">
        <v>55</v>
      </c>
      <c r="G35" s="41" t="s">
        <v>56</v>
      </c>
      <c r="H35" s="70" t="s">
        <v>38</v>
      </c>
      <c r="I35" s="63"/>
    </row>
    <row r="36" spans="2:9">
      <c r="B36" s="40">
        <v>1</v>
      </c>
      <c r="C36" s="71"/>
      <c r="D36" s="74"/>
      <c r="E36" s="47"/>
      <c r="F36" s="73"/>
      <c r="G36" s="68"/>
      <c r="H36" s="68"/>
      <c r="I36" s="65"/>
    </row>
    <row r="37" spans="2:9">
      <c r="B37" s="40">
        <v>2</v>
      </c>
      <c r="C37" s="71"/>
      <c r="D37" s="74"/>
      <c r="E37" s="47"/>
      <c r="F37" s="73"/>
      <c r="G37" s="68"/>
      <c r="H37" s="68"/>
      <c r="I37" s="65"/>
    </row>
    <row r="38" spans="2:9">
      <c r="B38" s="40">
        <v>3</v>
      </c>
      <c r="C38" s="71"/>
      <c r="D38" s="74"/>
      <c r="E38" s="47"/>
      <c r="F38" s="73"/>
      <c r="G38" s="68"/>
      <c r="H38" s="68"/>
      <c r="I38" s="65"/>
    </row>
    <row r="39" spans="2:9">
      <c r="B39" s="40">
        <v>4</v>
      </c>
      <c r="C39" s="71"/>
      <c r="D39" s="74"/>
      <c r="E39" s="47"/>
      <c r="F39" s="73"/>
      <c r="G39" s="68"/>
      <c r="H39" s="68"/>
      <c r="I39" s="65"/>
    </row>
    <row r="40" spans="2:9">
      <c r="B40" s="40">
        <v>5</v>
      </c>
      <c r="C40" s="71"/>
      <c r="D40" s="74"/>
      <c r="E40" s="47"/>
      <c r="F40" s="73"/>
      <c r="G40" s="68"/>
      <c r="H40" s="68"/>
      <c r="I40" s="65"/>
    </row>
    <row r="41" spans="2:9">
      <c r="B41" s="49" t="s">
        <v>40</v>
      </c>
      <c r="C41" s="36"/>
      <c r="D41" s="33"/>
      <c r="E41" s="33"/>
      <c r="F41" s="50"/>
      <c r="G41" s="51"/>
      <c r="H41" s="52" t="s">
        <v>41</v>
      </c>
      <c r="I41" s="53">
        <f>ROUND(SUM(H36:H40),)</f>
        <v>0</v>
      </c>
    </row>
    <row r="42" spans="2:9" ht="15.75">
      <c r="B42" s="37" t="s">
        <v>59</v>
      </c>
      <c r="C42" s="38"/>
      <c r="D42" s="39"/>
      <c r="E42" s="39"/>
      <c r="F42" s="59"/>
      <c r="G42" s="51"/>
      <c r="H42" s="59"/>
      <c r="I42" s="60"/>
    </row>
    <row r="43" spans="2:9">
      <c r="B43" s="244" t="s">
        <v>0</v>
      </c>
      <c r="C43" s="245"/>
      <c r="D43" s="41" t="s">
        <v>60</v>
      </c>
      <c r="E43" s="42" t="s">
        <v>61</v>
      </c>
      <c r="F43" s="70" t="s">
        <v>62</v>
      </c>
      <c r="G43" s="41" t="s">
        <v>63</v>
      </c>
      <c r="H43" s="70" t="s">
        <v>38</v>
      </c>
      <c r="I43" s="63"/>
    </row>
    <row r="44" spans="2:9">
      <c r="B44" s="40">
        <v>2</v>
      </c>
      <c r="C44" s="75" t="s">
        <v>94</v>
      </c>
      <c r="D44" s="76">
        <v>120000</v>
      </c>
      <c r="E44" s="77">
        <v>1.85</v>
      </c>
      <c r="F44" s="76">
        <f>+D44*E44</f>
        <v>222000</v>
      </c>
      <c r="G44" s="78">
        <v>20</v>
      </c>
      <c r="H44" s="79">
        <f>+F44/G44</f>
        <v>11100</v>
      </c>
      <c r="I44" s="65"/>
    </row>
    <row r="45" spans="2:9">
      <c r="B45" s="40">
        <v>3</v>
      </c>
      <c r="C45" s="80" t="s">
        <v>163</v>
      </c>
      <c r="D45" s="44">
        <f>75000*3</f>
        <v>225000</v>
      </c>
      <c r="E45" s="77">
        <v>1.85</v>
      </c>
      <c r="F45" s="76">
        <f>+D45*E45</f>
        <v>416250</v>
      </c>
      <c r="G45" s="48">
        <v>25</v>
      </c>
      <c r="H45" s="66">
        <f>+F45/G45</f>
        <v>16650</v>
      </c>
      <c r="I45" s="65"/>
    </row>
    <row r="46" spans="2:9">
      <c r="B46" s="40">
        <v>4</v>
      </c>
      <c r="C46" s="80"/>
      <c r="D46" s="44"/>
      <c r="E46" s="43"/>
      <c r="F46" s="44"/>
      <c r="G46" s="41"/>
      <c r="H46" s="68"/>
      <c r="I46" s="65"/>
    </row>
    <row r="47" spans="2:9">
      <c r="B47" s="40">
        <v>5</v>
      </c>
      <c r="C47" s="80"/>
      <c r="D47" s="44"/>
      <c r="E47" s="43"/>
      <c r="F47" s="44"/>
      <c r="G47" s="41"/>
      <c r="H47" s="68"/>
      <c r="I47" s="65"/>
    </row>
    <row r="48" spans="2:9">
      <c r="B48" s="49"/>
      <c r="C48" s="36"/>
      <c r="D48" s="33"/>
      <c r="E48" s="33"/>
      <c r="F48" s="50"/>
      <c r="G48" s="59"/>
      <c r="H48" s="52" t="s">
        <v>41</v>
      </c>
      <c r="I48" s="53">
        <f>ROUND(SUM(H44:H46),)</f>
        <v>27750</v>
      </c>
    </row>
    <row r="49" spans="2:9" ht="15.75" thickBot="1">
      <c r="B49" s="49"/>
      <c r="C49" s="36"/>
      <c r="D49" s="29"/>
      <c r="E49" s="29"/>
      <c r="F49" s="57"/>
      <c r="G49" s="57"/>
      <c r="H49" s="57"/>
      <c r="I49" s="30"/>
    </row>
    <row r="50" spans="2:9">
      <c r="B50" s="81"/>
      <c r="C50" s="82"/>
      <c r="D50" s="83"/>
      <c r="E50" s="83"/>
      <c r="F50" s="246" t="s">
        <v>65</v>
      </c>
      <c r="G50" s="246"/>
      <c r="H50" s="247"/>
      <c r="I50" s="84">
        <f>ROUND(SUM(I22:I48),0)</f>
        <v>29638</v>
      </c>
    </row>
    <row r="51" spans="2:9" ht="16.5" thickBot="1">
      <c r="B51" s="85"/>
      <c r="C51" s="86"/>
      <c r="D51" s="86"/>
      <c r="E51" s="86"/>
      <c r="F51" s="87"/>
      <c r="G51" s="87"/>
      <c r="H51" s="87"/>
      <c r="I51" s="88"/>
    </row>
    <row r="52" spans="2:9" ht="15.75" thickBot="1"/>
    <row r="53" spans="2:9">
      <c r="B53" s="237" t="s">
        <v>0</v>
      </c>
      <c r="C53" s="238"/>
      <c r="D53" s="238"/>
      <c r="E53" s="238"/>
      <c r="F53" s="238"/>
      <c r="G53" s="239"/>
      <c r="H53" s="89" t="s">
        <v>66</v>
      </c>
      <c r="I53" s="90" t="s">
        <v>26</v>
      </c>
    </row>
    <row r="54" spans="2:9">
      <c r="B54" s="222" t="s">
        <v>67</v>
      </c>
      <c r="C54" s="223"/>
      <c r="D54" s="223"/>
      <c r="E54" s="223"/>
      <c r="F54" s="223"/>
      <c r="G54" s="224"/>
      <c r="H54" s="91">
        <v>0.22</v>
      </c>
      <c r="I54" s="92">
        <f>I50*H54</f>
        <v>6520.36</v>
      </c>
    </row>
    <row r="55" spans="2:9">
      <c r="B55" s="225" t="s">
        <v>68</v>
      </c>
      <c r="C55" s="226"/>
      <c r="D55" s="226"/>
      <c r="E55" s="226"/>
      <c r="F55" s="226"/>
      <c r="G55" s="227"/>
      <c r="H55" s="91">
        <v>0.01</v>
      </c>
      <c r="I55" s="92">
        <f>I50*H55</f>
        <v>296.38</v>
      </c>
    </row>
    <row r="56" spans="2:9" ht="15.75" thickBot="1">
      <c r="B56" s="228" t="s">
        <v>69</v>
      </c>
      <c r="C56" s="229"/>
      <c r="D56" s="229"/>
      <c r="E56" s="229"/>
      <c r="F56" s="229"/>
      <c r="G56" s="230"/>
      <c r="H56" s="93">
        <v>7.0000000000000007E-2</v>
      </c>
      <c r="I56" s="94">
        <f>I50*H56</f>
        <v>2074.6600000000003</v>
      </c>
    </row>
    <row r="57" spans="2:9" ht="16.5" thickBot="1">
      <c r="B57" s="231" t="s">
        <v>70</v>
      </c>
      <c r="C57" s="232"/>
      <c r="D57" s="232"/>
      <c r="E57" s="232"/>
      <c r="F57" s="232"/>
      <c r="G57" s="232"/>
      <c r="H57" s="233"/>
      <c r="I57" s="95">
        <f>SUM(I54:I56)</f>
        <v>8891.4</v>
      </c>
    </row>
    <row r="58" spans="2:9" ht="15.75" thickBot="1"/>
    <row r="59" spans="2:9" ht="16.5" thickBot="1">
      <c r="B59" s="234" t="s">
        <v>71</v>
      </c>
      <c r="C59" s="235"/>
      <c r="D59" s="235"/>
      <c r="E59" s="235"/>
      <c r="F59" s="235"/>
      <c r="G59" s="235"/>
      <c r="H59" s="236"/>
      <c r="I59" s="96">
        <f>SUM(I50,I57)</f>
        <v>38529.4</v>
      </c>
    </row>
  </sheetData>
  <mergeCells count="36">
    <mergeCell ref="B2:H4"/>
    <mergeCell ref="I2:I7"/>
    <mergeCell ref="B5:H6"/>
    <mergeCell ref="B7:H7"/>
    <mergeCell ref="B8:C8"/>
    <mergeCell ref="D8:E8"/>
    <mergeCell ref="G8:H8"/>
    <mergeCell ref="C20:D20"/>
    <mergeCell ref="B10:C10"/>
    <mergeCell ref="D10:I10"/>
    <mergeCell ref="B11:C11"/>
    <mergeCell ref="D11:H11"/>
    <mergeCell ref="G12:H12"/>
    <mergeCell ref="G13:H13"/>
    <mergeCell ref="B15:D15"/>
    <mergeCell ref="C16:D16"/>
    <mergeCell ref="C17:D17"/>
    <mergeCell ref="C18:D18"/>
    <mergeCell ref="C19:D19"/>
    <mergeCell ref="B53:G53"/>
    <mergeCell ref="C21:D21"/>
    <mergeCell ref="B25:D25"/>
    <mergeCell ref="C26:D26"/>
    <mergeCell ref="C27:D27"/>
    <mergeCell ref="C28:D28"/>
    <mergeCell ref="C29:D29"/>
    <mergeCell ref="C30:D30"/>
    <mergeCell ref="C31:D31"/>
    <mergeCell ref="B35:C35"/>
    <mergeCell ref="B43:C43"/>
    <mergeCell ref="F50:H50"/>
    <mergeCell ref="B54:G54"/>
    <mergeCell ref="B55:G55"/>
    <mergeCell ref="B56:G56"/>
    <mergeCell ref="B57:H57"/>
    <mergeCell ref="B59:H59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59"/>
  <sheetViews>
    <sheetView topLeftCell="A39" workbookViewId="0">
      <selection activeCell="F31" sqref="F31"/>
    </sheetView>
  </sheetViews>
  <sheetFormatPr baseColWidth="10" defaultRowHeight="15"/>
  <cols>
    <col min="10" max="11" width="14.5703125" bestFit="1" customWidth="1"/>
  </cols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 ht="39.75" customHeight="1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PRESUPUESTO!C12</f>
        <v>Desmonte de pañete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3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I48</f>
        <v>37000</v>
      </c>
      <c r="G16" s="45">
        <v>0.05</v>
      </c>
      <c r="H16" s="46">
        <f>+F16*G16</f>
        <v>1850</v>
      </c>
      <c r="I16" s="31"/>
    </row>
    <row r="17" spans="2:11" ht="24" customHeight="1">
      <c r="B17" s="40">
        <v>2</v>
      </c>
      <c r="C17" s="260" t="s">
        <v>72</v>
      </c>
      <c r="D17" s="261"/>
      <c r="E17" s="47"/>
      <c r="F17" s="44">
        <v>5000</v>
      </c>
      <c r="G17" s="48">
        <v>10</v>
      </c>
      <c r="H17" s="46">
        <f>F17/G17</f>
        <v>500</v>
      </c>
      <c r="I17" s="31"/>
    </row>
    <row r="18" spans="2:11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11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11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11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11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2350</v>
      </c>
    </row>
    <row r="23" spans="2:11">
      <c r="B23" s="54"/>
      <c r="C23" s="55"/>
      <c r="D23" s="29"/>
      <c r="E23" s="29"/>
      <c r="F23" s="56"/>
      <c r="G23" s="55"/>
      <c r="H23" s="57"/>
      <c r="I23" s="58"/>
    </row>
    <row r="24" spans="2:11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11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11">
      <c r="B26" s="40">
        <v>1</v>
      </c>
      <c r="C26" s="240" t="s">
        <v>93</v>
      </c>
      <c r="D26" s="241"/>
      <c r="E26" s="41" t="s">
        <v>3</v>
      </c>
      <c r="F26" s="46">
        <v>117000</v>
      </c>
      <c r="G26" s="48">
        <v>12</v>
      </c>
      <c r="H26" s="64">
        <f>F26/G26</f>
        <v>9750</v>
      </c>
      <c r="I26" s="65"/>
      <c r="K26" s="107"/>
    </row>
    <row r="27" spans="2:11">
      <c r="B27" s="40">
        <v>2</v>
      </c>
      <c r="C27" s="240"/>
      <c r="D27" s="241"/>
      <c r="E27" s="41"/>
      <c r="F27" s="46"/>
      <c r="G27" s="48"/>
      <c r="H27" s="64"/>
      <c r="I27" s="65"/>
      <c r="K27" s="107"/>
    </row>
    <row r="28" spans="2:11">
      <c r="B28" s="40">
        <v>3</v>
      </c>
      <c r="C28" s="240"/>
      <c r="D28" s="241"/>
      <c r="E28" s="41"/>
      <c r="F28" s="46"/>
      <c r="G28" s="48"/>
      <c r="H28" s="64"/>
      <c r="I28" s="65"/>
    </row>
    <row r="29" spans="2:11">
      <c r="B29" s="40">
        <v>4</v>
      </c>
      <c r="C29" s="240"/>
      <c r="D29" s="241"/>
      <c r="E29" s="41"/>
      <c r="F29" s="46"/>
      <c r="G29" s="48"/>
      <c r="H29" s="64"/>
      <c r="I29" s="65"/>
    </row>
    <row r="30" spans="2:11">
      <c r="B30" s="40">
        <v>5</v>
      </c>
      <c r="C30" s="240"/>
      <c r="D30" s="241"/>
      <c r="E30" s="41"/>
      <c r="F30" s="46"/>
      <c r="G30" s="48"/>
      <c r="H30" s="64"/>
      <c r="I30" s="65"/>
    </row>
    <row r="31" spans="2:11">
      <c r="B31" s="40">
        <v>6</v>
      </c>
      <c r="C31" s="240" t="s">
        <v>51</v>
      </c>
      <c r="D31" s="241"/>
      <c r="E31" s="41"/>
      <c r="F31" s="44"/>
      <c r="G31" s="67">
        <v>7.0000000000000007E-2</v>
      </c>
      <c r="H31" s="68">
        <f>H26*G31</f>
        <v>682.50000000000011</v>
      </c>
      <c r="I31" s="65"/>
    </row>
    <row r="32" spans="2:11">
      <c r="B32" s="49" t="s">
        <v>40</v>
      </c>
      <c r="C32" s="36"/>
      <c r="D32" s="33"/>
      <c r="E32" s="33"/>
      <c r="F32" s="50"/>
      <c r="G32" s="51"/>
      <c r="H32" s="52" t="s">
        <v>41</v>
      </c>
      <c r="I32" s="53">
        <f>ROUND(SUM(H26:H31),)</f>
        <v>10433</v>
      </c>
    </row>
    <row r="33" spans="2:11">
      <c r="B33" s="69"/>
      <c r="C33" s="39"/>
      <c r="D33" s="39"/>
      <c r="E33" s="39"/>
      <c r="F33" s="59"/>
      <c r="G33" s="51"/>
      <c r="H33" s="59"/>
      <c r="I33" s="60"/>
    </row>
    <row r="34" spans="2:11" ht="15.75">
      <c r="B34" s="37" t="s">
        <v>52</v>
      </c>
      <c r="C34" s="38"/>
      <c r="D34" s="39"/>
      <c r="E34" s="39"/>
      <c r="F34" s="59"/>
      <c r="G34" s="51"/>
      <c r="H34" s="59"/>
      <c r="I34" s="60"/>
    </row>
    <row r="35" spans="2:11">
      <c r="B35" s="244" t="s">
        <v>0</v>
      </c>
      <c r="C35" s="245"/>
      <c r="D35" s="41" t="s">
        <v>53</v>
      </c>
      <c r="E35" s="42" t="s">
        <v>54</v>
      </c>
      <c r="F35" s="70" t="s">
        <v>55</v>
      </c>
      <c r="G35" s="41" t="s">
        <v>56</v>
      </c>
      <c r="H35" s="70" t="s">
        <v>38</v>
      </c>
      <c r="I35" s="63"/>
    </row>
    <row r="36" spans="2:11">
      <c r="B36" s="40">
        <v>1</v>
      </c>
      <c r="C36" s="71"/>
      <c r="D36" s="74"/>
      <c r="E36" s="47"/>
      <c r="F36" s="73"/>
      <c r="G36" s="68"/>
      <c r="H36" s="68"/>
      <c r="I36" s="65"/>
    </row>
    <row r="37" spans="2:11">
      <c r="B37" s="40">
        <v>2</v>
      </c>
      <c r="C37" s="71"/>
      <c r="D37" s="74"/>
      <c r="E37" s="47"/>
      <c r="F37" s="73"/>
      <c r="G37" s="68"/>
      <c r="H37" s="68"/>
      <c r="I37" s="65"/>
    </row>
    <row r="38" spans="2:11">
      <c r="B38" s="40">
        <v>3</v>
      </c>
      <c r="C38" s="71"/>
      <c r="D38" s="74"/>
      <c r="E38" s="47"/>
      <c r="F38" s="73"/>
      <c r="G38" s="68"/>
      <c r="H38" s="68"/>
      <c r="I38" s="65"/>
    </row>
    <row r="39" spans="2:11">
      <c r="B39" s="40">
        <v>4</v>
      </c>
      <c r="C39" s="71"/>
      <c r="D39" s="74"/>
      <c r="E39" s="47"/>
      <c r="F39" s="73"/>
      <c r="G39" s="68"/>
      <c r="H39" s="68"/>
      <c r="I39" s="65"/>
    </row>
    <row r="40" spans="2:11">
      <c r="B40" s="40">
        <v>5</v>
      </c>
      <c r="C40" s="71"/>
      <c r="D40" s="74"/>
      <c r="E40" s="47"/>
      <c r="F40" s="73"/>
      <c r="G40" s="68"/>
      <c r="H40" s="68"/>
      <c r="I40" s="65"/>
    </row>
    <row r="41" spans="2:11">
      <c r="B41" s="49" t="s">
        <v>40</v>
      </c>
      <c r="C41" s="36"/>
      <c r="D41" s="33"/>
      <c r="E41" s="33"/>
      <c r="F41" s="50"/>
      <c r="G41" s="51"/>
      <c r="H41" s="52" t="s">
        <v>41</v>
      </c>
      <c r="I41" s="53">
        <f>ROUND(SUM(H36:H40),)</f>
        <v>0</v>
      </c>
    </row>
    <row r="42" spans="2:11" ht="15.75">
      <c r="B42" s="37" t="s">
        <v>59</v>
      </c>
      <c r="C42" s="38"/>
      <c r="D42" s="39"/>
      <c r="E42" s="39"/>
      <c r="F42" s="59"/>
      <c r="G42" s="51"/>
      <c r="H42" s="59"/>
      <c r="I42" s="60"/>
    </row>
    <row r="43" spans="2:11">
      <c r="B43" s="244" t="s">
        <v>0</v>
      </c>
      <c r="C43" s="245"/>
      <c r="D43" s="41" t="s">
        <v>60</v>
      </c>
      <c r="E43" s="42" t="s">
        <v>61</v>
      </c>
      <c r="F43" s="70" t="s">
        <v>62</v>
      </c>
      <c r="G43" s="41" t="s">
        <v>63</v>
      </c>
      <c r="H43" s="70" t="s">
        <v>38</v>
      </c>
      <c r="I43" s="63"/>
    </row>
    <row r="44" spans="2:11">
      <c r="B44" s="40">
        <v>2</v>
      </c>
      <c r="C44" s="75" t="s">
        <v>94</v>
      </c>
      <c r="D44" s="76">
        <v>100000</v>
      </c>
      <c r="E44" s="77">
        <v>1.85</v>
      </c>
      <c r="F44" s="76">
        <f>+D44*E44</f>
        <v>185000</v>
      </c>
      <c r="G44" s="78">
        <v>10</v>
      </c>
      <c r="H44" s="79">
        <f>+F44/G44</f>
        <v>18500</v>
      </c>
      <c r="I44" s="65"/>
      <c r="J44" s="107"/>
      <c r="K44" s="107"/>
    </row>
    <row r="45" spans="2:11">
      <c r="B45" s="40">
        <v>3</v>
      </c>
      <c r="C45" s="80" t="s">
        <v>104</v>
      </c>
      <c r="D45" s="44">
        <f>60000*2</f>
        <v>120000</v>
      </c>
      <c r="E45" s="77">
        <v>1.85</v>
      </c>
      <c r="F45" s="76">
        <f>+D45*E45</f>
        <v>222000</v>
      </c>
      <c r="G45" s="48">
        <v>12</v>
      </c>
      <c r="H45" s="66">
        <f>+F45/G45</f>
        <v>18500</v>
      </c>
      <c r="I45" s="65"/>
      <c r="J45" s="107"/>
      <c r="K45" s="107"/>
    </row>
    <row r="46" spans="2:11">
      <c r="B46" s="40">
        <v>4</v>
      </c>
      <c r="C46" s="80"/>
      <c r="D46" s="44"/>
      <c r="E46" s="43"/>
      <c r="F46" s="44"/>
      <c r="G46" s="41"/>
      <c r="H46" s="68"/>
      <c r="I46" s="65"/>
    </row>
    <row r="47" spans="2:11">
      <c r="B47" s="40">
        <v>5</v>
      </c>
      <c r="C47" s="80"/>
      <c r="D47" s="44"/>
      <c r="E47" s="43"/>
      <c r="F47" s="44"/>
      <c r="G47" s="41"/>
      <c r="H47" s="68"/>
      <c r="I47" s="65"/>
    </row>
    <row r="48" spans="2:11">
      <c r="B48" s="49"/>
      <c r="C48" s="36"/>
      <c r="D48" s="33"/>
      <c r="E48" s="33"/>
      <c r="F48" s="50"/>
      <c r="G48" s="59"/>
      <c r="H48" s="52" t="s">
        <v>41</v>
      </c>
      <c r="I48" s="53">
        <f>ROUND(SUM(H44:H46),)</f>
        <v>37000</v>
      </c>
    </row>
    <row r="49" spans="2:9" ht="15.75" thickBot="1">
      <c r="B49" s="49"/>
      <c r="C49" s="36"/>
      <c r="D49" s="29"/>
      <c r="E49" s="29"/>
      <c r="F49" s="57"/>
      <c r="G49" s="57"/>
      <c r="H49" s="57"/>
      <c r="I49" s="30"/>
    </row>
    <row r="50" spans="2:9">
      <c r="B50" s="81"/>
      <c r="C50" s="82"/>
      <c r="D50" s="83"/>
      <c r="E50" s="83"/>
      <c r="F50" s="246" t="s">
        <v>65</v>
      </c>
      <c r="G50" s="246"/>
      <c r="H50" s="247"/>
      <c r="I50" s="84">
        <f>ROUND(SUM(I22:I48),0)</f>
        <v>49783</v>
      </c>
    </row>
    <row r="51" spans="2:9" ht="16.5" thickBot="1">
      <c r="B51" s="85"/>
      <c r="C51" s="86"/>
      <c r="D51" s="86"/>
      <c r="E51" s="86"/>
      <c r="F51" s="87"/>
      <c r="G51" s="87"/>
      <c r="H51" s="87"/>
      <c r="I51" s="88"/>
    </row>
    <row r="52" spans="2:9" ht="15.75" thickBot="1"/>
    <row r="53" spans="2:9">
      <c r="B53" s="237" t="s">
        <v>0</v>
      </c>
      <c r="C53" s="238"/>
      <c r="D53" s="238"/>
      <c r="E53" s="238"/>
      <c r="F53" s="238"/>
      <c r="G53" s="239"/>
      <c r="H53" s="89" t="s">
        <v>66</v>
      </c>
      <c r="I53" s="90" t="s">
        <v>26</v>
      </c>
    </row>
    <row r="54" spans="2:9">
      <c r="B54" s="222" t="s">
        <v>67</v>
      </c>
      <c r="C54" s="223"/>
      <c r="D54" s="223"/>
      <c r="E54" s="223"/>
      <c r="F54" s="223"/>
      <c r="G54" s="224"/>
      <c r="H54" s="91">
        <v>0.22</v>
      </c>
      <c r="I54" s="92">
        <f>I50*H54</f>
        <v>10952.26</v>
      </c>
    </row>
    <row r="55" spans="2:9">
      <c r="B55" s="225" t="s">
        <v>68</v>
      </c>
      <c r="C55" s="226"/>
      <c r="D55" s="226"/>
      <c r="E55" s="226"/>
      <c r="F55" s="226"/>
      <c r="G55" s="227"/>
      <c r="H55" s="91">
        <v>0.01</v>
      </c>
      <c r="I55" s="92">
        <f>I50*H55</f>
        <v>497.83</v>
      </c>
    </row>
    <row r="56" spans="2:9" ht="15.75" thickBot="1">
      <c r="B56" s="228" t="s">
        <v>69</v>
      </c>
      <c r="C56" s="229"/>
      <c r="D56" s="229"/>
      <c r="E56" s="229"/>
      <c r="F56" s="229"/>
      <c r="G56" s="230"/>
      <c r="H56" s="93">
        <v>7.0000000000000007E-2</v>
      </c>
      <c r="I56" s="94">
        <f>I50*H56</f>
        <v>3484.8100000000004</v>
      </c>
    </row>
    <row r="57" spans="2:9" ht="16.5" thickBot="1">
      <c r="B57" s="231" t="s">
        <v>70</v>
      </c>
      <c r="C57" s="232"/>
      <c r="D57" s="232"/>
      <c r="E57" s="232"/>
      <c r="F57" s="232"/>
      <c r="G57" s="232"/>
      <c r="H57" s="233"/>
      <c r="I57" s="95">
        <f>SUM(I54:I56)</f>
        <v>14934.900000000001</v>
      </c>
    </row>
    <row r="58" spans="2:9" ht="15.75" thickBot="1"/>
    <row r="59" spans="2:9" ht="16.5" thickBot="1">
      <c r="B59" s="234" t="s">
        <v>71</v>
      </c>
      <c r="C59" s="235"/>
      <c r="D59" s="235"/>
      <c r="E59" s="235"/>
      <c r="F59" s="235"/>
      <c r="G59" s="235"/>
      <c r="H59" s="236"/>
      <c r="I59" s="96">
        <f>SUM(I50,I57)</f>
        <v>64717.9</v>
      </c>
    </row>
  </sheetData>
  <mergeCells count="36">
    <mergeCell ref="B54:G54"/>
    <mergeCell ref="B55:G55"/>
    <mergeCell ref="B56:G56"/>
    <mergeCell ref="B57:H57"/>
    <mergeCell ref="B59:H59"/>
    <mergeCell ref="B53:G53"/>
    <mergeCell ref="C21:D21"/>
    <mergeCell ref="B25:D25"/>
    <mergeCell ref="C26:D26"/>
    <mergeCell ref="C27:D27"/>
    <mergeCell ref="C28:D28"/>
    <mergeCell ref="C29:D29"/>
    <mergeCell ref="C30:D30"/>
    <mergeCell ref="C31:D31"/>
    <mergeCell ref="B35:C35"/>
    <mergeCell ref="B43:C43"/>
    <mergeCell ref="F50:H50"/>
    <mergeCell ref="C20:D20"/>
    <mergeCell ref="B10:C10"/>
    <mergeCell ref="D10:I10"/>
    <mergeCell ref="B11:C11"/>
    <mergeCell ref="D11:H11"/>
    <mergeCell ref="G12:H12"/>
    <mergeCell ref="G13:H13"/>
    <mergeCell ref="B15:D15"/>
    <mergeCell ref="C16:D16"/>
    <mergeCell ref="C17:D17"/>
    <mergeCell ref="C18:D18"/>
    <mergeCell ref="C19:D19"/>
    <mergeCell ref="B2:H4"/>
    <mergeCell ref="I2:I7"/>
    <mergeCell ref="B5:H6"/>
    <mergeCell ref="B7:H7"/>
    <mergeCell ref="B8:C8"/>
    <mergeCell ref="D8:E8"/>
    <mergeCell ref="G8:H8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59"/>
  <sheetViews>
    <sheetView topLeftCell="A36" workbookViewId="0">
      <selection activeCell="D50" sqref="D50"/>
    </sheetView>
  </sheetViews>
  <sheetFormatPr baseColWidth="10" defaultRowHeight="15"/>
  <cols>
    <col min="9" max="9" width="12.7109375" customWidth="1"/>
  </cols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 ht="38.25" customHeight="1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PRESUPUESTO!C13</f>
        <v xml:space="preserve">Desmonte de polisombra 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83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I48</f>
        <v>172667</v>
      </c>
      <c r="G16" s="45">
        <v>0.05</v>
      </c>
      <c r="H16" s="46">
        <f>+F16*G16</f>
        <v>8633.35</v>
      </c>
      <c r="I16" s="31"/>
    </row>
    <row r="17" spans="2:9" ht="15.75">
      <c r="B17" s="40">
        <v>2</v>
      </c>
      <c r="C17" s="260" t="s">
        <v>95</v>
      </c>
      <c r="D17" s="261"/>
      <c r="E17" s="47"/>
      <c r="F17" s="44">
        <v>90000</v>
      </c>
      <c r="G17" s="102">
        <v>3</v>
      </c>
      <c r="H17" s="46">
        <f>F17/G17</f>
        <v>30000</v>
      </c>
      <c r="I17" s="31"/>
    </row>
    <row r="18" spans="2:9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9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9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9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9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38633</v>
      </c>
    </row>
    <row r="23" spans="2:9">
      <c r="B23" s="54"/>
      <c r="C23" s="55"/>
      <c r="D23" s="29"/>
      <c r="E23" s="29"/>
      <c r="F23" s="56"/>
      <c r="G23" s="55"/>
      <c r="H23" s="57"/>
      <c r="I23" s="58"/>
    </row>
    <row r="24" spans="2:9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9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9">
      <c r="B26" s="40">
        <v>1</v>
      </c>
      <c r="C26" s="284" t="s">
        <v>96</v>
      </c>
      <c r="D26" s="285"/>
      <c r="E26" s="103" t="s">
        <v>97</v>
      </c>
      <c r="F26" s="104">
        <v>39000</v>
      </c>
      <c r="G26" s="105">
        <v>8</v>
      </c>
      <c r="H26" s="106">
        <f>F26*G26</f>
        <v>312000</v>
      </c>
      <c r="I26" s="65"/>
    </row>
    <row r="27" spans="2:9">
      <c r="B27" s="40">
        <v>2</v>
      </c>
      <c r="C27" s="284" t="s">
        <v>98</v>
      </c>
      <c r="D27" s="285"/>
      <c r="E27" s="103" t="s">
        <v>83</v>
      </c>
      <c r="F27" s="104">
        <v>210000</v>
      </c>
      <c r="G27" s="105">
        <v>1.1000000000000001</v>
      </c>
      <c r="H27" s="106">
        <f>F27*G27</f>
        <v>231000.00000000003</v>
      </c>
      <c r="I27" s="65"/>
    </row>
    <row r="28" spans="2:9">
      <c r="B28" s="40">
        <v>3</v>
      </c>
      <c r="C28" s="284" t="s">
        <v>99</v>
      </c>
      <c r="D28" s="285"/>
      <c r="E28" s="103" t="s">
        <v>100</v>
      </c>
      <c r="F28" s="104">
        <v>60</v>
      </c>
      <c r="G28" s="105">
        <v>250</v>
      </c>
      <c r="H28" s="106">
        <f>F28*G28</f>
        <v>15000</v>
      </c>
      <c r="I28" s="65"/>
    </row>
    <row r="29" spans="2:9">
      <c r="B29" s="40">
        <v>4</v>
      </c>
      <c r="C29" s="240"/>
      <c r="D29" s="241"/>
      <c r="E29" s="41"/>
      <c r="F29" s="46"/>
      <c r="G29" s="48"/>
      <c r="H29" s="64"/>
      <c r="I29" s="65"/>
    </row>
    <row r="30" spans="2:9">
      <c r="B30" s="40">
        <v>5</v>
      </c>
      <c r="C30" s="240"/>
      <c r="D30" s="241"/>
      <c r="E30" s="41"/>
      <c r="F30" s="46"/>
      <c r="G30" s="48"/>
      <c r="H30" s="64"/>
      <c r="I30" s="65"/>
    </row>
    <row r="31" spans="2:9">
      <c r="B31" s="40">
        <v>6</v>
      </c>
      <c r="C31" s="240" t="s">
        <v>51</v>
      </c>
      <c r="D31" s="241"/>
      <c r="E31" s="41"/>
      <c r="F31" s="44"/>
      <c r="G31" s="67">
        <v>7.0000000000000007E-2</v>
      </c>
      <c r="H31" s="68">
        <f>H26*G31</f>
        <v>21840.000000000004</v>
      </c>
      <c r="I31" s="65"/>
    </row>
    <row r="32" spans="2:9">
      <c r="B32" s="49" t="s">
        <v>40</v>
      </c>
      <c r="C32" s="36"/>
      <c r="D32" s="33"/>
      <c r="E32" s="33"/>
      <c r="F32" s="50"/>
      <c r="G32" s="51"/>
      <c r="H32" s="52" t="s">
        <v>41</v>
      </c>
      <c r="I32" s="53">
        <f>ROUND(SUM(H26:H31),)</f>
        <v>579840</v>
      </c>
    </row>
    <row r="33" spans="2:9">
      <c r="B33" s="69"/>
      <c r="C33" s="39"/>
      <c r="D33" s="39"/>
      <c r="E33" s="39"/>
      <c r="F33" s="59"/>
      <c r="G33" s="51"/>
      <c r="H33" s="59"/>
      <c r="I33" s="60"/>
    </row>
    <row r="34" spans="2:9" ht="15.75">
      <c r="B34" s="37" t="s">
        <v>52</v>
      </c>
      <c r="C34" s="38"/>
      <c r="D34" s="39"/>
      <c r="E34" s="39"/>
      <c r="F34" s="59"/>
      <c r="G34" s="51"/>
      <c r="H34" s="59"/>
      <c r="I34" s="60"/>
    </row>
    <row r="35" spans="2:9">
      <c r="B35" s="244" t="s">
        <v>0</v>
      </c>
      <c r="C35" s="245"/>
      <c r="D35" s="41" t="s">
        <v>53</v>
      </c>
      <c r="E35" s="42" t="s">
        <v>54</v>
      </c>
      <c r="F35" s="70" t="s">
        <v>55</v>
      </c>
      <c r="G35" s="41" t="s">
        <v>56</v>
      </c>
      <c r="H35" s="70" t="s">
        <v>38</v>
      </c>
      <c r="I35" s="63"/>
    </row>
    <row r="36" spans="2:9">
      <c r="B36" s="40">
        <v>1</v>
      </c>
      <c r="C36" s="71"/>
      <c r="D36" s="74"/>
      <c r="E36" s="47"/>
      <c r="F36" s="73"/>
      <c r="G36" s="68"/>
      <c r="H36" s="68"/>
      <c r="I36" s="65"/>
    </row>
    <row r="37" spans="2:9">
      <c r="B37" s="40">
        <v>2</v>
      </c>
      <c r="C37" s="71"/>
      <c r="D37" s="74"/>
      <c r="E37" s="47"/>
      <c r="F37" s="73"/>
      <c r="G37" s="68"/>
      <c r="H37" s="68"/>
      <c r="I37" s="65"/>
    </row>
    <row r="38" spans="2:9">
      <c r="B38" s="40">
        <v>3</v>
      </c>
      <c r="C38" s="71"/>
      <c r="D38" s="74"/>
      <c r="E38" s="47"/>
      <c r="F38" s="73"/>
      <c r="G38" s="68"/>
      <c r="H38" s="68"/>
      <c r="I38" s="65"/>
    </row>
    <row r="39" spans="2:9">
      <c r="B39" s="40">
        <v>4</v>
      </c>
      <c r="C39" s="71"/>
      <c r="D39" s="74"/>
      <c r="E39" s="47"/>
      <c r="F39" s="73"/>
      <c r="G39" s="68"/>
      <c r="H39" s="68"/>
      <c r="I39" s="65"/>
    </row>
    <row r="40" spans="2:9">
      <c r="B40" s="40">
        <v>5</v>
      </c>
      <c r="C40" s="71"/>
      <c r="D40" s="74"/>
      <c r="E40" s="47"/>
      <c r="F40" s="73"/>
      <c r="G40" s="68"/>
      <c r="H40" s="68"/>
      <c r="I40" s="65"/>
    </row>
    <row r="41" spans="2:9">
      <c r="B41" s="49" t="s">
        <v>40</v>
      </c>
      <c r="C41" s="36"/>
      <c r="D41" s="33"/>
      <c r="E41" s="33"/>
      <c r="F41" s="50"/>
      <c r="G41" s="51"/>
      <c r="H41" s="52" t="s">
        <v>41</v>
      </c>
      <c r="I41" s="53">
        <f>ROUND(SUM(H36:H40),)</f>
        <v>0</v>
      </c>
    </row>
    <row r="42" spans="2:9" ht="15.75">
      <c r="B42" s="37" t="s">
        <v>59</v>
      </c>
      <c r="C42" s="38"/>
      <c r="D42" s="39"/>
      <c r="E42" s="39"/>
      <c r="F42" s="59"/>
      <c r="G42" s="51"/>
      <c r="H42" s="59"/>
      <c r="I42" s="60"/>
    </row>
    <row r="43" spans="2:9">
      <c r="B43" s="244" t="s">
        <v>0</v>
      </c>
      <c r="C43" s="245"/>
      <c r="D43" s="41" t="s">
        <v>60</v>
      </c>
      <c r="E43" s="42" t="s">
        <v>61</v>
      </c>
      <c r="F43" s="70" t="s">
        <v>62</v>
      </c>
      <c r="G43" s="41" t="s">
        <v>63</v>
      </c>
      <c r="H43" s="70" t="s">
        <v>38</v>
      </c>
      <c r="I43" s="63"/>
    </row>
    <row r="44" spans="2:9">
      <c r="B44" s="40">
        <v>2</v>
      </c>
      <c r="C44" s="75" t="s">
        <v>101</v>
      </c>
      <c r="D44" s="76">
        <v>100000</v>
      </c>
      <c r="E44" s="77">
        <v>1.85</v>
      </c>
      <c r="F44" s="76">
        <f>+D44*E44</f>
        <v>185000</v>
      </c>
      <c r="G44" s="78">
        <v>3</v>
      </c>
      <c r="H44" s="79">
        <f>+F44/G44</f>
        <v>61666.666666666664</v>
      </c>
      <c r="I44" s="65"/>
    </row>
    <row r="45" spans="2:9">
      <c r="B45" s="40">
        <v>3</v>
      </c>
      <c r="C45" s="80" t="s">
        <v>102</v>
      </c>
      <c r="D45" s="44">
        <f>75000*4</f>
        <v>300000</v>
      </c>
      <c r="E45" s="77">
        <v>1.85</v>
      </c>
      <c r="F45" s="76">
        <f>+D45*E45</f>
        <v>555000</v>
      </c>
      <c r="G45" s="78">
        <v>5</v>
      </c>
      <c r="H45" s="79">
        <f>+F45/G45</f>
        <v>111000</v>
      </c>
      <c r="I45" s="65"/>
    </row>
    <row r="46" spans="2:9">
      <c r="B46" s="40">
        <v>4</v>
      </c>
      <c r="C46" s="80"/>
      <c r="D46" s="44"/>
      <c r="E46" s="43"/>
      <c r="F46" s="44"/>
      <c r="G46" s="41"/>
      <c r="H46" s="68"/>
      <c r="I46" s="65"/>
    </row>
    <row r="47" spans="2:9">
      <c r="B47" s="40">
        <v>5</v>
      </c>
      <c r="C47" s="80"/>
      <c r="D47" s="44"/>
      <c r="E47" s="43"/>
      <c r="F47" s="44"/>
      <c r="G47" s="41"/>
      <c r="H47" s="68"/>
      <c r="I47" s="65"/>
    </row>
    <row r="48" spans="2:9">
      <c r="B48" s="49"/>
      <c r="C48" s="36"/>
      <c r="D48" s="33"/>
      <c r="E48" s="33"/>
      <c r="F48" s="50"/>
      <c r="G48" s="59"/>
      <c r="H48" s="52" t="s">
        <v>41</v>
      </c>
      <c r="I48" s="53">
        <f>ROUND(SUM(H44:H46),)</f>
        <v>172667</v>
      </c>
    </row>
    <row r="49" spans="2:9" ht="15.75" thickBot="1">
      <c r="B49" s="49"/>
      <c r="C49" s="36"/>
      <c r="D49" s="29"/>
      <c r="E49" s="29"/>
      <c r="F49" s="57"/>
      <c r="G49" s="57"/>
      <c r="H49" s="57"/>
      <c r="I49" s="30"/>
    </row>
    <row r="50" spans="2:9">
      <c r="B50" s="81"/>
      <c r="C50" s="82"/>
      <c r="D50" s="83"/>
      <c r="E50" s="83"/>
      <c r="F50" s="246" t="s">
        <v>65</v>
      </c>
      <c r="G50" s="246"/>
      <c r="H50" s="247"/>
      <c r="I50" s="84">
        <f>ROUND(SUM(I22:I48),0)</f>
        <v>791140</v>
      </c>
    </row>
    <row r="51" spans="2:9" ht="16.5" thickBot="1">
      <c r="B51" s="85"/>
      <c r="C51" s="86"/>
      <c r="D51" s="86"/>
      <c r="E51" s="86"/>
      <c r="F51" s="87"/>
      <c r="G51" s="87"/>
      <c r="H51" s="87"/>
      <c r="I51" s="88"/>
    </row>
    <row r="52" spans="2:9" ht="15.75" thickBot="1"/>
    <row r="53" spans="2:9">
      <c r="B53" s="237" t="s">
        <v>0</v>
      </c>
      <c r="C53" s="238"/>
      <c r="D53" s="238"/>
      <c r="E53" s="238"/>
      <c r="F53" s="238"/>
      <c r="G53" s="239"/>
      <c r="H53" s="89" t="s">
        <v>66</v>
      </c>
      <c r="I53" s="90" t="s">
        <v>26</v>
      </c>
    </row>
    <row r="54" spans="2:9">
      <c r="B54" s="222" t="s">
        <v>67</v>
      </c>
      <c r="C54" s="223"/>
      <c r="D54" s="223"/>
      <c r="E54" s="223"/>
      <c r="F54" s="223"/>
      <c r="G54" s="224"/>
      <c r="H54" s="91">
        <v>0.22</v>
      </c>
      <c r="I54" s="92">
        <f>I50*H54</f>
        <v>174050.8</v>
      </c>
    </row>
    <row r="55" spans="2:9">
      <c r="B55" s="225" t="s">
        <v>68</v>
      </c>
      <c r="C55" s="226"/>
      <c r="D55" s="226"/>
      <c r="E55" s="226"/>
      <c r="F55" s="226"/>
      <c r="G55" s="227"/>
      <c r="H55" s="91">
        <v>0.01</v>
      </c>
      <c r="I55" s="92">
        <f>I50*H55</f>
        <v>7911.4000000000005</v>
      </c>
    </row>
    <row r="56" spans="2:9" ht="15.75" thickBot="1">
      <c r="B56" s="228" t="s">
        <v>69</v>
      </c>
      <c r="C56" s="229"/>
      <c r="D56" s="229"/>
      <c r="E56" s="229"/>
      <c r="F56" s="229"/>
      <c r="G56" s="230"/>
      <c r="H56" s="93">
        <v>7.0000000000000007E-2</v>
      </c>
      <c r="I56" s="94">
        <f>I50*H56</f>
        <v>55379.8</v>
      </c>
    </row>
    <row r="57" spans="2:9" ht="16.5" thickBot="1">
      <c r="B57" s="231" t="s">
        <v>70</v>
      </c>
      <c r="C57" s="232"/>
      <c r="D57" s="232"/>
      <c r="E57" s="232"/>
      <c r="F57" s="232"/>
      <c r="G57" s="232"/>
      <c r="H57" s="233"/>
      <c r="I57" s="95">
        <f>SUM(I54:I56)</f>
        <v>237342</v>
      </c>
    </row>
    <row r="58" spans="2:9" ht="15.75" thickBot="1"/>
    <row r="59" spans="2:9" ht="16.5" thickBot="1">
      <c r="B59" s="234" t="s">
        <v>71</v>
      </c>
      <c r="C59" s="235"/>
      <c r="D59" s="235"/>
      <c r="E59" s="235"/>
      <c r="F59" s="235"/>
      <c r="G59" s="235"/>
      <c r="H59" s="236"/>
      <c r="I59" s="96">
        <f>SUM(I50,I57)</f>
        <v>1028482</v>
      </c>
    </row>
  </sheetData>
  <mergeCells count="36">
    <mergeCell ref="B54:G54"/>
    <mergeCell ref="B55:G55"/>
    <mergeCell ref="B56:G56"/>
    <mergeCell ref="B57:H57"/>
    <mergeCell ref="B59:H59"/>
    <mergeCell ref="B53:G53"/>
    <mergeCell ref="C21:D21"/>
    <mergeCell ref="B25:D25"/>
    <mergeCell ref="C26:D26"/>
    <mergeCell ref="C27:D27"/>
    <mergeCell ref="C28:D28"/>
    <mergeCell ref="C29:D29"/>
    <mergeCell ref="C30:D30"/>
    <mergeCell ref="C31:D31"/>
    <mergeCell ref="B35:C35"/>
    <mergeCell ref="B43:C43"/>
    <mergeCell ref="F50:H50"/>
    <mergeCell ref="C20:D20"/>
    <mergeCell ref="B10:C10"/>
    <mergeCell ref="D10:I10"/>
    <mergeCell ref="B11:C11"/>
    <mergeCell ref="D11:H11"/>
    <mergeCell ref="G12:H12"/>
    <mergeCell ref="G13:H13"/>
    <mergeCell ref="B15:D15"/>
    <mergeCell ref="C16:D16"/>
    <mergeCell ref="C17:D17"/>
    <mergeCell ref="C18:D18"/>
    <mergeCell ref="C19:D19"/>
    <mergeCell ref="B2:H4"/>
    <mergeCell ref="I2:I7"/>
    <mergeCell ref="B5:H6"/>
    <mergeCell ref="B7:H7"/>
    <mergeCell ref="B8:C8"/>
    <mergeCell ref="D8:E8"/>
    <mergeCell ref="G8:H8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I60"/>
  <sheetViews>
    <sheetView topLeftCell="A37" workbookViewId="0">
      <selection activeCell="F16" sqref="F16"/>
    </sheetView>
  </sheetViews>
  <sheetFormatPr baseColWidth="10" defaultRowHeight="15"/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 ht="32.25" customHeight="1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PRESUPUESTO!C18</f>
        <v>Pintura tipo 1 para muros primer piso 2 manos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3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I49</f>
        <v>4933</v>
      </c>
      <c r="G16" s="45">
        <v>0.05</v>
      </c>
      <c r="H16" s="46">
        <f>+F16*G16</f>
        <v>246.65</v>
      </c>
      <c r="I16" s="31"/>
    </row>
    <row r="17" spans="2:9" ht="15.75">
      <c r="B17" s="40">
        <v>2</v>
      </c>
      <c r="C17" s="260"/>
      <c r="D17" s="261"/>
      <c r="E17" s="47"/>
      <c r="F17" s="44"/>
      <c r="G17" s="48"/>
      <c r="H17" s="46"/>
      <c r="I17" s="31"/>
    </row>
    <row r="18" spans="2:9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9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9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9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9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247</v>
      </c>
    </row>
    <row r="23" spans="2:9">
      <c r="B23" s="54"/>
      <c r="C23" s="55"/>
      <c r="D23" s="29"/>
      <c r="E23" s="29"/>
      <c r="F23" s="56"/>
      <c r="G23" s="55"/>
      <c r="H23" s="57"/>
      <c r="I23" s="58"/>
    </row>
    <row r="24" spans="2:9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9">
      <c r="B25" s="242" t="s">
        <v>0</v>
      </c>
      <c r="C25" s="243"/>
      <c r="D25" s="243"/>
      <c r="E25" s="42" t="s">
        <v>24</v>
      </c>
      <c r="F25" s="61" t="s">
        <v>43</v>
      </c>
      <c r="G25" s="41" t="s">
        <v>44</v>
      </c>
      <c r="H25" s="62" t="s">
        <v>38</v>
      </c>
      <c r="I25" s="63"/>
    </row>
    <row r="26" spans="2:9">
      <c r="B26" s="40">
        <v>1</v>
      </c>
      <c r="C26" s="240" t="s">
        <v>45</v>
      </c>
      <c r="D26" s="241"/>
      <c r="E26" s="41" t="s">
        <v>46</v>
      </c>
      <c r="F26" s="46">
        <v>420000</v>
      </c>
      <c r="G26" s="48">
        <f>'Metros Cuadrados'!L19</f>
        <v>113.52000000000001</v>
      </c>
      <c r="H26" s="64">
        <f>F26/G26</f>
        <v>3699.7885835095135</v>
      </c>
      <c r="I26" s="65"/>
    </row>
    <row r="27" spans="2:9">
      <c r="B27" s="40">
        <v>2</v>
      </c>
      <c r="C27" s="240" t="s">
        <v>47</v>
      </c>
      <c r="D27" s="241"/>
      <c r="E27" s="41" t="s">
        <v>48</v>
      </c>
      <c r="F27" s="46">
        <v>27000</v>
      </c>
      <c r="G27" s="48">
        <v>100</v>
      </c>
      <c r="H27" s="64">
        <f>F27/G27</f>
        <v>270</v>
      </c>
      <c r="I27" s="65"/>
    </row>
    <row r="28" spans="2:9">
      <c r="B28" s="40">
        <v>3</v>
      </c>
      <c r="C28" s="240" t="s">
        <v>49</v>
      </c>
      <c r="D28" s="241"/>
      <c r="E28" s="41" t="s">
        <v>48</v>
      </c>
      <c r="F28" s="46">
        <v>18000</v>
      </c>
      <c r="G28" s="48">
        <v>100</v>
      </c>
      <c r="H28" s="64">
        <f>F28/G28</f>
        <v>180</v>
      </c>
      <c r="I28" s="65"/>
    </row>
    <row r="29" spans="2:9">
      <c r="B29" s="40">
        <v>4</v>
      </c>
      <c r="C29" s="240" t="s">
        <v>50</v>
      </c>
      <c r="D29" s="241"/>
      <c r="E29" s="41" t="s">
        <v>48</v>
      </c>
      <c r="F29" s="46">
        <v>39000</v>
      </c>
      <c r="G29" s="48">
        <v>100</v>
      </c>
      <c r="H29" s="66">
        <f>F29/G29</f>
        <v>390</v>
      </c>
      <c r="I29" s="65"/>
    </row>
    <row r="30" spans="2:9">
      <c r="B30" s="40">
        <v>5</v>
      </c>
      <c r="C30" s="286"/>
      <c r="D30" s="287"/>
      <c r="E30" s="41"/>
      <c r="F30" s="46"/>
      <c r="G30" s="48"/>
      <c r="H30" s="64"/>
      <c r="I30" s="65"/>
    </row>
    <row r="31" spans="2:9">
      <c r="B31" s="40">
        <v>6</v>
      </c>
      <c r="C31" s="240"/>
      <c r="D31" s="241"/>
      <c r="E31" s="41"/>
      <c r="F31" s="46"/>
      <c r="G31" s="48"/>
      <c r="H31" s="64"/>
      <c r="I31" s="65"/>
    </row>
    <row r="32" spans="2:9">
      <c r="B32" s="40">
        <v>7</v>
      </c>
      <c r="C32" s="240" t="s">
        <v>51</v>
      </c>
      <c r="D32" s="241"/>
      <c r="E32" s="41"/>
      <c r="F32" s="44"/>
      <c r="G32" s="67">
        <v>7.0000000000000007E-2</v>
      </c>
      <c r="H32" s="68">
        <f>H26*G32</f>
        <v>258.98520084566599</v>
      </c>
      <c r="I32" s="65"/>
    </row>
    <row r="33" spans="2:9">
      <c r="B33" s="49" t="s">
        <v>40</v>
      </c>
      <c r="C33" s="36"/>
      <c r="D33" s="33"/>
      <c r="E33" s="33"/>
      <c r="F33" s="50"/>
      <c r="G33" s="51"/>
      <c r="H33" s="52" t="s">
        <v>41</v>
      </c>
      <c r="I33" s="53">
        <f>ROUND(SUM(H26:H32),)</f>
        <v>4799</v>
      </c>
    </row>
    <row r="34" spans="2:9">
      <c r="B34" s="69"/>
      <c r="C34" s="39"/>
      <c r="D34" s="39"/>
      <c r="E34" s="39"/>
      <c r="F34" s="59"/>
      <c r="G34" s="51"/>
      <c r="H34" s="59"/>
      <c r="I34" s="60"/>
    </row>
    <row r="35" spans="2:9" ht="15.75">
      <c r="B35" s="37" t="s">
        <v>52</v>
      </c>
      <c r="C35" s="38"/>
      <c r="D35" s="39"/>
      <c r="E35" s="39"/>
      <c r="F35" s="59"/>
      <c r="G35" s="51"/>
      <c r="H35" s="59"/>
      <c r="I35" s="60"/>
    </row>
    <row r="36" spans="2:9">
      <c r="B36" s="244" t="s">
        <v>0</v>
      </c>
      <c r="C36" s="245"/>
      <c r="D36" s="41" t="s">
        <v>53</v>
      </c>
      <c r="E36" s="42" t="s">
        <v>54</v>
      </c>
      <c r="F36" s="70" t="s">
        <v>55</v>
      </c>
      <c r="G36" s="41" t="s">
        <v>56</v>
      </c>
      <c r="H36" s="70" t="s">
        <v>38</v>
      </c>
      <c r="I36" s="63"/>
    </row>
    <row r="37" spans="2:9">
      <c r="B37" s="40">
        <v>1</v>
      </c>
      <c r="C37" s="71" t="s">
        <v>57</v>
      </c>
      <c r="D37" s="72" t="s">
        <v>58</v>
      </c>
      <c r="E37" s="47">
        <v>42</v>
      </c>
      <c r="F37" s="73">
        <v>1</v>
      </c>
      <c r="G37" s="68">
        <v>200</v>
      </c>
      <c r="H37" s="68">
        <f>F37*G37</f>
        <v>200</v>
      </c>
      <c r="I37" s="65"/>
    </row>
    <row r="38" spans="2:9">
      <c r="B38" s="40">
        <v>2</v>
      </c>
      <c r="C38" s="71"/>
      <c r="D38" s="74"/>
      <c r="E38" s="47"/>
      <c r="F38" s="73"/>
      <c r="G38" s="68"/>
      <c r="H38" s="68"/>
      <c r="I38" s="65"/>
    </row>
    <row r="39" spans="2:9">
      <c r="B39" s="40">
        <v>3</v>
      </c>
      <c r="C39" s="71"/>
      <c r="D39" s="74"/>
      <c r="E39" s="47"/>
      <c r="F39" s="73"/>
      <c r="G39" s="68"/>
      <c r="H39" s="68"/>
      <c r="I39" s="65"/>
    </row>
    <row r="40" spans="2:9">
      <c r="B40" s="40">
        <v>4</v>
      </c>
      <c r="C40" s="71"/>
      <c r="D40" s="74"/>
      <c r="E40" s="47"/>
      <c r="F40" s="73"/>
      <c r="G40" s="68"/>
      <c r="H40" s="68"/>
      <c r="I40" s="65"/>
    </row>
    <row r="41" spans="2:9">
      <c r="B41" s="40">
        <v>5</v>
      </c>
      <c r="C41" s="71"/>
      <c r="D41" s="74"/>
      <c r="E41" s="47"/>
      <c r="F41" s="73"/>
      <c r="G41" s="68"/>
      <c r="H41" s="68"/>
      <c r="I41" s="65"/>
    </row>
    <row r="42" spans="2:9">
      <c r="B42" s="49" t="s">
        <v>40</v>
      </c>
      <c r="C42" s="36"/>
      <c r="D42" s="33"/>
      <c r="E42" s="33"/>
      <c r="F42" s="50"/>
      <c r="G42" s="51"/>
      <c r="H42" s="52" t="s">
        <v>41</v>
      </c>
      <c r="I42" s="53">
        <f>ROUND(SUM(H37:H41),)</f>
        <v>200</v>
      </c>
    </row>
    <row r="43" spans="2:9" ht="15.75">
      <c r="B43" s="37" t="s">
        <v>59</v>
      </c>
      <c r="C43" s="38"/>
      <c r="D43" s="39"/>
      <c r="E43" s="39"/>
      <c r="F43" s="59"/>
      <c r="G43" s="51"/>
      <c r="H43" s="59"/>
      <c r="I43" s="60"/>
    </row>
    <row r="44" spans="2:9">
      <c r="B44" s="244" t="s">
        <v>0</v>
      </c>
      <c r="C44" s="245"/>
      <c r="D44" s="41" t="s">
        <v>60</v>
      </c>
      <c r="E44" s="42" t="s">
        <v>61</v>
      </c>
      <c r="F44" s="70" t="s">
        <v>62</v>
      </c>
      <c r="G44" s="41" t="s">
        <v>63</v>
      </c>
      <c r="H44" s="70" t="s">
        <v>38</v>
      </c>
      <c r="I44" s="63"/>
    </row>
    <row r="45" spans="2:9">
      <c r="B45" s="40">
        <v>2</v>
      </c>
      <c r="C45" s="75" t="s">
        <v>64</v>
      </c>
      <c r="D45" s="76">
        <f>100000*4</f>
        <v>400000</v>
      </c>
      <c r="E45" s="77">
        <v>1.85</v>
      </c>
      <c r="F45" s="76">
        <f>+D45*E45</f>
        <v>740000</v>
      </c>
      <c r="G45" s="78">
        <v>150</v>
      </c>
      <c r="H45" s="79">
        <f>+F45/G45</f>
        <v>4933.333333333333</v>
      </c>
      <c r="I45" s="65"/>
    </row>
    <row r="46" spans="2:9">
      <c r="B46" s="40">
        <v>3</v>
      </c>
      <c r="C46" s="80"/>
      <c r="D46" s="44"/>
      <c r="E46" s="43"/>
      <c r="F46" s="44"/>
      <c r="G46" s="41"/>
      <c r="H46" s="68"/>
      <c r="I46" s="65"/>
    </row>
    <row r="47" spans="2:9">
      <c r="B47" s="40">
        <v>4</v>
      </c>
      <c r="C47" s="80"/>
      <c r="D47" s="44"/>
      <c r="E47" s="43"/>
      <c r="F47" s="44"/>
      <c r="G47" s="41"/>
      <c r="H47" s="68"/>
      <c r="I47" s="65"/>
    </row>
    <row r="48" spans="2:9">
      <c r="B48" s="40">
        <v>5</v>
      </c>
      <c r="C48" s="80"/>
      <c r="D48" s="44"/>
      <c r="E48" s="43"/>
      <c r="F48" s="44"/>
      <c r="G48" s="41"/>
      <c r="H48" s="68"/>
      <c r="I48" s="65"/>
    </row>
    <row r="49" spans="2:9">
      <c r="B49" s="49"/>
      <c r="C49" s="36"/>
      <c r="D49" s="33"/>
      <c r="E49" s="33"/>
      <c r="F49" s="50"/>
      <c r="G49" s="59"/>
      <c r="H49" s="52" t="s">
        <v>41</v>
      </c>
      <c r="I49" s="53">
        <f>ROUND(SUM(H45:H47),)</f>
        <v>4933</v>
      </c>
    </row>
    <row r="50" spans="2:9" ht="15.75" thickBot="1">
      <c r="B50" s="49"/>
      <c r="C50" s="36"/>
      <c r="D50" s="29"/>
      <c r="E50" s="29"/>
      <c r="F50" s="57"/>
      <c r="G50" s="57"/>
      <c r="H50" s="57"/>
      <c r="I50" s="30"/>
    </row>
    <row r="51" spans="2:9">
      <c r="B51" s="81"/>
      <c r="C51" s="82"/>
      <c r="D51" s="83"/>
      <c r="E51" s="83"/>
      <c r="F51" s="246" t="s">
        <v>65</v>
      </c>
      <c r="G51" s="246"/>
      <c r="H51" s="247"/>
      <c r="I51" s="84">
        <f>ROUND(SUM(I22:I49),0)</f>
        <v>10179</v>
      </c>
    </row>
    <row r="52" spans="2:9" ht="16.5" thickBot="1">
      <c r="B52" s="85"/>
      <c r="C52" s="86"/>
      <c r="D52" s="86"/>
      <c r="E52" s="86"/>
      <c r="F52" s="87"/>
      <c r="G52" s="87"/>
      <c r="H52" s="87"/>
      <c r="I52" s="88"/>
    </row>
    <row r="53" spans="2:9" ht="15.75" thickBot="1"/>
    <row r="54" spans="2:9">
      <c r="B54" s="237" t="s">
        <v>0</v>
      </c>
      <c r="C54" s="238"/>
      <c r="D54" s="238"/>
      <c r="E54" s="238"/>
      <c r="F54" s="238"/>
      <c r="G54" s="239"/>
      <c r="H54" s="89" t="s">
        <v>66</v>
      </c>
      <c r="I54" s="90" t="s">
        <v>26</v>
      </c>
    </row>
    <row r="55" spans="2:9">
      <c r="B55" s="222" t="s">
        <v>67</v>
      </c>
      <c r="C55" s="223"/>
      <c r="D55" s="223"/>
      <c r="E55" s="223"/>
      <c r="F55" s="223"/>
      <c r="G55" s="224"/>
      <c r="H55" s="91">
        <v>0.22</v>
      </c>
      <c r="I55" s="92">
        <f>I51*H55</f>
        <v>2239.38</v>
      </c>
    </row>
    <row r="56" spans="2:9">
      <c r="B56" s="225" t="s">
        <v>68</v>
      </c>
      <c r="C56" s="226"/>
      <c r="D56" s="226"/>
      <c r="E56" s="226"/>
      <c r="F56" s="226"/>
      <c r="G56" s="227"/>
      <c r="H56" s="91">
        <v>0.01</v>
      </c>
      <c r="I56" s="92">
        <f>I51*H56</f>
        <v>101.79</v>
      </c>
    </row>
    <row r="57" spans="2:9" ht="15.75" thickBot="1">
      <c r="B57" s="228" t="s">
        <v>69</v>
      </c>
      <c r="C57" s="229"/>
      <c r="D57" s="229"/>
      <c r="E57" s="229"/>
      <c r="F57" s="229"/>
      <c r="G57" s="230"/>
      <c r="H57" s="93">
        <v>7.0000000000000007E-2</v>
      </c>
      <c r="I57" s="94">
        <f>I51*H57</f>
        <v>712.53000000000009</v>
      </c>
    </row>
    <row r="58" spans="2:9" ht="16.5" thickBot="1">
      <c r="B58" s="231" t="s">
        <v>70</v>
      </c>
      <c r="C58" s="232"/>
      <c r="D58" s="232"/>
      <c r="E58" s="232"/>
      <c r="F58" s="232"/>
      <c r="G58" s="232"/>
      <c r="H58" s="233"/>
      <c r="I58" s="95">
        <f>SUM(I55+I56+I57)</f>
        <v>3053.7000000000003</v>
      </c>
    </row>
    <row r="59" spans="2:9" ht="15.75" thickBot="1"/>
    <row r="60" spans="2:9" ht="16.5" thickBot="1">
      <c r="B60" s="234" t="s">
        <v>71</v>
      </c>
      <c r="C60" s="235"/>
      <c r="D60" s="235"/>
      <c r="E60" s="235"/>
      <c r="F60" s="235"/>
      <c r="G60" s="235"/>
      <c r="H60" s="236"/>
      <c r="I60" s="96">
        <f>SUM(I51,I58)</f>
        <v>13232.7</v>
      </c>
    </row>
  </sheetData>
  <mergeCells count="37">
    <mergeCell ref="B60:H60"/>
    <mergeCell ref="C30:D30"/>
    <mergeCell ref="C31:D31"/>
    <mergeCell ref="C32:D32"/>
    <mergeCell ref="B36:C36"/>
    <mergeCell ref="B44:C44"/>
    <mergeCell ref="F51:H51"/>
    <mergeCell ref="B54:G54"/>
    <mergeCell ref="B55:G55"/>
    <mergeCell ref="B56:G56"/>
    <mergeCell ref="B57:G57"/>
    <mergeCell ref="B58:H58"/>
    <mergeCell ref="C29:D29"/>
    <mergeCell ref="B15:D15"/>
    <mergeCell ref="C16:D16"/>
    <mergeCell ref="C17:D17"/>
    <mergeCell ref="C18:D18"/>
    <mergeCell ref="C19:D19"/>
    <mergeCell ref="C20:D20"/>
    <mergeCell ref="C21:D21"/>
    <mergeCell ref="B25:D25"/>
    <mergeCell ref="C26:D26"/>
    <mergeCell ref="C27:D27"/>
    <mergeCell ref="C28:D28"/>
    <mergeCell ref="G13:H13"/>
    <mergeCell ref="B2:H4"/>
    <mergeCell ref="I2:I7"/>
    <mergeCell ref="B5:H6"/>
    <mergeCell ref="B7:H7"/>
    <mergeCell ref="B8:C8"/>
    <mergeCell ref="D8:E8"/>
    <mergeCell ref="G8:H8"/>
    <mergeCell ref="B10:C10"/>
    <mergeCell ref="D10:I10"/>
    <mergeCell ref="B11:C11"/>
    <mergeCell ref="D11:H11"/>
    <mergeCell ref="G12:H12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I60"/>
  <sheetViews>
    <sheetView topLeftCell="A41" workbookViewId="0">
      <selection activeCell="G46" sqref="G46"/>
    </sheetView>
  </sheetViews>
  <sheetFormatPr baseColWidth="10" defaultRowHeight="15"/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 ht="33.75" customHeight="1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PRESUPUESTO!C19</f>
        <v>Pintura tipo 1 para muros segundo piso 2 manos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3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I49</f>
        <v>7400</v>
      </c>
      <c r="G16" s="45">
        <v>0.05</v>
      </c>
      <c r="H16" s="46">
        <f>+F16*G16</f>
        <v>370</v>
      </c>
      <c r="I16" s="31"/>
    </row>
    <row r="17" spans="2:9" ht="23.25" customHeight="1">
      <c r="B17" s="40">
        <v>2</v>
      </c>
      <c r="C17" s="260" t="s">
        <v>72</v>
      </c>
      <c r="D17" s="261"/>
      <c r="E17" s="47"/>
      <c r="F17" s="44">
        <v>4000</v>
      </c>
      <c r="G17" s="48">
        <v>10</v>
      </c>
      <c r="H17" s="46">
        <f>F17/G17</f>
        <v>400</v>
      </c>
      <c r="I17" s="31"/>
    </row>
    <row r="18" spans="2:9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9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9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9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9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770</v>
      </c>
    </row>
    <row r="23" spans="2:9">
      <c r="B23" s="54"/>
      <c r="C23" s="55"/>
      <c r="D23" s="29"/>
      <c r="E23" s="29"/>
      <c r="F23" s="56"/>
      <c r="G23" s="55"/>
      <c r="H23" s="57"/>
      <c r="I23" s="58"/>
    </row>
    <row r="24" spans="2:9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9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9">
      <c r="B26" s="40">
        <v>1</v>
      </c>
      <c r="C26" s="240" t="s">
        <v>45</v>
      </c>
      <c r="D26" s="241"/>
      <c r="E26" s="41" t="s">
        <v>46</v>
      </c>
      <c r="F26" s="46">
        <v>420000</v>
      </c>
      <c r="G26" s="48">
        <f>'Metros Cuadrados'!L19</f>
        <v>113.52000000000001</v>
      </c>
      <c r="H26" s="64">
        <f>F26/G26</f>
        <v>3699.7885835095135</v>
      </c>
      <c r="I26" s="65"/>
    </row>
    <row r="27" spans="2:9">
      <c r="B27" s="40">
        <v>2</v>
      </c>
      <c r="C27" s="240" t="s">
        <v>47</v>
      </c>
      <c r="D27" s="241"/>
      <c r="E27" s="41" t="s">
        <v>48</v>
      </c>
      <c r="F27" s="46">
        <v>27000</v>
      </c>
      <c r="G27" s="48">
        <v>100</v>
      </c>
      <c r="H27" s="64">
        <f>F27/G27</f>
        <v>270</v>
      </c>
      <c r="I27" s="65"/>
    </row>
    <row r="28" spans="2:9">
      <c r="B28" s="40">
        <v>3</v>
      </c>
      <c r="C28" s="240" t="s">
        <v>49</v>
      </c>
      <c r="D28" s="241"/>
      <c r="E28" s="41" t="s">
        <v>48</v>
      </c>
      <c r="F28" s="46">
        <v>18000</v>
      </c>
      <c r="G28" s="48">
        <v>100</v>
      </c>
      <c r="H28" s="64">
        <f>F28/G28</f>
        <v>180</v>
      </c>
      <c r="I28" s="65"/>
    </row>
    <row r="29" spans="2:9">
      <c r="B29" s="40">
        <v>4</v>
      </c>
      <c r="C29" s="240" t="s">
        <v>50</v>
      </c>
      <c r="D29" s="241"/>
      <c r="E29" s="41" t="s">
        <v>48</v>
      </c>
      <c r="F29" s="46">
        <v>39000</v>
      </c>
      <c r="G29" s="48">
        <v>100</v>
      </c>
      <c r="H29" s="66">
        <f>F29/G29</f>
        <v>390</v>
      </c>
      <c r="I29" s="65"/>
    </row>
    <row r="30" spans="2:9">
      <c r="B30" s="40">
        <v>5</v>
      </c>
      <c r="C30" s="240"/>
      <c r="D30" s="241"/>
      <c r="E30" s="41"/>
      <c r="F30" s="46"/>
      <c r="G30" s="48"/>
      <c r="H30" s="64"/>
      <c r="I30" s="65"/>
    </row>
    <row r="31" spans="2:9">
      <c r="B31" s="40">
        <v>6</v>
      </c>
      <c r="C31" s="240"/>
      <c r="D31" s="241"/>
      <c r="E31" s="41"/>
      <c r="F31" s="46"/>
      <c r="G31" s="48"/>
      <c r="H31" s="64"/>
      <c r="I31" s="65"/>
    </row>
    <row r="32" spans="2:9">
      <c r="B32" s="40">
        <v>7</v>
      </c>
      <c r="C32" s="240" t="s">
        <v>51</v>
      </c>
      <c r="D32" s="241"/>
      <c r="E32" s="41"/>
      <c r="F32" s="44"/>
      <c r="G32" s="67">
        <v>7.0000000000000007E-2</v>
      </c>
      <c r="H32" s="68">
        <f>H26*G32</f>
        <v>258.98520084566599</v>
      </c>
      <c r="I32" s="65"/>
    </row>
    <row r="33" spans="2:9">
      <c r="B33" s="49" t="s">
        <v>40</v>
      </c>
      <c r="C33" s="36"/>
      <c r="D33" s="33"/>
      <c r="E33" s="33"/>
      <c r="F33" s="50"/>
      <c r="G33" s="51"/>
      <c r="H33" s="52" t="s">
        <v>41</v>
      </c>
      <c r="I33" s="53">
        <f>ROUND(SUM(H26:H32),)</f>
        <v>4799</v>
      </c>
    </row>
    <row r="34" spans="2:9">
      <c r="B34" s="69"/>
      <c r="C34" s="39"/>
      <c r="D34" s="39"/>
      <c r="E34" s="39"/>
      <c r="F34" s="59"/>
      <c r="G34" s="51"/>
      <c r="H34" s="59"/>
      <c r="I34" s="60"/>
    </row>
    <row r="35" spans="2:9" ht="15.75">
      <c r="B35" s="37" t="s">
        <v>52</v>
      </c>
      <c r="C35" s="38"/>
      <c r="D35" s="39"/>
      <c r="E35" s="39"/>
      <c r="F35" s="59"/>
      <c r="G35" s="51"/>
      <c r="H35" s="59"/>
      <c r="I35" s="60"/>
    </row>
    <row r="36" spans="2:9">
      <c r="B36" s="244" t="s">
        <v>0</v>
      </c>
      <c r="C36" s="245"/>
      <c r="D36" s="41" t="s">
        <v>53</v>
      </c>
      <c r="E36" s="42" t="s">
        <v>54</v>
      </c>
      <c r="F36" s="70" t="s">
        <v>55</v>
      </c>
      <c r="G36" s="41" t="s">
        <v>56</v>
      </c>
      <c r="H36" s="70" t="s">
        <v>38</v>
      </c>
      <c r="I36" s="63"/>
    </row>
    <row r="37" spans="2:9">
      <c r="B37" s="40">
        <v>1</v>
      </c>
      <c r="C37" s="71" t="s">
        <v>57</v>
      </c>
      <c r="D37" s="72" t="s">
        <v>58</v>
      </c>
      <c r="E37" s="47">
        <v>42</v>
      </c>
      <c r="F37" s="73">
        <v>1</v>
      </c>
      <c r="G37" s="68">
        <v>200</v>
      </c>
      <c r="H37" s="68">
        <f>F37*G37</f>
        <v>200</v>
      </c>
      <c r="I37" s="65"/>
    </row>
    <row r="38" spans="2:9">
      <c r="B38" s="40">
        <v>2</v>
      </c>
      <c r="C38" s="71"/>
      <c r="D38" s="74"/>
      <c r="E38" s="47"/>
      <c r="F38" s="73"/>
      <c r="G38" s="68"/>
      <c r="H38" s="68"/>
      <c r="I38" s="65"/>
    </row>
    <row r="39" spans="2:9">
      <c r="B39" s="40">
        <v>3</v>
      </c>
      <c r="C39" s="71"/>
      <c r="D39" s="74"/>
      <c r="E39" s="47"/>
      <c r="F39" s="73"/>
      <c r="G39" s="68"/>
      <c r="H39" s="68"/>
      <c r="I39" s="65"/>
    </row>
    <row r="40" spans="2:9">
      <c r="B40" s="40">
        <v>4</v>
      </c>
      <c r="C40" s="71"/>
      <c r="D40" s="74"/>
      <c r="E40" s="47"/>
      <c r="F40" s="73"/>
      <c r="G40" s="68"/>
      <c r="H40" s="68"/>
      <c r="I40" s="65"/>
    </row>
    <row r="41" spans="2:9">
      <c r="B41" s="40">
        <v>5</v>
      </c>
      <c r="C41" s="71"/>
      <c r="D41" s="74"/>
      <c r="E41" s="47"/>
      <c r="F41" s="73"/>
      <c r="G41" s="68"/>
      <c r="H41" s="68"/>
      <c r="I41" s="65"/>
    </row>
    <row r="42" spans="2:9">
      <c r="B42" s="49" t="s">
        <v>40</v>
      </c>
      <c r="C42" s="36"/>
      <c r="D42" s="33"/>
      <c r="E42" s="33"/>
      <c r="F42" s="50"/>
      <c r="G42" s="51"/>
      <c r="H42" s="52" t="s">
        <v>41</v>
      </c>
      <c r="I42" s="53">
        <f>ROUND(SUM(H37:H41),)</f>
        <v>200</v>
      </c>
    </row>
    <row r="43" spans="2:9" ht="15.75">
      <c r="B43" s="37" t="s">
        <v>59</v>
      </c>
      <c r="C43" s="38"/>
      <c r="D43" s="39"/>
      <c r="E43" s="39"/>
      <c r="F43" s="59"/>
      <c r="G43" s="51"/>
      <c r="H43" s="59"/>
      <c r="I43" s="60"/>
    </row>
    <row r="44" spans="2:9">
      <c r="B44" s="244" t="s">
        <v>0</v>
      </c>
      <c r="C44" s="245"/>
      <c r="D44" s="41" t="s">
        <v>60</v>
      </c>
      <c r="E44" s="42" t="s">
        <v>61</v>
      </c>
      <c r="F44" s="70" t="s">
        <v>62</v>
      </c>
      <c r="G44" s="41" t="s">
        <v>63</v>
      </c>
      <c r="H44" s="70" t="s">
        <v>38</v>
      </c>
      <c r="I44" s="63"/>
    </row>
    <row r="45" spans="2:9">
      <c r="B45" s="40">
        <v>2</v>
      </c>
      <c r="C45" s="75" t="s">
        <v>64</v>
      </c>
      <c r="D45" s="76">
        <f>100000*4</f>
        <v>400000</v>
      </c>
      <c r="E45" s="77">
        <v>1.85</v>
      </c>
      <c r="F45" s="76">
        <f>+D45*E45</f>
        <v>740000</v>
      </c>
      <c r="G45" s="78">
        <v>100</v>
      </c>
      <c r="H45" s="79">
        <f>+F45/G45</f>
        <v>7400</v>
      </c>
      <c r="I45" s="65"/>
    </row>
    <row r="46" spans="2:9">
      <c r="B46" s="40">
        <v>3</v>
      </c>
      <c r="C46" s="80"/>
      <c r="D46" s="44"/>
      <c r="E46" s="43"/>
      <c r="F46" s="44"/>
      <c r="G46" s="41"/>
      <c r="H46" s="68"/>
      <c r="I46" s="65"/>
    </row>
    <row r="47" spans="2:9">
      <c r="B47" s="40">
        <v>4</v>
      </c>
      <c r="C47" s="80"/>
      <c r="D47" s="44"/>
      <c r="E47" s="43"/>
      <c r="F47" s="44"/>
      <c r="G47" s="41"/>
      <c r="H47" s="68"/>
      <c r="I47" s="65"/>
    </row>
    <row r="48" spans="2:9">
      <c r="B48" s="40">
        <v>5</v>
      </c>
      <c r="C48" s="80"/>
      <c r="D48" s="44"/>
      <c r="E48" s="43"/>
      <c r="F48" s="44"/>
      <c r="G48" s="41"/>
      <c r="H48" s="68"/>
      <c r="I48" s="65"/>
    </row>
    <row r="49" spans="2:9">
      <c r="B49" s="49"/>
      <c r="C49" s="36"/>
      <c r="D49" s="33"/>
      <c r="E49" s="33"/>
      <c r="F49" s="50"/>
      <c r="G49" s="59"/>
      <c r="H49" s="52" t="s">
        <v>41</v>
      </c>
      <c r="I49" s="53">
        <f>ROUND(SUM(H45:H47),)</f>
        <v>7400</v>
      </c>
    </row>
    <row r="50" spans="2:9" ht="15.75" thickBot="1">
      <c r="B50" s="49"/>
      <c r="C50" s="36"/>
      <c r="D50" s="29"/>
      <c r="E50" s="29"/>
      <c r="F50" s="57"/>
      <c r="G50" s="57"/>
      <c r="H50" s="57"/>
      <c r="I50" s="30"/>
    </row>
    <row r="51" spans="2:9">
      <c r="B51" s="81"/>
      <c r="C51" s="82"/>
      <c r="D51" s="83"/>
      <c r="E51" s="83"/>
      <c r="F51" s="246" t="s">
        <v>65</v>
      </c>
      <c r="G51" s="246"/>
      <c r="H51" s="247"/>
      <c r="I51" s="84">
        <f>ROUND(SUM(I22:I49),0)</f>
        <v>13169</v>
      </c>
    </row>
    <row r="52" spans="2:9" ht="16.5" thickBot="1">
      <c r="B52" s="85"/>
      <c r="C52" s="86"/>
      <c r="D52" s="86"/>
      <c r="E52" s="86"/>
      <c r="F52" s="87"/>
      <c r="G52" s="87"/>
      <c r="H52" s="87"/>
      <c r="I52" s="88"/>
    </row>
    <row r="53" spans="2:9" ht="15.75" thickBot="1"/>
    <row r="54" spans="2:9">
      <c r="B54" s="237" t="s">
        <v>0</v>
      </c>
      <c r="C54" s="238"/>
      <c r="D54" s="238"/>
      <c r="E54" s="238"/>
      <c r="F54" s="238"/>
      <c r="G54" s="239"/>
      <c r="H54" s="89" t="s">
        <v>66</v>
      </c>
      <c r="I54" s="90" t="s">
        <v>26</v>
      </c>
    </row>
    <row r="55" spans="2:9">
      <c r="B55" s="222" t="s">
        <v>67</v>
      </c>
      <c r="C55" s="223"/>
      <c r="D55" s="223"/>
      <c r="E55" s="223"/>
      <c r="F55" s="223"/>
      <c r="G55" s="224"/>
      <c r="H55" s="91">
        <v>0.22</v>
      </c>
      <c r="I55" s="92">
        <f>I51*H55</f>
        <v>2897.18</v>
      </c>
    </row>
    <row r="56" spans="2:9">
      <c r="B56" s="225" t="s">
        <v>68</v>
      </c>
      <c r="C56" s="226"/>
      <c r="D56" s="226"/>
      <c r="E56" s="226"/>
      <c r="F56" s="226"/>
      <c r="G56" s="227"/>
      <c r="H56" s="91">
        <v>0.01</v>
      </c>
      <c r="I56" s="92">
        <f>I51*H56</f>
        <v>131.69</v>
      </c>
    </row>
    <row r="57" spans="2:9" ht="15.75" thickBot="1">
      <c r="B57" s="228" t="s">
        <v>69</v>
      </c>
      <c r="C57" s="229"/>
      <c r="D57" s="229"/>
      <c r="E57" s="229"/>
      <c r="F57" s="229"/>
      <c r="G57" s="230"/>
      <c r="H57" s="93">
        <v>7.0000000000000007E-2</v>
      </c>
      <c r="I57" s="94">
        <f>I51*H57</f>
        <v>921.83</v>
      </c>
    </row>
    <row r="58" spans="2:9" ht="16.5" thickBot="1">
      <c r="B58" s="231" t="s">
        <v>70</v>
      </c>
      <c r="C58" s="232"/>
      <c r="D58" s="232"/>
      <c r="E58" s="232"/>
      <c r="F58" s="232"/>
      <c r="G58" s="232"/>
      <c r="H58" s="233"/>
      <c r="I58" s="95">
        <f>SUM(I55:I57)</f>
        <v>3950.7</v>
      </c>
    </row>
    <row r="59" spans="2:9" ht="15.75" thickBot="1"/>
    <row r="60" spans="2:9" ht="16.5" thickBot="1">
      <c r="B60" s="234" t="s">
        <v>71</v>
      </c>
      <c r="C60" s="235"/>
      <c r="D60" s="235"/>
      <c r="E60" s="235"/>
      <c r="F60" s="235"/>
      <c r="G60" s="235"/>
      <c r="H60" s="236"/>
      <c r="I60" s="96">
        <f>SUM(I51,I58)</f>
        <v>17119.7</v>
      </c>
    </row>
  </sheetData>
  <mergeCells count="37">
    <mergeCell ref="B60:H60"/>
    <mergeCell ref="C30:D30"/>
    <mergeCell ref="C31:D31"/>
    <mergeCell ref="C32:D32"/>
    <mergeCell ref="B36:C36"/>
    <mergeCell ref="B44:C44"/>
    <mergeCell ref="F51:H51"/>
    <mergeCell ref="B54:G54"/>
    <mergeCell ref="B55:G55"/>
    <mergeCell ref="B56:G56"/>
    <mergeCell ref="B57:G57"/>
    <mergeCell ref="B58:H58"/>
    <mergeCell ref="C29:D29"/>
    <mergeCell ref="B15:D15"/>
    <mergeCell ref="C16:D16"/>
    <mergeCell ref="C17:D17"/>
    <mergeCell ref="C18:D18"/>
    <mergeCell ref="C19:D19"/>
    <mergeCell ref="C20:D20"/>
    <mergeCell ref="C21:D21"/>
    <mergeCell ref="B25:D25"/>
    <mergeCell ref="C26:D26"/>
    <mergeCell ref="C27:D27"/>
    <mergeCell ref="C28:D28"/>
    <mergeCell ref="G13:H13"/>
    <mergeCell ref="B2:H4"/>
    <mergeCell ref="I2:I7"/>
    <mergeCell ref="B5:H6"/>
    <mergeCell ref="B7:H7"/>
    <mergeCell ref="B8:C8"/>
    <mergeCell ref="D8:E8"/>
    <mergeCell ref="G8:H8"/>
    <mergeCell ref="B10:C10"/>
    <mergeCell ref="D10:I10"/>
    <mergeCell ref="B11:C11"/>
    <mergeCell ref="D11:H11"/>
    <mergeCell ref="G12:H12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60"/>
  <sheetViews>
    <sheetView topLeftCell="A41" workbookViewId="0">
      <selection activeCell="G46" sqref="G46"/>
    </sheetView>
  </sheetViews>
  <sheetFormatPr baseColWidth="10" defaultRowHeight="15"/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 ht="26.25" customHeight="1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PRESUPUESTO!C20</f>
        <v>Pintura tipo 1 para muros tercer piso 2 manos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3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I49</f>
        <v>9250</v>
      </c>
      <c r="G16" s="45">
        <v>0.05</v>
      </c>
      <c r="H16" s="46">
        <f>+F16*G16</f>
        <v>462.5</v>
      </c>
      <c r="I16" s="31"/>
    </row>
    <row r="17" spans="2:9" ht="23.25" customHeight="1">
      <c r="B17" s="40">
        <v>2</v>
      </c>
      <c r="C17" s="260" t="s">
        <v>72</v>
      </c>
      <c r="D17" s="261"/>
      <c r="E17" s="47"/>
      <c r="F17" s="44">
        <v>4000</v>
      </c>
      <c r="G17" s="48">
        <v>10</v>
      </c>
      <c r="H17" s="46">
        <f>F17/G17</f>
        <v>400</v>
      </c>
      <c r="I17" s="31"/>
    </row>
    <row r="18" spans="2:9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9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9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9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9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863</v>
      </c>
    </row>
    <row r="23" spans="2:9">
      <c r="B23" s="54"/>
      <c r="C23" s="55"/>
      <c r="D23" s="29"/>
      <c r="E23" s="29"/>
      <c r="F23" s="56"/>
      <c r="G23" s="55"/>
      <c r="H23" s="57"/>
      <c r="I23" s="58"/>
    </row>
    <row r="24" spans="2:9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9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9">
      <c r="B26" s="40">
        <v>1</v>
      </c>
      <c r="C26" s="240" t="s">
        <v>45</v>
      </c>
      <c r="D26" s="241"/>
      <c r="E26" s="41" t="s">
        <v>46</v>
      </c>
      <c r="F26" s="46">
        <v>420000</v>
      </c>
      <c r="G26" s="48">
        <f>'Metros Cuadrados'!L19</f>
        <v>113.52000000000001</v>
      </c>
      <c r="H26" s="64">
        <f>F26/G26</f>
        <v>3699.7885835095135</v>
      </c>
      <c r="I26" s="65"/>
    </row>
    <row r="27" spans="2:9">
      <c r="B27" s="40">
        <v>2</v>
      </c>
      <c r="C27" s="240" t="s">
        <v>47</v>
      </c>
      <c r="D27" s="241"/>
      <c r="E27" s="41" t="s">
        <v>48</v>
      </c>
      <c r="F27" s="46">
        <v>27000</v>
      </c>
      <c r="G27" s="48">
        <v>100</v>
      </c>
      <c r="H27" s="64">
        <f>F27/G27</f>
        <v>270</v>
      </c>
      <c r="I27" s="65"/>
    </row>
    <row r="28" spans="2:9">
      <c r="B28" s="40">
        <v>3</v>
      </c>
      <c r="C28" s="240" t="s">
        <v>49</v>
      </c>
      <c r="D28" s="241"/>
      <c r="E28" s="41" t="s">
        <v>48</v>
      </c>
      <c r="F28" s="46">
        <v>18000</v>
      </c>
      <c r="G28" s="48">
        <v>100</v>
      </c>
      <c r="H28" s="64">
        <f>F28/G28</f>
        <v>180</v>
      </c>
      <c r="I28" s="65"/>
    </row>
    <row r="29" spans="2:9">
      <c r="B29" s="40">
        <v>4</v>
      </c>
      <c r="C29" s="240" t="s">
        <v>50</v>
      </c>
      <c r="D29" s="241"/>
      <c r="E29" s="41" t="s">
        <v>48</v>
      </c>
      <c r="F29" s="46">
        <v>39000</v>
      </c>
      <c r="G29" s="48">
        <v>100</v>
      </c>
      <c r="H29" s="66">
        <f>F29/G29</f>
        <v>390</v>
      </c>
      <c r="I29" s="65"/>
    </row>
    <row r="30" spans="2:9">
      <c r="B30" s="40">
        <v>5</v>
      </c>
      <c r="C30" s="240"/>
      <c r="D30" s="241"/>
      <c r="E30" s="41"/>
      <c r="F30" s="46"/>
      <c r="G30" s="48"/>
      <c r="H30" s="64"/>
      <c r="I30" s="65"/>
    </row>
    <row r="31" spans="2:9">
      <c r="B31" s="40">
        <v>6</v>
      </c>
      <c r="C31" s="240"/>
      <c r="D31" s="241"/>
      <c r="E31" s="41"/>
      <c r="F31" s="46"/>
      <c r="G31" s="48"/>
      <c r="H31" s="64"/>
      <c r="I31" s="65"/>
    </row>
    <row r="32" spans="2:9">
      <c r="B32" s="40">
        <v>7</v>
      </c>
      <c r="C32" s="240" t="s">
        <v>51</v>
      </c>
      <c r="D32" s="241"/>
      <c r="E32" s="41"/>
      <c r="F32" s="44"/>
      <c r="G32" s="67">
        <v>7.0000000000000007E-2</v>
      </c>
      <c r="H32" s="68">
        <f>H26*G32</f>
        <v>258.98520084566599</v>
      </c>
      <c r="I32" s="65"/>
    </row>
    <row r="33" spans="2:9">
      <c r="B33" s="49" t="s">
        <v>40</v>
      </c>
      <c r="C33" s="36"/>
      <c r="D33" s="33"/>
      <c r="E33" s="33"/>
      <c r="F33" s="50"/>
      <c r="G33" s="51"/>
      <c r="H33" s="52" t="s">
        <v>41</v>
      </c>
      <c r="I33" s="53">
        <f>ROUND(SUM(H26:H32),)</f>
        <v>4799</v>
      </c>
    </row>
    <row r="34" spans="2:9">
      <c r="B34" s="69"/>
      <c r="C34" s="39"/>
      <c r="D34" s="39"/>
      <c r="E34" s="39"/>
      <c r="F34" s="59"/>
      <c r="G34" s="51"/>
      <c r="H34" s="59"/>
      <c r="I34" s="60"/>
    </row>
    <row r="35" spans="2:9" ht="15.75">
      <c r="B35" s="37" t="s">
        <v>52</v>
      </c>
      <c r="C35" s="38"/>
      <c r="D35" s="39"/>
      <c r="E35" s="39"/>
      <c r="F35" s="59"/>
      <c r="G35" s="51"/>
      <c r="H35" s="59"/>
      <c r="I35" s="60"/>
    </row>
    <row r="36" spans="2:9">
      <c r="B36" s="244" t="s">
        <v>0</v>
      </c>
      <c r="C36" s="245"/>
      <c r="D36" s="41" t="s">
        <v>53</v>
      </c>
      <c r="E36" s="42" t="s">
        <v>54</v>
      </c>
      <c r="F36" s="70" t="s">
        <v>55</v>
      </c>
      <c r="G36" s="41" t="s">
        <v>56</v>
      </c>
      <c r="H36" s="70" t="s">
        <v>38</v>
      </c>
      <c r="I36" s="63"/>
    </row>
    <row r="37" spans="2:9">
      <c r="B37" s="40">
        <v>1</v>
      </c>
      <c r="C37" s="71" t="s">
        <v>57</v>
      </c>
      <c r="D37" s="72" t="s">
        <v>58</v>
      </c>
      <c r="E37" s="47">
        <v>42</v>
      </c>
      <c r="F37" s="73">
        <v>1</v>
      </c>
      <c r="G37" s="68">
        <v>200</v>
      </c>
      <c r="H37" s="68">
        <f>F37*G37</f>
        <v>200</v>
      </c>
      <c r="I37" s="65"/>
    </row>
    <row r="38" spans="2:9">
      <c r="B38" s="40">
        <v>2</v>
      </c>
      <c r="C38" s="71"/>
      <c r="D38" s="74"/>
      <c r="E38" s="47"/>
      <c r="F38" s="73"/>
      <c r="G38" s="68"/>
      <c r="H38" s="68"/>
      <c r="I38" s="65"/>
    </row>
    <row r="39" spans="2:9">
      <c r="B39" s="40">
        <v>3</v>
      </c>
      <c r="C39" s="71"/>
      <c r="D39" s="74"/>
      <c r="E39" s="47"/>
      <c r="F39" s="73"/>
      <c r="G39" s="68"/>
      <c r="H39" s="68"/>
      <c r="I39" s="65"/>
    </row>
    <row r="40" spans="2:9">
      <c r="B40" s="40">
        <v>4</v>
      </c>
      <c r="C40" s="71"/>
      <c r="D40" s="74"/>
      <c r="E40" s="47"/>
      <c r="F40" s="73"/>
      <c r="G40" s="68"/>
      <c r="H40" s="68"/>
      <c r="I40" s="65"/>
    </row>
    <row r="41" spans="2:9">
      <c r="B41" s="40">
        <v>5</v>
      </c>
      <c r="C41" s="71"/>
      <c r="D41" s="74"/>
      <c r="E41" s="47"/>
      <c r="F41" s="73"/>
      <c r="G41" s="68"/>
      <c r="H41" s="68"/>
      <c r="I41" s="65"/>
    </row>
    <row r="42" spans="2:9">
      <c r="B42" s="49" t="s">
        <v>40</v>
      </c>
      <c r="C42" s="36"/>
      <c r="D42" s="33"/>
      <c r="E42" s="33"/>
      <c r="F42" s="50"/>
      <c r="G42" s="51"/>
      <c r="H42" s="52" t="s">
        <v>41</v>
      </c>
      <c r="I42" s="53">
        <f>ROUND(SUM(H37:H41),)</f>
        <v>200</v>
      </c>
    </row>
    <row r="43" spans="2:9" ht="15.75">
      <c r="B43" s="37" t="s">
        <v>59</v>
      </c>
      <c r="C43" s="38"/>
      <c r="D43" s="39"/>
      <c r="E43" s="39"/>
      <c r="F43" s="59"/>
      <c r="G43" s="51"/>
      <c r="H43" s="59"/>
      <c r="I43" s="60"/>
    </row>
    <row r="44" spans="2:9">
      <c r="B44" s="244" t="s">
        <v>0</v>
      </c>
      <c r="C44" s="245"/>
      <c r="D44" s="41" t="s">
        <v>60</v>
      </c>
      <c r="E44" s="42" t="s">
        <v>61</v>
      </c>
      <c r="F44" s="70" t="s">
        <v>62</v>
      </c>
      <c r="G44" s="41" t="s">
        <v>63</v>
      </c>
      <c r="H44" s="70" t="s">
        <v>38</v>
      </c>
      <c r="I44" s="63"/>
    </row>
    <row r="45" spans="2:9">
      <c r="B45" s="40">
        <v>2</v>
      </c>
      <c r="C45" s="75" t="s">
        <v>64</v>
      </c>
      <c r="D45" s="76">
        <f>100000*4</f>
        <v>400000</v>
      </c>
      <c r="E45" s="77">
        <v>1.85</v>
      </c>
      <c r="F45" s="76">
        <f>+D45*E45</f>
        <v>740000</v>
      </c>
      <c r="G45" s="78">
        <v>80</v>
      </c>
      <c r="H45" s="79">
        <f>+F45/G45</f>
        <v>9250</v>
      </c>
      <c r="I45" s="65"/>
    </row>
    <row r="46" spans="2:9">
      <c r="B46" s="40">
        <v>3</v>
      </c>
      <c r="C46" s="80"/>
      <c r="D46" s="44"/>
      <c r="E46" s="43"/>
      <c r="F46" s="44"/>
      <c r="G46" s="41"/>
      <c r="H46" s="68"/>
      <c r="I46" s="65"/>
    </row>
    <row r="47" spans="2:9">
      <c r="B47" s="40">
        <v>4</v>
      </c>
      <c r="C47" s="80"/>
      <c r="D47" s="44"/>
      <c r="E47" s="43"/>
      <c r="F47" s="44"/>
      <c r="G47" s="41"/>
      <c r="H47" s="68"/>
      <c r="I47" s="65"/>
    </row>
    <row r="48" spans="2:9">
      <c r="B48" s="40">
        <v>5</v>
      </c>
      <c r="C48" s="80"/>
      <c r="D48" s="44"/>
      <c r="E48" s="43"/>
      <c r="F48" s="44"/>
      <c r="G48" s="41"/>
      <c r="H48" s="68"/>
      <c r="I48" s="65"/>
    </row>
    <row r="49" spans="2:9">
      <c r="B49" s="49"/>
      <c r="C49" s="36"/>
      <c r="D49" s="33"/>
      <c r="E49" s="33"/>
      <c r="F49" s="50"/>
      <c r="G49" s="59"/>
      <c r="H49" s="52" t="s">
        <v>41</v>
      </c>
      <c r="I49" s="53">
        <f>ROUND(SUM(H45:H47),)</f>
        <v>9250</v>
      </c>
    </row>
    <row r="50" spans="2:9" ht="15.75" thickBot="1">
      <c r="B50" s="49"/>
      <c r="C50" s="36"/>
      <c r="D50" s="29"/>
      <c r="E50" s="29"/>
      <c r="F50" s="57"/>
      <c r="G50" s="57"/>
      <c r="H50" s="57"/>
      <c r="I50" s="30"/>
    </row>
    <row r="51" spans="2:9">
      <c r="B51" s="81"/>
      <c r="C51" s="82"/>
      <c r="D51" s="83"/>
      <c r="E51" s="83"/>
      <c r="F51" s="246" t="s">
        <v>65</v>
      </c>
      <c r="G51" s="246"/>
      <c r="H51" s="247"/>
      <c r="I51" s="84">
        <f>ROUND(SUM(I22:I49),0)</f>
        <v>15112</v>
      </c>
    </row>
    <row r="52" spans="2:9" ht="16.5" thickBot="1">
      <c r="B52" s="85"/>
      <c r="C52" s="86"/>
      <c r="D52" s="86"/>
      <c r="E52" s="86"/>
      <c r="F52" s="87"/>
      <c r="G52" s="87"/>
      <c r="H52" s="87"/>
      <c r="I52" s="88"/>
    </row>
    <row r="53" spans="2:9" ht="15.75" thickBot="1"/>
    <row r="54" spans="2:9">
      <c r="B54" s="237" t="s">
        <v>0</v>
      </c>
      <c r="C54" s="238"/>
      <c r="D54" s="238"/>
      <c r="E54" s="238"/>
      <c r="F54" s="238"/>
      <c r="G54" s="239"/>
      <c r="H54" s="89" t="s">
        <v>66</v>
      </c>
      <c r="I54" s="90" t="s">
        <v>26</v>
      </c>
    </row>
    <row r="55" spans="2:9">
      <c r="B55" s="222" t="s">
        <v>67</v>
      </c>
      <c r="C55" s="223"/>
      <c r="D55" s="223"/>
      <c r="E55" s="223"/>
      <c r="F55" s="223"/>
      <c r="G55" s="224"/>
      <c r="H55" s="91">
        <v>0.22</v>
      </c>
      <c r="I55" s="92">
        <f>I51*H55</f>
        <v>3324.64</v>
      </c>
    </row>
    <row r="56" spans="2:9">
      <c r="B56" s="225" t="s">
        <v>68</v>
      </c>
      <c r="C56" s="226"/>
      <c r="D56" s="226"/>
      <c r="E56" s="226"/>
      <c r="F56" s="226"/>
      <c r="G56" s="227"/>
      <c r="H56" s="91">
        <v>0.01</v>
      </c>
      <c r="I56" s="92">
        <f>I51*H56</f>
        <v>151.12</v>
      </c>
    </row>
    <row r="57" spans="2:9" ht="15.75" thickBot="1">
      <c r="B57" s="228" t="s">
        <v>69</v>
      </c>
      <c r="C57" s="229"/>
      <c r="D57" s="229"/>
      <c r="E57" s="229"/>
      <c r="F57" s="229"/>
      <c r="G57" s="230"/>
      <c r="H57" s="93">
        <v>7.0000000000000007E-2</v>
      </c>
      <c r="I57" s="94">
        <f>I51*H57</f>
        <v>1057.8400000000001</v>
      </c>
    </row>
    <row r="58" spans="2:9" ht="16.5" thickBot="1">
      <c r="B58" s="231" t="s">
        <v>70</v>
      </c>
      <c r="C58" s="232"/>
      <c r="D58" s="232"/>
      <c r="E58" s="232"/>
      <c r="F58" s="232"/>
      <c r="G58" s="232"/>
      <c r="H58" s="233"/>
      <c r="I58" s="95">
        <f>SUM(I55:I57)</f>
        <v>4533.6000000000004</v>
      </c>
    </row>
    <row r="59" spans="2:9" ht="15.75" thickBot="1"/>
    <row r="60" spans="2:9" ht="16.5" thickBot="1">
      <c r="B60" s="234" t="s">
        <v>71</v>
      </c>
      <c r="C60" s="235"/>
      <c r="D60" s="235"/>
      <c r="E60" s="235"/>
      <c r="F60" s="235"/>
      <c r="G60" s="235"/>
      <c r="H60" s="236"/>
      <c r="I60" s="96">
        <f>SUM(I51,I58)</f>
        <v>19645.599999999999</v>
      </c>
    </row>
  </sheetData>
  <mergeCells count="37">
    <mergeCell ref="B60:H60"/>
    <mergeCell ref="C30:D30"/>
    <mergeCell ref="C31:D31"/>
    <mergeCell ref="C32:D32"/>
    <mergeCell ref="B36:C36"/>
    <mergeCell ref="B44:C44"/>
    <mergeCell ref="F51:H51"/>
    <mergeCell ref="B54:G54"/>
    <mergeCell ref="B55:G55"/>
    <mergeCell ref="B56:G56"/>
    <mergeCell ref="B57:G57"/>
    <mergeCell ref="B58:H58"/>
    <mergeCell ref="C29:D29"/>
    <mergeCell ref="B15:D15"/>
    <mergeCell ref="C16:D16"/>
    <mergeCell ref="C17:D17"/>
    <mergeCell ref="C18:D18"/>
    <mergeCell ref="C19:D19"/>
    <mergeCell ref="C20:D20"/>
    <mergeCell ref="C21:D21"/>
    <mergeCell ref="B25:D25"/>
    <mergeCell ref="C26:D26"/>
    <mergeCell ref="C27:D27"/>
    <mergeCell ref="C28:D28"/>
    <mergeCell ref="G13:H13"/>
    <mergeCell ref="B2:H4"/>
    <mergeCell ref="I2:I7"/>
    <mergeCell ref="B5:H6"/>
    <mergeCell ref="B7:H7"/>
    <mergeCell ref="B8:C8"/>
    <mergeCell ref="D8:E8"/>
    <mergeCell ref="G8:H8"/>
    <mergeCell ref="B10:C10"/>
    <mergeCell ref="D10:I10"/>
    <mergeCell ref="B11:C11"/>
    <mergeCell ref="D11:H11"/>
    <mergeCell ref="G12:H12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K63"/>
  <sheetViews>
    <sheetView topLeftCell="A40" workbookViewId="0">
      <selection activeCell="K30" sqref="K30"/>
    </sheetView>
  </sheetViews>
  <sheetFormatPr baseColWidth="10" defaultRowHeight="15"/>
  <cols>
    <col min="9" max="9" width="15.140625" customWidth="1"/>
    <col min="11" max="11" width="16" customWidth="1"/>
  </cols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 ht="38.25" customHeight="1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PRESUPUESTO!C23</f>
        <v>Instalación de costales con material arcilloso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83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I52</f>
        <v>229929</v>
      </c>
      <c r="G16" s="45">
        <v>0.05</v>
      </c>
      <c r="H16" s="46">
        <f>+F16*G16</f>
        <v>11496.45</v>
      </c>
      <c r="I16" s="31"/>
    </row>
    <row r="17" spans="2:11" ht="15.75">
      <c r="B17" s="40">
        <v>2</v>
      </c>
      <c r="C17" s="260"/>
      <c r="D17" s="261"/>
      <c r="E17" s="47"/>
      <c r="F17" s="44"/>
      <c r="G17" s="48"/>
      <c r="H17" s="46"/>
      <c r="I17" s="31"/>
    </row>
    <row r="18" spans="2:11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11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11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11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11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11496</v>
      </c>
    </row>
    <row r="23" spans="2:11">
      <c r="B23" s="54"/>
      <c r="C23" s="55"/>
      <c r="D23" s="29"/>
      <c r="E23" s="29"/>
      <c r="F23" s="56"/>
      <c r="G23" s="55"/>
      <c r="H23" s="57"/>
      <c r="I23" s="58"/>
    </row>
    <row r="24" spans="2:11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11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11">
      <c r="B26" s="40">
        <v>1</v>
      </c>
      <c r="C26" s="240" t="s">
        <v>158</v>
      </c>
      <c r="D26" s="241"/>
      <c r="E26" s="41" t="s">
        <v>48</v>
      </c>
      <c r="F26" s="46">
        <v>12000</v>
      </c>
      <c r="G26" s="48">
        <v>1</v>
      </c>
      <c r="H26" s="64">
        <f>F26*G26</f>
        <v>12000</v>
      </c>
      <c r="I26" s="65"/>
      <c r="K26" s="107"/>
    </row>
    <row r="27" spans="2:11">
      <c r="B27" s="40">
        <v>2</v>
      </c>
      <c r="C27" s="240" t="s">
        <v>160</v>
      </c>
      <c r="D27" s="241"/>
      <c r="E27" s="41" t="s">
        <v>157</v>
      </c>
      <c r="F27" s="46">
        <v>150000</v>
      </c>
      <c r="G27" s="48">
        <v>1.05</v>
      </c>
      <c r="H27" s="64">
        <f>F27*G27</f>
        <v>157500</v>
      </c>
      <c r="I27" s="65"/>
    </row>
    <row r="28" spans="2:11" ht="27.75" customHeight="1">
      <c r="B28" s="40">
        <v>3</v>
      </c>
      <c r="C28" s="260" t="s">
        <v>161</v>
      </c>
      <c r="D28" s="261"/>
      <c r="E28" s="41" t="s">
        <v>139</v>
      </c>
      <c r="F28" s="46">
        <v>4120</v>
      </c>
      <c r="G28" s="48">
        <v>3</v>
      </c>
      <c r="H28" s="64">
        <f t="shared" ref="H28:H29" si="0">F28*G28</f>
        <v>12360</v>
      </c>
      <c r="I28" s="65"/>
    </row>
    <row r="29" spans="2:11">
      <c r="B29" s="40">
        <v>4</v>
      </c>
      <c r="C29" s="240" t="s">
        <v>159</v>
      </c>
      <c r="D29" s="241"/>
      <c r="E29" s="41" t="s">
        <v>157</v>
      </c>
      <c r="F29" s="46">
        <f>Mortero!I50</f>
        <v>791140</v>
      </c>
      <c r="G29" s="48">
        <v>0.6</v>
      </c>
      <c r="H29" s="64">
        <f t="shared" si="0"/>
        <v>474684</v>
      </c>
      <c r="I29" s="65"/>
    </row>
    <row r="30" spans="2:11">
      <c r="B30" s="40">
        <v>5</v>
      </c>
      <c r="C30" s="240"/>
      <c r="D30" s="241"/>
      <c r="E30" s="41"/>
      <c r="F30" s="46"/>
      <c r="G30" s="48"/>
      <c r="H30" s="64"/>
      <c r="I30" s="65"/>
    </row>
    <row r="31" spans="2:11">
      <c r="B31" s="40">
        <v>6</v>
      </c>
      <c r="C31" s="240"/>
      <c r="D31" s="241"/>
      <c r="E31" s="41"/>
      <c r="F31" s="46"/>
      <c r="G31" s="48"/>
      <c r="H31" s="64"/>
      <c r="I31" s="65"/>
    </row>
    <row r="32" spans="2:11">
      <c r="B32" s="40">
        <v>7</v>
      </c>
      <c r="C32" s="240"/>
      <c r="D32" s="241"/>
      <c r="E32" s="41"/>
      <c r="F32" s="46"/>
      <c r="G32" s="48"/>
      <c r="H32" s="64"/>
      <c r="I32" s="65"/>
    </row>
    <row r="33" spans="2:11">
      <c r="B33" s="40">
        <v>8</v>
      </c>
      <c r="C33" s="240"/>
      <c r="D33" s="241"/>
      <c r="E33" s="41"/>
      <c r="F33" s="46"/>
      <c r="G33" s="48"/>
      <c r="H33" s="64"/>
      <c r="I33" s="65"/>
    </row>
    <row r="34" spans="2:11">
      <c r="B34" s="40">
        <v>9</v>
      </c>
      <c r="C34" s="240"/>
      <c r="D34" s="241"/>
      <c r="E34" s="41"/>
      <c r="F34" s="46"/>
      <c r="G34" s="48"/>
      <c r="H34" s="64"/>
      <c r="I34" s="65"/>
    </row>
    <row r="35" spans="2:11">
      <c r="B35" s="40">
        <v>10</v>
      </c>
      <c r="C35" s="240" t="s">
        <v>51</v>
      </c>
      <c r="D35" s="241"/>
      <c r="E35" s="41"/>
      <c r="F35" s="44"/>
      <c r="G35" s="67">
        <v>7.0000000000000007E-2</v>
      </c>
      <c r="H35" s="68">
        <f>SUM(H26:H34)*0.07</f>
        <v>45958.080000000002</v>
      </c>
      <c r="I35" s="65"/>
    </row>
    <row r="36" spans="2:11">
      <c r="B36" s="49" t="s">
        <v>40</v>
      </c>
      <c r="C36" s="36"/>
      <c r="D36" s="33"/>
      <c r="E36" s="33"/>
      <c r="F36" s="50"/>
      <c r="G36" s="51"/>
      <c r="H36" s="52" t="s">
        <v>41</v>
      </c>
      <c r="I36" s="53">
        <f>ROUND(SUM(H26:H35),)</f>
        <v>702502</v>
      </c>
    </row>
    <row r="37" spans="2:11">
      <c r="B37" s="69"/>
      <c r="C37" s="39"/>
      <c r="D37" s="39"/>
      <c r="E37" s="39"/>
      <c r="F37" s="59"/>
      <c r="G37" s="51"/>
      <c r="H37" s="59"/>
      <c r="I37" s="60"/>
    </row>
    <row r="38" spans="2:11" ht="15.75">
      <c r="B38" s="37" t="s">
        <v>52</v>
      </c>
      <c r="C38" s="38"/>
      <c r="D38" s="39"/>
      <c r="E38" s="39"/>
      <c r="F38" s="59"/>
      <c r="G38" s="51"/>
      <c r="H38" s="59"/>
      <c r="I38" s="60"/>
    </row>
    <row r="39" spans="2:11">
      <c r="B39" s="244" t="s">
        <v>0</v>
      </c>
      <c r="C39" s="245"/>
      <c r="D39" s="41" t="s">
        <v>53</v>
      </c>
      <c r="E39" s="42" t="s">
        <v>54</v>
      </c>
      <c r="F39" s="70" t="s">
        <v>55</v>
      </c>
      <c r="G39" s="41" t="s">
        <v>56</v>
      </c>
      <c r="H39" s="70" t="s">
        <v>38</v>
      </c>
      <c r="I39" s="63"/>
    </row>
    <row r="40" spans="2:11">
      <c r="B40" s="40">
        <v>1</v>
      </c>
      <c r="C40" s="71"/>
      <c r="D40" s="72"/>
      <c r="E40" s="47"/>
      <c r="F40" s="73"/>
      <c r="G40" s="68"/>
      <c r="H40" s="68"/>
      <c r="I40" s="65"/>
    </row>
    <row r="41" spans="2:11">
      <c r="B41" s="40">
        <v>2</v>
      </c>
      <c r="C41" s="71"/>
      <c r="D41" s="74"/>
      <c r="E41" s="47"/>
      <c r="F41" s="73"/>
      <c r="G41" s="68"/>
      <c r="H41" s="68"/>
      <c r="I41" s="65"/>
    </row>
    <row r="42" spans="2:11">
      <c r="B42" s="40">
        <v>3</v>
      </c>
      <c r="C42" s="71"/>
      <c r="D42" s="74"/>
      <c r="E42" s="47"/>
      <c r="F42" s="73"/>
      <c r="G42" s="68"/>
      <c r="H42" s="68"/>
      <c r="I42" s="65"/>
    </row>
    <row r="43" spans="2:11">
      <c r="B43" s="40">
        <v>4</v>
      </c>
      <c r="C43" s="71"/>
      <c r="D43" s="74"/>
      <c r="E43" s="47"/>
      <c r="F43" s="73"/>
      <c r="G43" s="68"/>
      <c r="H43" s="68"/>
      <c r="I43" s="65"/>
    </row>
    <row r="44" spans="2:11">
      <c r="B44" s="40">
        <v>5</v>
      </c>
      <c r="C44" s="71"/>
      <c r="D44" s="74"/>
      <c r="E44" s="47"/>
      <c r="F44" s="73"/>
      <c r="G44" s="68"/>
      <c r="H44" s="68"/>
      <c r="I44" s="65"/>
    </row>
    <row r="45" spans="2:11">
      <c r="B45" s="49" t="s">
        <v>40</v>
      </c>
      <c r="C45" s="36"/>
      <c r="D45" s="33"/>
      <c r="E45" s="33"/>
      <c r="F45" s="50"/>
      <c r="G45" s="51"/>
      <c r="H45" s="52" t="s">
        <v>41</v>
      </c>
      <c r="I45" s="53">
        <f>ROUND(SUM(H40:H44),)</f>
        <v>0</v>
      </c>
    </row>
    <row r="46" spans="2:11" ht="15.75">
      <c r="B46" s="37" t="s">
        <v>59</v>
      </c>
      <c r="C46" s="38"/>
      <c r="D46" s="39"/>
      <c r="E46" s="39"/>
      <c r="F46" s="59"/>
      <c r="G46" s="51"/>
      <c r="H46" s="59"/>
      <c r="I46" s="60"/>
    </row>
    <row r="47" spans="2:11">
      <c r="B47" s="244" t="s">
        <v>0</v>
      </c>
      <c r="C47" s="245"/>
      <c r="D47" s="41" t="s">
        <v>60</v>
      </c>
      <c r="E47" s="42" t="s">
        <v>61</v>
      </c>
      <c r="F47" s="70" t="s">
        <v>62</v>
      </c>
      <c r="G47" s="41" t="s">
        <v>63</v>
      </c>
      <c r="H47" s="70" t="s">
        <v>38</v>
      </c>
      <c r="I47" s="63"/>
    </row>
    <row r="48" spans="2:11">
      <c r="B48" s="40">
        <v>2</v>
      </c>
      <c r="C48" s="75" t="s">
        <v>94</v>
      </c>
      <c r="D48" s="76">
        <v>120000</v>
      </c>
      <c r="E48" s="77">
        <v>1.85</v>
      </c>
      <c r="F48" s="76">
        <f>+D48*E48</f>
        <v>222000</v>
      </c>
      <c r="G48" s="78">
        <v>2</v>
      </c>
      <c r="H48" s="79">
        <f>+F48/G48</f>
        <v>111000</v>
      </c>
      <c r="I48" s="65"/>
      <c r="K48" s="107"/>
    </row>
    <row r="49" spans="2:9">
      <c r="B49" s="40">
        <v>3</v>
      </c>
      <c r="C49" s="80" t="s">
        <v>149</v>
      </c>
      <c r="D49" s="44">
        <f>75000*3</f>
        <v>225000</v>
      </c>
      <c r="E49" s="77">
        <v>1.85</v>
      </c>
      <c r="F49" s="76">
        <f>+D49*E49</f>
        <v>416250</v>
      </c>
      <c r="G49" s="78">
        <v>3.5</v>
      </c>
      <c r="H49" s="79">
        <f>+F49/G49</f>
        <v>118928.57142857143</v>
      </c>
      <c r="I49" s="65"/>
    </row>
    <row r="50" spans="2:9">
      <c r="B50" s="40">
        <v>4</v>
      </c>
      <c r="C50" s="80"/>
      <c r="D50" s="44"/>
      <c r="E50" s="43"/>
      <c r="F50" s="44"/>
      <c r="G50" s="41"/>
      <c r="H50" s="68"/>
      <c r="I50" s="65"/>
    </row>
    <row r="51" spans="2:9">
      <c r="B51" s="40">
        <v>5</v>
      </c>
      <c r="C51" s="80"/>
      <c r="D51" s="44"/>
      <c r="E51" s="43"/>
      <c r="F51" s="44"/>
      <c r="G51" s="41"/>
      <c r="H51" s="68"/>
      <c r="I51" s="65"/>
    </row>
    <row r="52" spans="2:9">
      <c r="B52" s="49"/>
      <c r="C52" s="36"/>
      <c r="D52" s="33"/>
      <c r="E52" s="33"/>
      <c r="F52" s="50"/>
      <c r="G52" s="59"/>
      <c r="H52" s="52" t="s">
        <v>41</v>
      </c>
      <c r="I52" s="53">
        <f>ROUND(SUM(H48:H50),)</f>
        <v>229929</v>
      </c>
    </row>
    <row r="53" spans="2:9" ht="15.75" thickBot="1">
      <c r="B53" s="49"/>
      <c r="C53" s="36"/>
      <c r="D53" s="29"/>
      <c r="E53" s="29"/>
      <c r="F53" s="57"/>
      <c r="G53" s="57"/>
      <c r="H53" s="57"/>
      <c r="I53" s="30"/>
    </row>
    <row r="54" spans="2:9">
      <c r="B54" s="81"/>
      <c r="C54" s="82"/>
      <c r="D54" s="83"/>
      <c r="E54" s="83"/>
      <c r="F54" s="246" t="s">
        <v>65</v>
      </c>
      <c r="G54" s="246"/>
      <c r="H54" s="247"/>
      <c r="I54" s="84">
        <f>ROUND(SUM(I22:I52),0)</f>
        <v>943927</v>
      </c>
    </row>
    <row r="55" spans="2:9" ht="16.5" thickBot="1">
      <c r="B55" s="85"/>
      <c r="C55" s="86"/>
      <c r="D55" s="86"/>
      <c r="E55" s="86"/>
      <c r="F55" s="87"/>
      <c r="G55" s="87"/>
      <c r="H55" s="87"/>
      <c r="I55" s="88"/>
    </row>
    <row r="56" spans="2:9" ht="15.75" thickBot="1"/>
    <row r="57" spans="2:9">
      <c r="B57" s="237" t="s">
        <v>0</v>
      </c>
      <c r="C57" s="238"/>
      <c r="D57" s="238"/>
      <c r="E57" s="238"/>
      <c r="F57" s="238"/>
      <c r="G57" s="239"/>
      <c r="H57" s="89" t="s">
        <v>66</v>
      </c>
      <c r="I57" s="90" t="s">
        <v>26</v>
      </c>
    </row>
    <row r="58" spans="2:9">
      <c r="B58" s="222" t="s">
        <v>67</v>
      </c>
      <c r="C58" s="223"/>
      <c r="D58" s="223"/>
      <c r="E58" s="223"/>
      <c r="F58" s="223"/>
      <c r="G58" s="224"/>
      <c r="H58" s="91">
        <v>0.22</v>
      </c>
      <c r="I58" s="92">
        <f>I54*H58</f>
        <v>207663.94</v>
      </c>
    </row>
    <row r="59" spans="2:9">
      <c r="B59" s="225" t="s">
        <v>68</v>
      </c>
      <c r="C59" s="226"/>
      <c r="D59" s="226"/>
      <c r="E59" s="226"/>
      <c r="F59" s="226"/>
      <c r="G59" s="227"/>
      <c r="H59" s="91">
        <v>0.01</v>
      </c>
      <c r="I59" s="92">
        <f>I54*H59</f>
        <v>9439.27</v>
      </c>
    </row>
    <row r="60" spans="2:9" ht="15.75" thickBot="1">
      <c r="B60" s="228" t="s">
        <v>69</v>
      </c>
      <c r="C60" s="229"/>
      <c r="D60" s="229"/>
      <c r="E60" s="229"/>
      <c r="F60" s="229"/>
      <c r="G60" s="230"/>
      <c r="H60" s="93">
        <v>7.0000000000000007E-2</v>
      </c>
      <c r="I60" s="94">
        <f>I54*H60</f>
        <v>66074.89</v>
      </c>
    </row>
    <row r="61" spans="2:9" ht="16.5" thickBot="1">
      <c r="B61" s="231" t="s">
        <v>70</v>
      </c>
      <c r="C61" s="232"/>
      <c r="D61" s="232"/>
      <c r="E61" s="232"/>
      <c r="F61" s="232"/>
      <c r="G61" s="232"/>
      <c r="H61" s="233"/>
      <c r="I61" s="95">
        <f>SUM(I58:I60)</f>
        <v>283178.09999999998</v>
      </c>
    </row>
    <row r="62" spans="2:9" ht="15.75" thickBot="1"/>
    <row r="63" spans="2:9" ht="16.5" thickBot="1">
      <c r="B63" s="234" t="s">
        <v>71</v>
      </c>
      <c r="C63" s="235"/>
      <c r="D63" s="235"/>
      <c r="E63" s="235"/>
      <c r="F63" s="235"/>
      <c r="G63" s="235"/>
      <c r="H63" s="236"/>
      <c r="I63" s="96">
        <f>SUM(I54,I61)</f>
        <v>1227105.1000000001</v>
      </c>
    </row>
  </sheetData>
  <mergeCells count="40">
    <mergeCell ref="B60:G60"/>
    <mergeCell ref="B61:H61"/>
    <mergeCell ref="B63:H63"/>
    <mergeCell ref="B39:C39"/>
    <mergeCell ref="B47:C47"/>
    <mergeCell ref="F54:H54"/>
    <mergeCell ref="B57:G57"/>
    <mergeCell ref="B58:G58"/>
    <mergeCell ref="B59:G59"/>
    <mergeCell ref="C35:D35"/>
    <mergeCell ref="C21:D21"/>
    <mergeCell ref="B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20:D20"/>
    <mergeCell ref="B10:C10"/>
    <mergeCell ref="D10:I10"/>
    <mergeCell ref="B11:C11"/>
    <mergeCell ref="D11:H11"/>
    <mergeCell ref="G12:H12"/>
    <mergeCell ref="G13:H13"/>
    <mergeCell ref="B15:D15"/>
    <mergeCell ref="C16:D16"/>
    <mergeCell ref="C17:D17"/>
    <mergeCell ref="C18:D18"/>
    <mergeCell ref="C19:D19"/>
    <mergeCell ref="B2:H4"/>
    <mergeCell ref="I2:I7"/>
    <mergeCell ref="B5:H6"/>
    <mergeCell ref="B7:H7"/>
    <mergeCell ref="B8:C8"/>
    <mergeCell ref="D8:E8"/>
    <mergeCell ref="G8:H8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K63"/>
  <sheetViews>
    <sheetView topLeftCell="A43" workbookViewId="0">
      <selection activeCell="D49" sqref="D49"/>
    </sheetView>
  </sheetViews>
  <sheetFormatPr baseColWidth="10" defaultRowHeight="15"/>
  <cols>
    <col min="8" max="8" width="12" bestFit="1" customWidth="1"/>
    <col min="9" max="9" width="13.5703125" customWidth="1"/>
    <col min="10" max="10" width="16.7109375" bestFit="1" customWidth="1"/>
    <col min="11" max="11" width="15.5703125" bestFit="1" customWidth="1"/>
  </cols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 ht="43.5" customHeight="1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PRESUPUESTO!C24</f>
        <v>Instalación de malla eslabonada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3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I52</f>
        <v>90958</v>
      </c>
      <c r="G16" s="45">
        <v>0.05</v>
      </c>
      <c r="H16" s="46">
        <f>+F16*G16</f>
        <v>4547.9000000000005</v>
      </c>
      <c r="I16" s="31"/>
    </row>
    <row r="17" spans="2:11" ht="27" customHeight="1">
      <c r="B17" s="40">
        <v>2</v>
      </c>
      <c r="C17" s="260" t="s">
        <v>72</v>
      </c>
      <c r="D17" s="261"/>
      <c r="E17" s="47"/>
      <c r="F17" s="44">
        <v>4000</v>
      </c>
      <c r="G17" s="48">
        <v>10</v>
      </c>
      <c r="H17" s="46">
        <f>F17/G17</f>
        <v>400</v>
      </c>
      <c r="I17" s="31"/>
    </row>
    <row r="18" spans="2:11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11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11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11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11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4948</v>
      </c>
    </row>
    <row r="23" spans="2:11">
      <c r="B23" s="54"/>
      <c r="C23" s="55"/>
      <c r="D23" s="29"/>
      <c r="E23" s="29"/>
      <c r="F23" s="56"/>
      <c r="G23" s="55"/>
      <c r="H23" s="57"/>
      <c r="I23" s="58"/>
    </row>
    <row r="24" spans="2:11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11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11">
      <c r="B26" s="40">
        <v>1</v>
      </c>
      <c r="C26" s="240" t="s">
        <v>118</v>
      </c>
      <c r="D26" s="241"/>
      <c r="E26" s="41" t="s">
        <v>3</v>
      </c>
      <c r="F26" s="46">
        <v>150000</v>
      </c>
      <c r="G26" s="48">
        <v>0.5</v>
      </c>
      <c r="H26" s="64">
        <f>F26*G26</f>
        <v>75000</v>
      </c>
      <c r="I26" s="65"/>
      <c r="K26" s="107"/>
    </row>
    <row r="27" spans="2:11">
      <c r="B27" s="40">
        <v>2</v>
      </c>
      <c r="C27" s="240" t="s">
        <v>119</v>
      </c>
      <c r="D27" s="241"/>
      <c r="E27" s="41" t="s">
        <v>48</v>
      </c>
      <c r="F27" s="46">
        <v>160000</v>
      </c>
      <c r="G27" s="48">
        <v>0.17</v>
      </c>
      <c r="H27" s="64">
        <f>F27*G27</f>
        <v>27200.000000000004</v>
      </c>
      <c r="I27" s="65"/>
      <c r="J27" s="107"/>
      <c r="K27" s="107"/>
    </row>
    <row r="28" spans="2:11">
      <c r="B28" s="40">
        <v>3</v>
      </c>
      <c r="C28" s="240" t="s">
        <v>120</v>
      </c>
      <c r="D28" s="241"/>
      <c r="E28" s="41" t="s">
        <v>48</v>
      </c>
      <c r="F28" s="46">
        <v>160000</v>
      </c>
      <c r="G28" s="48">
        <v>0.03</v>
      </c>
      <c r="H28" s="64">
        <f t="shared" ref="H28:H34" si="0">F28*G28</f>
        <v>4800</v>
      </c>
      <c r="I28" s="65"/>
      <c r="J28" s="107"/>
    </row>
    <row r="29" spans="2:11">
      <c r="B29" s="40">
        <v>4</v>
      </c>
      <c r="C29" s="240" t="s">
        <v>121</v>
      </c>
      <c r="D29" s="241"/>
      <c r="E29" s="41" t="s">
        <v>48</v>
      </c>
      <c r="F29" s="46">
        <v>21000</v>
      </c>
      <c r="G29" s="48">
        <v>0.12</v>
      </c>
      <c r="H29" s="64">
        <f t="shared" si="0"/>
        <v>2520</v>
      </c>
      <c r="I29" s="65"/>
      <c r="J29" s="107"/>
    </row>
    <row r="30" spans="2:11">
      <c r="B30" s="40">
        <v>5</v>
      </c>
      <c r="C30" s="240" t="s">
        <v>122</v>
      </c>
      <c r="D30" s="241"/>
      <c r="E30" s="41" t="s">
        <v>123</v>
      </c>
      <c r="F30" s="46">
        <v>28000</v>
      </c>
      <c r="G30" s="48">
        <v>0.05</v>
      </c>
      <c r="H30" s="64">
        <f t="shared" si="0"/>
        <v>1400</v>
      </c>
      <c r="I30" s="65"/>
      <c r="J30" s="107"/>
    </row>
    <row r="31" spans="2:11">
      <c r="B31" s="40">
        <v>6</v>
      </c>
      <c r="C31" s="240" t="s">
        <v>124</v>
      </c>
      <c r="D31" s="241"/>
      <c r="E31" s="41" t="s">
        <v>125</v>
      </c>
      <c r="F31" s="46">
        <v>90000</v>
      </c>
      <c r="G31" s="48">
        <v>0.01</v>
      </c>
      <c r="H31" s="64">
        <f t="shared" si="0"/>
        <v>900</v>
      </c>
      <c r="I31" s="65"/>
      <c r="J31" s="107"/>
    </row>
    <row r="32" spans="2:11">
      <c r="B32" s="40">
        <v>7</v>
      </c>
      <c r="C32" s="240" t="s">
        <v>126</v>
      </c>
      <c r="D32" s="241"/>
      <c r="E32" s="41" t="s">
        <v>48</v>
      </c>
      <c r="F32" s="46">
        <v>2500</v>
      </c>
      <c r="G32" s="48">
        <v>0.14000000000000001</v>
      </c>
      <c r="H32" s="64">
        <f t="shared" si="0"/>
        <v>350.00000000000006</v>
      </c>
      <c r="I32" s="65"/>
      <c r="J32" s="107"/>
    </row>
    <row r="33" spans="2:11">
      <c r="B33" s="40">
        <v>8</v>
      </c>
      <c r="C33" s="240" t="s">
        <v>127</v>
      </c>
      <c r="D33" s="241"/>
      <c r="E33" s="41" t="s">
        <v>48</v>
      </c>
      <c r="F33" s="46">
        <v>27000</v>
      </c>
      <c r="G33" s="48">
        <v>0.01</v>
      </c>
      <c r="H33" s="64">
        <f t="shared" si="0"/>
        <v>270</v>
      </c>
      <c r="I33" s="65"/>
      <c r="J33" s="107"/>
    </row>
    <row r="34" spans="2:11">
      <c r="B34" s="40">
        <v>9</v>
      </c>
      <c r="C34" s="240" t="s">
        <v>128</v>
      </c>
      <c r="D34" s="241"/>
      <c r="E34" s="41" t="s">
        <v>125</v>
      </c>
      <c r="F34" s="46">
        <v>52000</v>
      </c>
      <c r="G34" s="48">
        <v>0.01</v>
      </c>
      <c r="H34" s="64">
        <f t="shared" si="0"/>
        <v>520</v>
      </c>
      <c r="I34" s="65"/>
      <c r="J34" s="107"/>
    </row>
    <row r="35" spans="2:11">
      <c r="B35" s="40">
        <v>10</v>
      </c>
      <c r="C35" s="240" t="s">
        <v>51</v>
      </c>
      <c r="D35" s="241"/>
      <c r="E35" s="41"/>
      <c r="F35" s="44"/>
      <c r="G35" s="67">
        <v>7.0000000000000007E-2</v>
      </c>
      <c r="H35" s="68">
        <f>SUM(H26:H34)*0.07</f>
        <v>7907.2000000000007</v>
      </c>
      <c r="I35" s="65"/>
      <c r="J35" s="153"/>
    </row>
    <row r="36" spans="2:11">
      <c r="B36" s="49" t="s">
        <v>40</v>
      </c>
      <c r="C36" s="36"/>
      <c r="D36" s="33"/>
      <c r="E36" s="33"/>
      <c r="F36" s="50"/>
      <c r="G36" s="51"/>
      <c r="H36" s="52" t="s">
        <v>41</v>
      </c>
      <c r="I36" s="53">
        <f>ROUND(SUM(H26:H35),)</f>
        <v>120867</v>
      </c>
      <c r="K36" s="107"/>
    </row>
    <row r="37" spans="2:11">
      <c r="B37" s="69"/>
      <c r="C37" s="39"/>
      <c r="D37" s="39"/>
      <c r="E37" s="39"/>
      <c r="F37" s="59"/>
      <c r="G37" s="51"/>
      <c r="H37" s="59"/>
      <c r="I37" s="60"/>
    </row>
    <row r="38" spans="2:11" ht="15.75">
      <c r="B38" s="37" t="s">
        <v>52</v>
      </c>
      <c r="C38" s="38"/>
      <c r="D38" s="39"/>
      <c r="E38" s="39"/>
      <c r="F38" s="59"/>
      <c r="G38" s="51"/>
      <c r="H38" s="59"/>
      <c r="I38" s="60"/>
    </row>
    <row r="39" spans="2:11">
      <c r="B39" s="244" t="s">
        <v>0</v>
      </c>
      <c r="C39" s="245"/>
      <c r="D39" s="41" t="s">
        <v>53</v>
      </c>
      <c r="E39" s="42" t="s">
        <v>54</v>
      </c>
      <c r="F39" s="70" t="s">
        <v>55</v>
      </c>
      <c r="G39" s="41" t="s">
        <v>56</v>
      </c>
      <c r="H39" s="70" t="s">
        <v>38</v>
      </c>
      <c r="I39" s="63"/>
    </row>
    <row r="40" spans="2:11">
      <c r="B40" s="40">
        <v>1</v>
      </c>
      <c r="C40" s="71"/>
      <c r="D40" s="72"/>
      <c r="E40" s="47"/>
      <c r="F40" s="73"/>
      <c r="G40" s="68"/>
      <c r="H40" s="68"/>
      <c r="I40" s="65"/>
    </row>
    <row r="41" spans="2:11">
      <c r="B41" s="40">
        <v>2</v>
      </c>
      <c r="C41" s="71"/>
      <c r="D41" s="74"/>
      <c r="E41" s="47"/>
      <c r="F41" s="73"/>
      <c r="G41" s="68"/>
      <c r="H41" s="68"/>
      <c r="I41" s="65"/>
    </row>
    <row r="42" spans="2:11">
      <c r="B42" s="40">
        <v>3</v>
      </c>
      <c r="C42" s="71"/>
      <c r="D42" s="74"/>
      <c r="E42" s="47"/>
      <c r="F42" s="73"/>
      <c r="G42" s="68"/>
      <c r="H42" s="68"/>
      <c r="I42" s="65"/>
    </row>
    <row r="43" spans="2:11">
      <c r="B43" s="40">
        <v>4</v>
      </c>
      <c r="C43" s="71"/>
      <c r="D43" s="74"/>
      <c r="E43" s="47"/>
      <c r="F43" s="73"/>
      <c r="G43" s="68"/>
      <c r="H43" s="68"/>
      <c r="I43" s="65"/>
    </row>
    <row r="44" spans="2:11">
      <c r="B44" s="40">
        <v>5</v>
      </c>
      <c r="C44" s="71"/>
      <c r="D44" s="74"/>
      <c r="E44" s="47"/>
      <c r="F44" s="73"/>
      <c r="G44" s="68"/>
      <c r="H44" s="68"/>
      <c r="I44" s="65"/>
    </row>
    <row r="45" spans="2:11">
      <c r="B45" s="49" t="s">
        <v>40</v>
      </c>
      <c r="C45" s="36"/>
      <c r="D45" s="33"/>
      <c r="E45" s="33"/>
      <c r="F45" s="50"/>
      <c r="G45" s="51"/>
      <c r="H45" s="52" t="s">
        <v>41</v>
      </c>
      <c r="I45" s="53">
        <f>ROUND(SUM(H40:H44),)</f>
        <v>0</v>
      </c>
    </row>
    <row r="46" spans="2:11" ht="15.75">
      <c r="B46" s="37" t="s">
        <v>59</v>
      </c>
      <c r="C46" s="38"/>
      <c r="D46" s="39"/>
      <c r="E46" s="39"/>
      <c r="F46" s="59"/>
      <c r="G46" s="51"/>
      <c r="H46" s="59"/>
      <c r="I46" s="60"/>
    </row>
    <row r="47" spans="2:11">
      <c r="B47" s="244" t="s">
        <v>0</v>
      </c>
      <c r="C47" s="245"/>
      <c r="D47" s="41" t="s">
        <v>60</v>
      </c>
      <c r="E47" s="42" t="s">
        <v>61</v>
      </c>
      <c r="F47" s="70" t="s">
        <v>62</v>
      </c>
      <c r="G47" s="41" t="s">
        <v>63</v>
      </c>
      <c r="H47" s="70" t="s">
        <v>38</v>
      </c>
      <c r="I47" s="63"/>
    </row>
    <row r="48" spans="2:11">
      <c r="B48" s="40">
        <v>2</v>
      </c>
      <c r="C48" s="75" t="s">
        <v>94</v>
      </c>
      <c r="D48" s="76">
        <v>120000</v>
      </c>
      <c r="E48" s="77">
        <v>1.85</v>
      </c>
      <c r="F48" s="76">
        <f>+D48*E48</f>
        <v>222000</v>
      </c>
      <c r="G48" s="78">
        <v>4.5</v>
      </c>
      <c r="H48" s="79">
        <f>+F48/G48</f>
        <v>49333.333333333336</v>
      </c>
      <c r="I48" s="65"/>
      <c r="K48" s="107"/>
    </row>
    <row r="49" spans="2:11">
      <c r="B49" s="40">
        <v>3</v>
      </c>
      <c r="C49" s="80" t="s">
        <v>149</v>
      </c>
      <c r="D49" s="44">
        <f>75000*3</f>
        <v>225000</v>
      </c>
      <c r="E49" s="77">
        <v>1.85</v>
      </c>
      <c r="F49" s="76">
        <f>+D49*E49</f>
        <v>416250</v>
      </c>
      <c r="G49" s="78">
        <v>10</v>
      </c>
      <c r="H49" s="79">
        <f>+F49/G49</f>
        <v>41625</v>
      </c>
      <c r="I49" s="65"/>
      <c r="K49" s="107"/>
    </row>
    <row r="50" spans="2:11">
      <c r="B50" s="40">
        <v>4</v>
      </c>
      <c r="C50" s="80"/>
      <c r="D50" s="44"/>
      <c r="E50" s="43"/>
      <c r="F50" s="44"/>
      <c r="G50" s="41"/>
      <c r="H50" s="68"/>
      <c r="I50" s="65"/>
    </row>
    <row r="51" spans="2:11">
      <c r="B51" s="40">
        <v>5</v>
      </c>
      <c r="C51" s="80"/>
      <c r="D51" s="44"/>
      <c r="E51" s="43"/>
      <c r="F51" s="44"/>
      <c r="G51" s="41"/>
      <c r="H51" s="68"/>
      <c r="I51" s="65"/>
    </row>
    <row r="52" spans="2:11">
      <c r="B52" s="49"/>
      <c r="C52" s="36"/>
      <c r="D52" s="33"/>
      <c r="E52" s="33"/>
      <c r="F52" s="50"/>
      <c r="G52" s="59"/>
      <c r="H52" s="52" t="s">
        <v>41</v>
      </c>
      <c r="I52" s="53">
        <f>ROUND(SUM(H48:H50),)</f>
        <v>90958</v>
      </c>
      <c r="K52" s="107"/>
    </row>
    <row r="53" spans="2:11" ht="15.75" thickBot="1">
      <c r="B53" s="49"/>
      <c r="C53" s="36"/>
      <c r="D53" s="29"/>
      <c r="E53" s="29"/>
      <c r="F53" s="57"/>
      <c r="G53" s="57"/>
      <c r="H53" s="57"/>
      <c r="I53" s="30"/>
    </row>
    <row r="54" spans="2:11">
      <c r="B54" s="81"/>
      <c r="C54" s="82"/>
      <c r="D54" s="83"/>
      <c r="E54" s="83"/>
      <c r="F54" s="246" t="s">
        <v>65</v>
      </c>
      <c r="G54" s="246"/>
      <c r="H54" s="247"/>
      <c r="I54" s="84">
        <f>ROUND(SUM(I22:I52),0)</f>
        <v>216773</v>
      </c>
    </row>
    <row r="55" spans="2:11" ht="16.5" thickBot="1">
      <c r="B55" s="85"/>
      <c r="C55" s="86"/>
      <c r="D55" s="86"/>
      <c r="E55" s="86"/>
      <c r="F55" s="87"/>
      <c r="G55" s="87"/>
      <c r="H55" s="87"/>
      <c r="I55" s="88"/>
    </row>
    <row r="56" spans="2:11" ht="15.75" thickBot="1"/>
    <row r="57" spans="2:11">
      <c r="B57" s="237" t="s">
        <v>0</v>
      </c>
      <c r="C57" s="238"/>
      <c r="D57" s="238"/>
      <c r="E57" s="238"/>
      <c r="F57" s="238"/>
      <c r="G57" s="239"/>
      <c r="H57" s="89" t="s">
        <v>66</v>
      </c>
      <c r="I57" s="90" t="s">
        <v>26</v>
      </c>
    </row>
    <row r="58" spans="2:11">
      <c r="B58" s="222" t="s">
        <v>67</v>
      </c>
      <c r="C58" s="223"/>
      <c r="D58" s="223"/>
      <c r="E58" s="223"/>
      <c r="F58" s="223"/>
      <c r="G58" s="224"/>
      <c r="H58" s="91">
        <v>0.22</v>
      </c>
      <c r="I58" s="92">
        <f>I54*H58</f>
        <v>47690.06</v>
      </c>
    </row>
    <row r="59" spans="2:11">
      <c r="B59" s="225" t="s">
        <v>68</v>
      </c>
      <c r="C59" s="226"/>
      <c r="D59" s="226"/>
      <c r="E59" s="226"/>
      <c r="F59" s="226"/>
      <c r="G59" s="227"/>
      <c r="H59" s="91">
        <v>0.01</v>
      </c>
      <c r="I59" s="92">
        <f>I54*H59</f>
        <v>2167.73</v>
      </c>
    </row>
    <row r="60" spans="2:11" ht="15.75" thickBot="1">
      <c r="B60" s="228" t="s">
        <v>69</v>
      </c>
      <c r="C60" s="229"/>
      <c r="D60" s="229"/>
      <c r="E60" s="229"/>
      <c r="F60" s="229"/>
      <c r="G60" s="230"/>
      <c r="H60" s="93">
        <v>7.0000000000000007E-2</v>
      </c>
      <c r="I60" s="94">
        <f>I54*H60</f>
        <v>15174.11</v>
      </c>
    </row>
    <row r="61" spans="2:11" ht="16.5" thickBot="1">
      <c r="B61" s="231" t="s">
        <v>70</v>
      </c>
      <c r="C61" s="232"/>
      <c r="D61" s="232"/>
      <c r="E61" s="232"/>
      <c r="F61" s="232"/>
      <c r="G61" s="232"/>
      <c r="H61" s="233"/>
      <c r="I61" s="95">
        <f>SUM(I58:I60)</f>
        <v>65031.9</v>
      </c>
    </row>
    <row r="62" spans="2:11" ht="15.75" thickBot="1"/>
    <row r="63" spans="2:11" ht="16.5" thickBot="1">
      <c r="B63" s="234" t="s">
        <v>71</v>
      </c>
      <c r="C63" s="235"/>
      <c r="D63" s="235"/>
      <c r="E63" s="235"/>
      <c r="F63" s="235"/>
      <c r="G63" s="235"/>
      <c r="H63" s="236"/>
      <c r="I63" s="96">
        <f>SUM(I54,I61)</f>
        <v>281804.90000000002</v>
      </c>
    </row>
  </sheetData>
  <mergeCells count="40">
    <mergeCell ref="B2:H4"/>
    <mergeCell ref="I2:I7"/>
    <mergeCell ref="B5:H6"/>
    <mergeCell ref="B7:H7"/>
    <mergeCell ref="B8:C8"/>
    <mergeCell ref="D8:E8"/>
    <mergeCell ref="G8:H8"/>
    <mergeCell ref="C20:D20"/>
    <mergeCell ref="B10:C10"/>
    <mergeCell ref="D10:I10"/>
    <mergeCell ref="B11:C11"/>
    <mergeCell ref="D11:H11"/>
    <mergeCell ref="G12:H12"/>
    <mergeCell ref="G13:H13"/>
    <mergeCell ref="B15:D15"/>
    <mergeCell ref="C16:D16"/>
    <mergeCell ref="C17:D17"/>
    <mergeCell ref="C18:D18"/>
    <mergeCell ref="C19:D19"/>
    <mergeCell ref="C35:D35"/>
    <mergeCell ref="B39:C39"/>
    <mergeCell ref="B47:C47"/>
    <mergeCell ref="F54:H54"/>
    <mergeCell ref="C21:D21"/>
    <mergeCell ref="B25:D25"/>
    <mergeCell ref="C26:D26"/>
    <mergeCell ref="C27:D27"/>
    <mergeCell ref="C28:D28"/>
    <mergeCell ref="C29:D29"/>
    <mergeCell ref="C32:D32"/>
    <mergeCell ref="C33:D33"/>
    <mergeCell ref="C34:D34"/>
    <mergeCell ref="C30:D30"/>
    <mergeCell ref="C31:D31"/>
    <mergeCell ref="B63:H63"/>
    <mergeCell ref="B57:G57"/>
    <mergeCell ref="B58:G58"/>
    <mergeCell ref="B59:G59"/>
    <mergeCell ref="B60:G60"/>
    <mergeCell ref="B61:H61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K58"/>
  <sheetViews>
    <sheetView topLeftCell="A39" workbookViewId="0">
      <selection activeCell="M33" sqref="M33"/>
    </sheetView>
  </sheetViews>
  <sheetFormatPr baseColWidth="10" defaultRowHeight="15"/>
  <cols>
    <col min="6" max="6" width="12.42578125" bestFit="1" customWidth="1"/>
    <col min="8" max="8" width="12" customWidth="1"/>
    <col min="9" max="9" width="13.140625" customWidth="1"/>
    <col min="11" max="11" width="13.7109375" customWidth="1"/>
  </cols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 ht="30.75" customHeight="1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PRESUPUESTO!C25</f>
        <v>Instalación puerta principal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48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I47</f>
        <v>477300</v>
      </c>
      <c r="G16" s="45">
        <v>0.05</v>
      </c>
      <c r="H16" s="46">
        <f>+F16*G16</f>
        <v>23865</v>
      </c>
      <c r="I16" s="31"/>
    </row>
    <row r="17" spans="2:9" ht="15.75">
      <c r="B17" s="40">
        <v>2</v>
      </c>
      <c r="C17" s="260"/>
      <c r="D17" s="261"/>
      <c r="E17" s="47"/>
      <c r="F17" s="44"/>
      <c r="G17" s="48"/>
      <c r="H17" s="46"/>
      <c r="I17" s="31"/>
    </row>
    <row r="18" spans="2:9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9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9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9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9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23865</v>
      </c>
    </row>
    <row r="23" spans="2:9">
      <c r="B23" s="54"/>
      <c r="C23" s="55"/>
      <c r="D23" s="29"/>
      <c r="E23" s="29"/>
      <c r="F23" s="56"/>
      <c r="G23" s="55"/>
      <c r="H23" s="57"/>
      <c r="I23" s="58"/>
    </row>
    <row r="24" spans="2:9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9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9">
      <c r="B26" s="40">
        <v>1</v>
      </c>
      <c r="C26" s="240" t="s">
        <v>129</v>
      </c>
      <c r="D26" s="241"/>
      <c r="E26" s="41" t="s">
        <v>48</v>
      </c>
      <c r="F26" s="46">
        <v>1500000</v>
      </c>
      <c r="G26" s="48">
        <v>1</v>
      </c>
      <c r="H26" s="64">
        <f>F26*G26</f>
        <v>1500000</v>
      </c>
      <c r="I26" s="65"/>
    </row>
    <row r="27" spans="2:9">
      <c r="B27" s="40">
        <v>2</v>
      </c>
      <c r="C27" s="240"/>
      <c r="D27" s="241"/>
      <c r="E27" s="41"/>
      <c r="F27" s="46"/>
      <c r="G27" s="48"/>
      <c r="H27" s="64"/>
      <c r="I27" s="65"/>
    </row>
    <row r="28" spans="2:9">
      <c r="B28" s="40">
        <v>3</v>
      </c>
      <c r="C28" s="240"/>
      <c r="D28" s="241"/>
      <c r="E28" s="41"/>
      <c r="F28" s="46"/>
      <c r="G28" s="48"/>
      <c r="H28" s="64"/>
      <c r="I28" s="65"/>
    </row>
    <row r="29" spans="2:9">
      <c r="B29" s="40">
        <v>4</v>
      </c>
      <c r="C29" s="240"/>
      <c r="D29" s="241"/>
      <c r="E29" s="41"/>
      <c r="F29" s="46"/>
      <c r="G29" s="48"/>
      <c r="H29" s="64"/>
      <c r="I29" s="65"/>
    </row>
    <row r="30" spans="2:9">
      <c r="B30" s="40">
        <v>5</v>
      </c>
      <c r="C30" s="240" t="s">
        <v>51</v>
      </c>
      <c r="D30" s="241"/>
      <c r="E30" s="41"/>
      <c r="F30" s="44"/>
      <c r="G30" s="67">
        <v>7.0000000000000007E-2</v>
      </c>
      <c r="H30" s="68">
        <f>H26*G30</f>
        <v>105000.00000000001</v>
      </c>
      <c r="I30" s="65"/>
    </row>
    <row r="31" spans="2:9">
      <c r="B31" s="49" t="s">
        <v>40</v>
      </c>
      <c r="C31" s="36"/>
      <c r="D31" s="33"/>
      <c r="E31" s="33"/>
      <c r="F31" s="50"/>
      <c r="G31" s="51"/>
      <c r="H31" s="52" t="s">
        <v>41</v>
      </c>
      <c r="I31" s="53">
        <f>ROUND(SUM(H26:H30),)</f>
        <v>1605000</v>
      </c>
    </row>
    <row r="32" spans="2:9">
      <c r="B32" s="69"/>
      <c r="C32" s="39"/>
      <c r="D32" s="39"/>
      <c r="E32" s="39"/>
      <c r="F32" s="59"/>
      <c r="G32" s="51"/>
      <c r="H32" s="59"/>
      <c r="I32" s="60"/>
    </row>
    <row r="33" spans="2:11" ht="15.75">
      <c r="B33" s="37" t="s">
        <v>52</v>
      </c>
      <c r="C33" s="38"/>
      <c r="D33" s="39"/>
      <c r="E33" s="39"/>
      <c r="F33" s="59"/>
      <c r="G33" s="51"/>
      <c r="H33" s="59"/>
      <c r="I33" s="60"/>
    </row>
    <row r="34" spans="2:11">
      <c r="B34" s="244" t="s">
        <v>0</v>
      </c>
      <c r="C34" s="245"/>
      <c r="D34" s="41" t="s">
        <v>53</v>
      </c>
      <c r="E34" s="42" t="s">
        <v>54</v>
      </c>
      <c r="F34" s="70" t="s">
        <v>55</v>
      </c>
      <c r="G34" s="41" t="s">
        <v>56</v>
      </c>
      <c r="H34" s="70" t="s">
        <v>38</v>
      </c>
      <c r="I34" s="63"/>
    </row>
    <row r="35" spans="2:11">
      <c r="B35" s="40">
        <v>1</v>
      </c>
      <c r="C35" s="71"/>
      <c r="D35" s="72"/>
      <c r="E35" s="47"/>
      <c r="F35" s="73"/>
      <c r="G35" s="68"/>
      <c r="H35" s="68"/>
      <c r="I35" s="65"/>
    </row>
    <row r="36" spans="2:11">
      <c r="B36" s="40">
        <v>2</v>
      </c>
      <c r="C36" s="71"/>
      <c r="D36" s="74"/>
      <c r="E36" s="47"/>
      <c r="F36" s="73"/>
      <c r="G36" s="68"/>
      <c r="H36" s="68"/>
      <c r="I36" s="65"/>
    </row>
    <row r="37" spans="2:11">
      <c r="B37" s="40">
        <v>3</v>
      </c>
      <c r="C37" s="71"/>
      <c r="D37" s="74"/>
      <c r="E37" s="47"/>
      <c r="F37" s="73"/>
      <c r="G37" s="68"/>
      <c r="H37" s="68"/>
      <c r="I37" s="65"/>
    </row>
    <row r="38" spans="2:11">
      <c r="B38" s="40">
        <v>4</v>
      </c>
      <c r="C38" s="71"/>
      <c r="D38" s="74"/>
      <c r="E38" s="47"/>
      <c r="F38" s="73"/>
      <c r="G38" s="68"/>
      <c r="H38" s="68"/>
      <c r="I38" s="65"/>
    </row>
    <row r="39" spans="2:11">
      <c r="B39" s="40">
        <v>5</v>
      </c>
      <c r="C39" s="71"/>
      <c r="D39" s="74"/>
      <c r="E39" s="47"/>
      <c r="F39" s="73"/>
      <c r="G39" s="68"/>
      <c r="H39" s="68"/>
      <c r="I39" s="65"/>
    </row>
    <row r="40" spans="2:11">
      <c r="B40" s="49" t="s">
        <v>40</v>
      </c>
      <c r="C40" s="36"/>
      <c r="D40" s="33"/>
      <c r="E40" s="33"/>
      <c r="F40" s="50"/>
      <c r="G40" s="51"/>
      <c r="H40" s="52" t="s">
        <v>41</v>
      </c>
      <c r="I40" s="53">
        <f>ROUND(SUM(H35:H39),)</f>
        <v>0</v>
      </c>
    </row>
    <row r="41" spans="2:11" ht="15.75">
      <c r="B41" s="37" t="s">
        <v>59</v>
      </c>
      <c r="C41" s="38"/>
      <c r="D41" s="39"/>
      <c r="E41" s="39"/>
      <c r="F41" s="59"/>
      <c r="G41" s="51"/>
      <c r="H41" s="59"/>
      <c r="I41" s="60"/>
    </row>
    <row r="42" spans="2:11">
      <c r="B42" s="244" t="s">
        <v>0</v>
      </c>
      <c r="C42" s="245"/>
      <c r="D42" s="41" t="s">
        <v>60</v>
      </c>
      <c r="E42" s="42" t="s">
        <v>61</v>
      </c>
      <c r="F42" s="70" t="s">
        <v>62</v>
      </c>
      <c r="G42" s="41" t="s">
        <v>63</v>
      </c>
      <c r="H42" s="70" t="s">
        <v>38</v>
      </c>
      <c r="I42" s="63"/>
    </row>
    <row r="43" spans="2:11">
      <c r="B43" s="40">
        <v>2</v>
      </c>
      <c r="C43" s="75" t="s">
        <v>94</v>
      </c>
      <c r="D43" s="76">
        <v>120000</v>
      </c>
      <c r="E43" s="77">
        <v>1.85</v>
      </c>
      <c r="F43" s="76">
        <f>+D43*E43</f>
        <v>222000</v>
      </c>
      <c r="G43" s="78">
        <v>0.9</v>
      </c>
      <c r="H43" s="79">
        <f>+F43*G43</f>
        <v>199800</v>
      </c>
      <c r="I43" s="65"/>
      <c r="K43" s="107"/>
    </row>
    <row r="44" spans="2:11">
      <c r="B44" s="40">
        <v>3</v>
      </c>
      <c r="C44" s="80" t="s">
        <v>103</v>
      </c>
      <c r="D44" s="44">
        <f>75000*2</f>
        <v>150000</v>
      </c>
      <c r="E44" s="77">
        <v>1.85</v>
      </c>
      <c r="F44" s="76">
        <f>+D44*E44</f>
        <v>277500</v>
      </c>
      <c r="G44" s="78">
        <v>1</v>
      </c>
      <c r="H44" s="79">
        <f>+F44*G44</f>
        <v>277500</v>
      </c>
      <c r="I44" s="65"/>
      <c r="K44" s="107"/>
    </row>
    <row r="45" spans="2:11">
      <c r="B45" s="40">
        <v>4</v>
      </c>
      <c r="C45" s="80"/>
      <c r="D45" s="44"/>
      <c r="E45" s="43"/>
      <c r="F45" s="44"/>
      <c r="G45" s="41"/>
      <c r="H45" s="68"/>
      <c r="I45" s="65"/>
    </row>
    <row r="46" spans="2:11">
      <c r="B46" s="40">
        <v>5</v>
      </c>
      <c r="C46" s="80"/>
      <c r="D46" s="44"/>
      <c r="E46" s="43"/>
      <c r="F46" s="44"/>
      <c r="G46" s="41"/>
      <c r="H46" s="68"/>
      <c r="I46" s="65"/>
    </row>
    <row r="47" spans="2:11">
      <c r="B47" s="49"/>
      <c r="C47" s="36"/>
      <c r="D47" s="33"/>
      <c r="E47" s="33"/>
      <c r="F47" s="50"/>
      <c r="G47" s="59"/>
      <c r="H47" s="52" t="s">
        <v>41</v>
      </c>
      <c r="I47" s="53">
        <f>ROUND(SUM(H43:H45),)</f>
        <v>477300</v>
      </c>
    </row>
    <row r="48" spans="2:11" ht="15.75" thickBot="1">
      <c r="B48" s="49"/>
      <c r="C48" s="36"/>
      <c r="D48" s="29"/>
      <c r="E48" s="29"/>
      <c r="F48" s="57"/>
      <c r="G48" s="57"/>
      <c r="H48" s="57"/>
      <c r="I48" s="30"/>
    </row>
    <row r="49" spans="2:9">
      <c r="B49" s="81"/>
      <c r="C49" s="82"/>
      <c r="D49" s="83"/>
      <c r="E49" s="83"/>
      <c r="F49" s="246" t="s">
        <v>65</v>
      </c>
      <c r="G49" s="246"/>
      <c r="H49" s="247"/>
      <c r="I49" s="84">
        <f>ROUND(SUM(I22:I47),0)</f>
        <v>2106165</v>
      </c>
    </row>
    <row r="50" spans="2:9" ht="16.5" thickBot="1">
      <c r="B50" s="85"/>
      <c r="C50" s="86"/>
      <c r="D50" s="86"/>
      <c r="E50" s="86"/>
      <c r="F50" s="87"/>
      <c r="G50" s="87"/>
      <c r="H50" s="87"/>
      <c r="I50" s="88"/>
    </row>
    <row r="51" spans="2:9" ht="15.75" thickBot="1"/>
    <row r="52" spans="2:9">
      <c r="B52" s="237" t="s">
        <v>0</v>
      </c>
      <c r="C52" s="238"/>
      <c r="D52" s="238"/>
      <c r="E52" s="238"/>
      <c r="F52" s="238"/>
      <c r="G52" s="239"/>
      <c r="H52" s="89" t="s">
        <v>66</v>
      </c>
      <c r="I52" s="90" t="s">
        <v>26</v>
      </c>
    </row>
    <row r="53" spans="2:9">
      <c r="B53" s="222" t="s">
        <v>67</v>
      </c>
      <c r="C53" s="223"/>
      <c r="D53" s="223"/>
      <c r="E53" s="223"/>
      <c r="F53" s="223"/>
      <c r="G53" s="224"/>
      <c r="H53" s="91">
        <v>0.22</v>
      </c>
      <c r="I53" s="92">
        <f>I49*H53</f>
        <v>463356.3</v>
      </c>
    </row>
    <row r="54" spans="2:9">
      <c r="B54" s="225" t="s">
        <v>68</v>
      </c>
      <c r="C54" s="226"/>
      <c r="D54" s="226"/>
      <c r="E54" s="226"/>
      <c r="F54" s="226"/>
      <c r="G54" s="227"/>
      <c r="H54" s="91">
        <v>0.01</v>
      </c>
      <c r="I54" s="92">
        <f>I49*H54</f>
        <v>21061.65</v>
      </c>
    </row>
    <row r="55" spans="2:9" ht="15.75" thickBot="1">
      <c r="B55" s="228" t="s">
        <v>69</v>
      </c>
      <c r="C55" s="229"/>
      <c r="D55" s="229"/>
      <c r="E55" s="229"/>
      <c r="F55" s="229"/>
      <c r="G55" s="230"/>
      <c r="H55" s="93">
        <v>7.0000000000000007E-2</v>
      </c>
      <c r="I55" s="94">
        <f>I49*H55</f>
        <v>147431.55000000002</v>
      </c>
    </row>
    <row r="56" spans="2:9" ht="16.5" thickBot="1">
      <c r="B56" s="231" t="s">
        <v>70</v>
      </c>
      <c r="C56" s="232"/>
      <c r="D56" s="232"/>
      <c r="E56" s="232"/>
      <c r="F56" s="232"/>
      <c r="G56" s="232"/>
      <c r="H56" s="233"/>
      <c r="I56" s="95">
        <f>SUM(I53:I55)</f>
        <v>631849.5</v>
      </c>
    </row>
    <row r="57" spans="2:9" ht="15.75" thickBot="1"/>
    <row r="58" spans="2:9" ht="16.5" thickBot="1">
      <c r="B58" s="234" t="s">
        <v>71</v>
      </c>
      <c r="C58" s="235"/>
      <c r="D58" s="235"/>
      <c r="E58" s="235"/>
      <c r="F58" s="235"/>
      <c r="G58" s="235"/>
      <c r="H58" s="236"/>
      <c r="I58" s="96">
        <f>SUM(I49,I56)</f>
        <v>2738014.5</v>
      </c>
    </row>
  </sheetData>
  <mergeCells count="35">
    <mergeCell ref="B2:H4"/>
    <mergeCell ref="I2:I7"/>
    <mergeCell ref="B5:H6"/>
    <mergeCell ref="B7:H7"/>
    <mergeCell ref="B8:C8"/>
    <mergeCell ref="D8:E8"/>
    <mergeCell ref="G8:H8"/>
    <mergeCell ref="C20:D20"/>
    <mergeCell ref="B10:C10"/>
    <mergeCell ref="D10:I10"/>
    <mergeCell ref="B11:C11"/>
    <mergeCell ref="D11:H11"/>
    <mergeCell ref="G12:H12"/>
    <mergeCell ref="G13:H13"/>
    <mergeCell ref="B15:D15"/>
    <mergeCell ref="C16:D16"/>
    <mergeCell ref="C17:D17"/>
    <mergeCell ref="C18:D18"/>
    <mergeCell ref="C19:D19"/>
    <mergeCell ref="C29:D29"/>
    <mergeCell ref="C30:D30"/>
    <mergeCell ref="C21:D21"/>
    <mergeCell ref="B25:D25"/>
    <mergeCell ref="C26:D26"/>
    <mergeCell ref="C27:D27"/>
    <mergeCell ref="C28:D28"/>
    <mergeCell ref="B55:G55"/>
    <mergeCell ref="B56:H56"/>
    <mergeCell ref="B58:H58"/>
    <mergeCell ref="B34:C34"/>
    <mergeCell ref="B42:C42"/>
    <mergeCell ref="F49:H49"/>
    <mergeCell ref="B52:G52"/>
    <mergeCell ref="B53:G53"/>
    <mergeCell ref="B54:G54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K60"/>
  <sheetViews>
    <sheetView topLeftCell="A21" workbookViewId="0">
      <selection activeCell="G27" sqref="G27"/>
    </sheetView>
  </sheetViews>
  <sheetFormatPr baseColWidth="10" defaultRowHeight="15"/>
  <cols>
    <col min="4" max="4" width="16" customWidth="1"/>
    <col min="6" max="6" width="12.42578125" bestFit="1" customWidth="1"/>
    <col min="8" max="8" width="13.85546875" customWidth="1"/>
    <col min="9" max="9" width="15.28515625" customWidth="1"/>
    <col min="11" max="11" width="15.5703125" bestFit="1" customWidth="1"/>
  </cols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 ht="26.25" customHeight="1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PRESUPUESTO!C28</f>
        <v>Tubo rectangular Cal. 18 3''x1-1/2''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139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I49</f>
        <v>50875</v>
      </c>
      <c r="G16" s="45">
        <v>0.05</v>
      </c>
      <c r="H16" s="46">
        <f>+F16*G16</f>
        <v>2543.75</v>
      </c>
      <c r="I16" s="31"/>
    </row>
    <row r="17" spans="2:11" ht="15.75">
      <c r="B17" s="40">
        <v>2</v>
      </c>
      <c r="C17" s="260"/>
      <c r="D17" s="261"/>
      <c r="E17" s="47"/>
      <c r="F17" s="44"/>
      <c r="G17" s="48"/>
      <c r="H17" s="46"/>
      <c r="I17" s="31"/>
    </row>
    <row r="18" spans="2:11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11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11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11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11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2544</v>
      </c>
    </row>
    <row r="23" spans="2:11">
      <c r="B23" s="54"/>
      <c r="C23" s="55"/>
      <c r="D23" s="29"/>
      <c r="E23" s="29"/>
      <c r="F23" s="56"/>
      <c r="G23" s="55"/>
      <c r="H23" s="57"/>
      <c r="I23" s="58"/>
    </row>
    <row r="24" spans="2:11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11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11" ht="19.5" customHeight="1">
      <c r="B26" s="40">
        <v>1</v>
      </c>
      <c r="C26" s="260" t="s">
        <v>141</v>
      </c>
      <c r="D26" s="261"/>
      <c r="E26" s="41" t="s">
        <v>139</v>
      </c>
      <c r="F26" s="46">
        <f>147500/6</f>
        <v>24583.333333333332</v>
      </c>
      <c r="G26" s="48">
        <v>1.1000000000000001</v>
      </c>
      <c r="H26" s="64">
        <f>F26*G26</f>
        <v>27041.666666666668</v>
      </c>
      <c r="I26" s="65"/>
      <c r="K26" s="107">
        <f>H26*PRESUPUESTO!E28</f>
        <v>10005416.666666668</v>
      </c>
    </row>
    <row r="27" spans="2:11">
      <c r="B27" s="40">
        <v>2</v>
      </c>
      <c r="C27" s="240" t="s">
        <v>122</v>
      </c>
      <c r="D27" s="241"/>
      <c r="E27" s="41" t="s">
        <v>142</v>
      </c>
      <c r="F27" s="46">
        <v>25000</v>
      </c>
      <c r="G27" s="48">
        <v>0.05</v>
      </c>
      <c r="H27" s="64">
        <f>F27*G27</f>
        <v>1250</v>
      </c>
      <c r="I27" s="65"/>
      <c r="K27" s="107">
        <f>H27*PRESUPUESTO!E28</f>
        <v>462500</v>
      </c>
    </row>
    <row r="28" spans="2:11">
      <c r="B28" s="40">
        <v>3</v>
      </c>
      <c r="C28" s="240" t="s">
        <v>124</v>
      </c>
      <c r="D28" s="241"/>
      <c r="E28" s="41" t="s">
        <v>125</v>
      </c>
      <c r="F28" s="46">
        <v>70000</v>
      </c>
      <c r="G28" s="48">
        <v>5.0000000000000001E-3</v>
      </c>
      <c r="H28" s="64">
        <f t="shared" ref="H28:H29" si="0">F28*G28</f>
        <v>350</v>
      </c>
      <c r="I28" s="65"/>
      <c r="K28" s="107">
        <f>H28*PRESUPUESTO!E28</f>
        <v>129500</v>
      </c>
    </row>
    <row r="29" spans="2:11">
      <c r="B29" s="40">
        <v>4</v>
      </c>
      <c r="C29" s="240" t="s">
        <v>128</v>
      </c>
      <c r="D29" s="241"/>
      <c r="E29" s="41" t="s">
        <v>125</v>
      </c>
      <c r="F29" s="46">
        <v>37000</v>
      </c>
      <c r="G29" s="48">
        <v>8.0000000000000002E-3</v>
      </c>
      <c r="H29" s="64">
        <f t="shared" si="0"/>
        <v>296</v>
      </c>
      <c r="I29" s="65"/>
      <c r="K29" s="107">
        <f>H29*PRESUPUESTO!E28</f>
        <v>109520</v>
      </c>
    </row>
    <row r="30" spans="2:11">
      <c r="B30" s="40">
        <v>5</v>
      </c>
      <c r="C30" s="240"/>
      <c r="D30" s="241"/>
      <c r="E30" s="41"/>
      <c r="F30" s="46"/>
      <c r="G30" s="48"/>
      <c r="H30" s="64"/>
      <c r="I30" s="65"/>
    </row>
    <row r="31" spans="2:11">
      <c r="B31" s="40">
        <v>6</v>
      </c>
      <c r="C31" s="240" t="s">
        <v>51</v>
      </c>
      <c r="D31" s="241"/>
      <c r="E31" s="41"/>
      <c r="F31" s="44"/>
      <c r="G31" s="67">
        <v>7.0000000000000007E-2</v>
      </c>
      <c r="H31" s="68">
        <f>H26*G31</f>
        <v>1892.916666666667</v>
      </c>
      <c r="I31" s="65"/>
    </row>
    <row r="32" spans="2:11">
      <c r="B32" s="49" t="s">
        <v>40</v>
      </c>
      <c r="C32" s="36"/>
      <c r="D32" s="33"/>
      <c r="E32" s="33"/>
      <c r="F32" s="50"/>
      <c r="G32" s="51"/>
      <c r="H32" s="52" t="s">
        <v>41</v>
      </c>
      <c r="I32" s="53">
        <f>ROUND(SUM(H26:H31),)</f>
        <v>30831</v>
      </c>
    </row>
    <row r="33" spans="2:11">
      <c r="B33" s="69"/>
      <c r="C33" s="39"/>
      <c r="D33" s="39"/>
      <c r="E33" s="39"/>
      <c r="F33" s="59"/>
      <c r="G33" s="51"/>
      <c r="H33" s="59"/>
      <c r="I33" s="60"/>
    </row>
    <row r="34" spans="2:11" ht="15.75">
      <c r="B34" s="37" t="s">
        <v>52</v>
      </c>
      <c r="C34" s="38"/>
      <c r="D34" s="39"/>
      <c r="E34" s="39"/>
      <c r="F34" s="59"/>
      <c r="G34" s="51"/>
      <c r="H34" s="59"/>
      <c r="I34" s="60"/>
    </row>
    <row r="35" spans="2:11">
      <c r="B35" s="244" t="s">
        <v>0</v>
      </c>
      <c r="C35" s="245"/>
      <c r="D35" s="41" t="s">
        <v>53</v>
      </c>
      <c r="E35" s="42" t="s">
        <v>54</v>
      </c>
      <c r="F35" s="70" t="s">
        <v>55</v>
      </c>
      <c r="G35" s="41" t="s">
        <v>56</v>
      </c>
      <c r="H35" s="70" t="s">
        <v>38</v>
      </c>
      <c r="I35" s="63"/>
    </row>
    <row r="36" spans="2:11">
      <c r="B36" s="40">
        <v>1</v>
      </c>
      <c r="C36" s="71"/>
      <c r="D36" s="72"/>
      <c r="E36" s="47"/>
      <c r="F36" s="73"/>
      <c r="G36" s="68"/>
      <c r="H36" s="68"/>
      <c r="I36" s="65"/>
    </row>
    <row r="37" spans="2:11">
      <c r="B37" s="40">
        <v>2</v>
      </c>
      <c r="C37" s="71"/>
      <c r="D37" s="74"/>
      <c r="E37" s="47"/>
      <c r="F37" s="73"/>
      <c r="G37" s="68"/>
      <c r="H37" s="68"/>
      <c r="I37" s="65"/>
    </row>
    <row r="38" spans="2:11">
      <c r="B38" s="40">
        <v>3</v>
      </c>
      <c r="C38" s="71"/>
      <c r="D38" s="74"/>
      <c r="E38" s="47"/>
      <c r="F38" s="73"/>
      <c r="G38" s="68"/>
      <c r="H38" s="68"/>
      <c r="I38" s="65"/>
    </row>
    <row r="39" spans="2:11">
      <c r="B39" s="40">
        <v>4</v>
      </c>
      <c r="C39" s="71"/>
      <c r="D39" s="74"/>
      <c r="E39" s="47"/>
      <c r="F39" s="73"/>
      <c r="G39" s="68"/>
      <c r="H39" s="68"/>
      <c r="I39" s="65"/>
    </row>
    <row r="40" spans="2:11">
      <c r="B40" s="40">
        <v>5</v>
      </c>
      <c r="C40" s="71"/>
      <c r="D40" s="74"/>
      <c r="E40" s="47"/>
      <c r="F40" s="73"/>
      <c r="G40" s="68"/>
      <c r="H40" s="68"/>
      <c r="I40" s="65"/>
    </row>
    <row r="41" spans="2:11">
      <c r="B41" s="49" t="s">
        <v>40</v>
      </c>
      <c r="C41" s="36"/>
      <c r="D41" s="33"/>
      <c r="E41" s="33"/>
      <c r="F41" s="50"/>
      <c r="G41" s="51"/>
      <c r="H41" s="52" t="s">
        <v>41</v>
      </c>
      <c r="I41" s="53">
        <f>ROUND(SUM(H36:H40),)</f>
        <v>0</v>
      </c>
    </row>
    <row r="42" spans="2:11" ht="15.75">
      <c r="B42" s="37" t="s">
        <v>59</v>
      </c>
      <c r="C42" s="38"/>
      <c r="D42" s="39"/>
      <c r="E42" s="39"/>
      <c r="F42" s="59"/>
      <c r="G42" s="51"/>
      <c r="H42" s="59"/>
      <c r="I42" s="60"/>
    </row>
    <row r="43" spans="2:11">
      <c r="B43" s="244" t="s">
        <v>0</v>
      </c>
      <c r="C43" s="245"/>
      <c r="D43" s="41" t="s">
        <v>60</v>
      </c>
      <c r="E43" s="42" t="s">
        <v>61</v>
      </c>
      <c r="F43" s="70" t="s">
        <v>62</v>
      </c>
      <c r="G43" s="41" t="s">
        <v>63</v>
      </c>
      <c r="H43" s="70" t="s">
        <v>38</v>
      </c>
      <c r="I43" s="63"/>
    </row>
    <row r="44" spans="2:11">
      <c r="B44" s="40">
        <v>1</v>
      </c>
      <c r="C44" s="75" t="s">
        <v>94</v>
      </c>
      <c r="D44" s="76">
        <v>120000</v>
      </c>
      <c r="E44" s="77">
        <v>1.85</v>
      </c>
      <c r="F44" s="76">
        <f>+D44*E44</f>
        <v>222000</v>
      </c>
      <c r="G44" s="78">
        <v>20</v>
      </c>
      <c r="H44" s="79">
        <f>+F44/G44</f>
        <v>11100</v>
      </c>
      <c r="I44" s="65"/>
      <c r="K44" s="107"/>
    </row>
    <row r="45" spans="2:11">
      <c r="B45" s="40">
        <v>2</v>
      </c>
      <c r="C45" s="75" t="s">
        <v>148</v>
      </c>
      <c r="D45" s="76">
        <v>140000</v>
      </c>
      <c r="E45" s="77">
        <v>1.85</v>
      </c>
      <c r="F45" s="76">
        <f>+D45*E45</f>
        <v>259000</v>
      </c>
      <c r="G45" s="78">
        <v>10</v>
      </c>
      <c r="H45" s="79">
        <f>+F45/G45</f>
        <v>25900</v>
      </c>
      <c r="I45" s="65"/>
      <c r="K45" s="107"/>
    </row>
    <row r="46" spans="2:11">
      <c r="B46" s="40">
        <v>3</v>
      </c>
      <c r="C46" s="80" t="s">
        <v>149</v>
      </c>
      <c r="D46" s="44">
        <f>75000*3</f>
        <v>225000</v>
      </c>
      <c r="E46" s="77">
        <v>1.85</v>
      </c>
      <c r="F46" s="76">
        <f>+D46*E46</f>
        <v>416250</v>
      </c>
      <c r="G46" s="78">
        <v>30</v>
      </c>
      <c r="H46" s="79">
        <f>+F46/G46</f>
        <v>13875</v>
      </c>
      <c r="I46" s="65"/>
      <c r="K46" s="107"/>
    </row>
    <row r="47" spans="2:11">
      <c r="B47" s="40">
        <v>4</v>
      </c>
      <c r="C47" s="80"/>
      <c r="D47" s="44"/>
      <c r="E47" s="43"/>
      <c r="F47" s="44"/>
      <c r="G47" s="41"/>
      <c r="H47" s="68"/>
      <c r="I47" s="65"/>
    </row>
    <row r="48" spans="2:11">
      <c r="B48" s="40">
        <v>5</v>
      </c>
      <c r="C48" s="80"/>
      <c r="D48" s="44"/>
      <c r="E48" s="43"/>
      <c r="F48" s="44"/>
      <c r="G48" s="41"/>
      <c r="H48" s="68"/>
      <c r="I48" s="65"/>
    </row>
    <row r="49" spans="2:11">
      <c r="B49" s="49"/>
      <c r="C49" s="36"/>
      <c r="D49" s="33"/>
      <c r="E49" s="33"/>
      <c r="F49" s="50"/>
      <c r="G49" s="59"/>
      <c r="H49" s="52" t="s">
        <v>41</v>
      </c>
      <c r="I49" s="53">
        <f>ROUND(SUM(H44:H47),)</f>
        <v>50875</v>
      </c>
      <c r="K49" s="107"/>
    </row>
    <row r="50" spans="2:11" ht="15.75" thickBot="1">
      <c r="B50" s="49"/>
      <c r="C50" s="36"/>
      <c r="D50" s="29"/>
      <c r="E50" s="29"/>
      <c r="F50" s="57"/>
      <c r="G50" s="57"/>
      <c r="H50" s="57"/>
      <c r="I50" s="30"/>
    </row>
    <row r="51" spans="2:11">
      <c r="B51" s="81"/>
      <c r="C51" s="82"/>
      <c r="D51" s="83"/>
      <c r="E51" s="83"/>
      <c r="F51" s="246" t="s">
        <v>65</v>
      </c>
      <c r="G51" s="246"/>
      <c r="H51" s="247"/>
      <c r="I51" s="84">
        <f>ROUND(SUM(I22:I49),0)</f>
        <v>84250</v>
      </c>
      <c r="K51" s="107"/>
    </row>
    <row r="52" spans="2:11" ht="16.5" thickBot="1">
      <c r="B52" s="85"/>
      <c r="C52" s="86"/>
      <c r="D52" s="86"/>
      <c r="E52" s="86"/>
      <c r="F52" s="87"/>
      <c r="G52" s="87"/>
      <c r="H52" s="87"/>
      <c r="I52" s="88"/>
      <c r="K52" s="107"/>
    </row>
    <row r="53" spans="2:11" ht="15.75" thickBot="1"/>
    <row r="54" spans="2:11">
      <c r="B54" s="237" t="s">
        <v>0</v>
      </c>
      <c r="C54" s="238"/>
      <c r="D54" s="238"/>
      <c r="E54" s="238"/>
      <c r="F54" s="238"/>
      <c r="G54" s="239"/>
      <c r="H54" s="89" t="s">
        <v>66</v>
      </c>
      <c r="I54" s="90" t="s">
        <v>26</v>
      </c>
    </row>
    <row r="55" spans="2:11">
      <c r="B55" s="222" t="s">
        <v>67</v>
      </c>
      <c r="C55" s="223"/>
      <c r="D55" s="223"/>
      <c r="E55" s="223"/>
      <c r="F55" s="223"/>
      <c r="G55" s="224"/>
      <c r="H55" s="91">
        <v>0.22</v>
      </c>
      <c r="I55" s="92">
        <f>I51*H55</f>
        <v>18535</v>
      </c>
    </row>
    <row r="56" spans="2:11">
      <c r="B56" s="225" t="s">
        <v>68</v>
      </c>
      <c r="C56" s="226"/>
      <c r="D56" s="226"/>
      <c r="E56" s="226"/>
      <c r="F56" s="226"/>
      <c r="G56" s="227"/>
      <c r="H56" s="91">
        <v>0.01</v>
      </c>
      <c r="I56" s="92">
        <f>I51*H56</f>
        <v>842.5</v>
      </c>
    </row>
    <row r="57" spans="2:11" ht="15.75" thickBot="1">
      <c r="B57" s="228" t="s">
        <v>69</v>
      </c>
      <c r="C57" s="229"/>
      <c r="D57" s="229"/>
      <c r="E57" s="229"/>
      <c r="F57" s="229"/>
      <c r="G57" s="230"/>
      <c r="H57" s="93">
        <v>7.0000000000000007E-2</v>
      </c>
      <c r="I57" s="94">
        <f>I51*H57</f>
        <v>5897.5000000000009</v>
      </c>
    </row>
    <row r="58" spans="2:11" ht="16.5" thickBot="1">
      <c r="B58" s="231" t="s">
        <v>70</v>
      </c>
      <c r="C58" s="232"/>
      <c r="D58" s="232"/>
      <c r="E58" s="232"/>
      <c r="F58" s="232"/>
      <c r="G58" s="232"/>
      <c r="H58" s="233"/>
      <c r="I58" s="95">
        <f>SUM(I55:I57)</f>
        <v>25275</v>
      </c>
    </row>
    <row r="59" spans="2:11" ht="15.75" thickBot="1"/>
    <row r="60" spans="2:11" ht="16.5" thickBot="1">
      <c r="B60" s="234" t="s">
        <v>71</v>
      </c>
      <c r="C60" s="235"/>
      <c r="D60" s="235"/>
      <c r="E60" s="235"/>
      <c r="F60" s="235"/>
      <c r="G60" s="235"/>
      <c r="H60" s="236"/>
      <c r="I60" s="96">
        <f>SUM(I51,I58)</f>
        <v>109525</v>
      </c>
    </row>
  </sheetData>
  <mergeCells count="36">
    <mergeCell ref="B2:H4"/>
    <mergeCell ref="I2:I7"/>
    <mergeCell ref="B5:H6"/>
    <mergeCell ref="B7:H7"/>
    <mergeCell ref="B8:C8"/>
    <mergeCell ref="D8:E8"/>
    <mergeCell ref="G8:H8"/>
    <mergeCell ref="C20:D20"/>
    <mergeCell ref="B10:C10"/>
    <mergeCell ref="D10:I10"/>
    <mergeCell ref="B11:C11"/>
    <mergeCell ref="D11:H11"/>
    <mergeCell ref="G12:H12"/>
    <mergeCell ref="G13:H13"/>
    <mergeCell ref="B15:D15"/>
    <mergeCell ref="C16:D16"/>
    <mergeCell ref="C17:D17"/>
    <mergeCell ref="C18:D18"/>
    <mergeCell ref="C19:D19"/>
    <mergeCell ref="C21:D21"/>
    <mergeCell ref="B25:D25"/>
    <mergeCell ref="C26:D26"/>
    <mergeCell ref="C27:D27"/>
    <mergeCell ref="C30:D30"/>
    <mergeCell ref="B56:G56"/>
    <mergeCell ref="B57:G57"/>
    <mergeCell ref="B58:H58"/>
    <mergeCell ref="B60:H60"/>
    <mergeCell ref="C28:D28"/>
    <mergeCell ref="C29:D29"/>
    <mergeCell ref="C31:D31"/>
    <mergeCell ref="B35:C35"/>
    <mergeCell ref="B43:C43"/>
    <mergeCell ref="F51:H51"/>
    <mergeCell ref="B54:G54"/>
    <mergeCell ref="B55:G55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K57"/>
  <sheetViews>
    <sheetView topLeftCell="A21" workbookViewId="0">
      <selection activeCell="G27" sqref="G27"/>
    </sheetView>
  </sheetViews>
  <sheetFormatPr baseColWidth="10" defaultRowHeight="15"/>
  <cols>
    <col min="4" max="4" width="14.7109375" customWidth="1"/>
    <col min="11" max="11" width="14.5703125" bestFit="1" customWidth="1"/>
  </cols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PRESUPUESTO!C29</f>
        <v>Tubos redondos galvanizados de 2'' x 6 m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139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I46</f>
        <v>63825</v>
      </c>
      <c r="G16" s="45">
        <v>0.05</v>
      </c>
      <c r="H16" s="46">
        <f>+F16*G16</f>
        <v>3191.25</v>
      </c>
      <c r="I16" s="31"/>
    </row>
    <row r="17" spans="2:9" ht="15.75">
      <c r="B17" s="40">
        <v>2</v>
      </c>
      <c r="C17" s="260"/>
      <c r="D17" s="261"/>
      <c r="E17" s="47"/>
      <c r="F17" s="44"/>
      <c r="G17" s="48"/>
      <c r="H17" s="46"/>
      <c r="I17" s="31"/>
    </row>
    <row r="18" spans="2:9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9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9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9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9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3191</v>
      </c>
    </row>
    <row r="23" spans="2:9">
      <c r="B23" s="54"/>
      <c r="C23" s="55"/>
      <c r="D23" s="29"/>
      <c r="E23" s="29"/>
      <c r="F23" s="56"/>
      <c r="G23" s="55"/>
      <c r="H23" s="57"/>
      <c r="I23" s="58"/>
    </row>
    <row r="24" spans="2:9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9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9" ht="24" customHeight="1">
      <c r="B26" s="40">
        <v>2</v>
      </c>
      <c r="C26" s="260" t="s">
        <v>143</v>
      </c>
      <c r="D26" s="261"/>
      <c r="E26" s="41" t="s">
        <v>139</v>
      </c>
      <c r="F26" s="46">
        <f>130000/6</f>
        <v>21666.666666666668</v>
      </c>
      <c r="G26" s="48">
        <v>1.1000000000000001</v>
      </c>
      <c r="H26" s="64">
        <f>F26*G26</f>
        <v>23833.333333333336</v>
      </c>
      <c r="I26" s="65"/>
    </row>
    <row r="27" spans="2:9">
      <c r="B27" s="40">
        <v>6</v>
      </c>
      <c r="C27" s="240"/>
      <c r="D27" s="241"/>
      <c r="E27" s="41"/>
      <c r="F27" s="46"/>
      <c r="G27" s="48"/>
      <c r="H27" s="64"/>
      <c r="I27" s="65"/>
    </row>
    <row r="28" spans="2:9">
      <c r="B28" s="40">
        <v>7</v>
      </c>
      <c r="C28" s="240" t="s">
        <v>51</v>
      </c>
      <c r="D28" s="241"/>
      <c r="E28" s="41"/>
      <c r="F28" s="44"/>
      <c r="G28" s="67">
        <v>7.0000000000000007E-2</v>
      </c>
      <c r="H28" s="68">
        <f>H26*G28</f>
        <v>1668.3333333333337</v>
      </c>
      <c r="I28" s="65"/>
    </row>
    <row r="29" spans="2:9">
      <c r="B29" s="49" t="s">
        <v>40</v>
      </c>
      <c r="C29" s="36"/>
      <c r="D29" s="33"/>
      <c r="E29" s="33"/>
      <c r="F29" s="50"/>
      <c r="G29" s="51"/>
      <c r="H29" s="52" t="s">
        <v>41</v>
      </c>
      <c r="I29" s="53">
        <f>ROUND(SUM(H26:H28),)</f>
        <v>25502</v>
      </c>
    </row>
    <row r="30" spans="2:9">
      <c r="B30" s="69"/>
      <c r="C30" s="39"/>
      <c r="D30" s="39"/>
      <c r="E30" s="39"/>
      <c r="F30" s="59"/>
      <c r="G30" s="51"/>
      <c r="H30" s="59"/>
      <c r="I30" s="60"/>
    </row>
    <row r="31" spans="2:9" ht="15.75">
      <c r="B31" s="37" t="s">
        <v>52</v>
      </c>
      <c r="C31" s="38"/>
      <c r="D31" s="39"/>
      <c r="E31" s="39"/>
      <c r="F31" s="59"/>
      <c r="G31" s="51"/>
      <c r="H31" s="59"/>
      <c r="I31" s="60"/>
    </row>
    <row r="32" spans="2:9">
      <c r="B32" s="244" t="s">
        <v>0</v>
      </c>
      <c r="C32" s="245"/>
      <c r="D32" s="41" t="s">
        <v>53</v>
      </c>
      <c r="E32" s="42" t="s">
        <v>54</v>
      </c>
      <c r="F32" s="70" t="s">
        <v>55</v>
      </c>
      <c r="G32" s="41" t="s">
        <v>56</v>
      </c>
      <c r="H32" s="70" t="s">
        <v>38</v>
      </c>
      <c r="I32" s="63"/>
    </row>
    <row r="33" spans="2:11">
      <c r="B33" s="40">
        <v>1</v>
      </c>
      <c r="C33" s="71"/>
      <c r="D33" s="72"/>
      <c r="E33" s="47"/>
      <c r="F33" s="73"/>
      <c r="G33" s="68"/>
      <c r="H33" s="68"/>
      <c r="I33" s="65"/>
    </row>
    <row r="34" spans="2:11">
      <c r="B34" s="40">
        <v>2</v>
      </c>
      <c r="C34" s="71"/>
      <c r="D34" s="74"/>
      <c r="E34" s="47"/>
      <c r="F34" s="73"/>
      <c r="G34" s="68"/>
      <c r="H34" s="68"/>
      <c r="I34" s="65"/>
    </row>
    <row r="35" spans="2:11">
      <c r="B35" s="40">
        <v>3</v>
      </c>
      <c r="C35" s="71"/>
      <c r="D35" s="74"/>
      <c r="E35" s="47"/>
      <c r="F35" s="73"/>
      <c r="G35" s="68"/>
      <c r="H35" s="68"/>
      <c r="I35" s="65"/>
    </row>
    <row r="36" spans="2:11">
      <c r="B36" s="40">
        <v>4</v>
      </c>
      <c r="C36" s="71"/>
      <c r="D36" s="74"/>
      <c r="E36" s="47"/>
      <c r="F36" s="73"/>
      <c r="G36" s="68"/>
      <c r="H36" s="68"/>
      <c r="I36" s="65"/>
    </row>
    <row r="37" spans="2:11">
      <c r="B37" s="40">
        <v>5</v>
      </c>
      <c r="C37" s="71"/>
      <c r="D37" s="74"/>
      <c r="E37" s="47"/>
      <c r="F37" s="73"/>
      <c r="G37" s="68"/>
      <c r="H37" s="68"/>
      <c r="I37" s="65"/>
    </row>
    <row r="38" spans="2:11">
      <c r="B38" s="49" t="s">
        <v>40</v>
      </c>
      <c r="C38" s="36"/>
      <c r="D38" s="33"/>
      <c r="E38" s="33"/>
      <c r="F38" s="50"/>
      <c r="G38" s="51"/>
      <c r="H38" s="52" t="s">
        <v>41</v>
      </c>
      <c r="I38" s="53">
        <f>ROUND(SUM(H33:H37),)</f>
        <v>0</v>
      </c>
    </row>
    <row r="39" spans="2:11" ht="15.75">
      <c r="B39" s="37" t="s">
        <v>59</v>
      </c>
      <c r="C39" s="38"/>
      <c r="D39" s="39"/>
      <c r="E39" s="39"/>
      <c r="F39" s="59"/>
      <c r="G39" s="51"/>
      <c r="H39" s="59"/>
      <c r="I39" s="60"/>
    </row>
    <row r="40" spans="2:11">
      <c r="B40" s="244" t="s">
        <v>0</v>
      </c>
      <c r="C40" s="245"/>
      <c r="D40" s="41" t="s">
        <v>60</v>
      </c>
      <c r="E40" s="42" t="s">
        <v>61</v>
      </c>
      <c r="F40" s="70" t="s">
        <v>62</v>
      </c>
      <c r="G40" s="41" t="s">
        <v>63</v>
      </c>
      <c r="H40" s="70" t="s">
        <v>38</v>
      </c>
      <c r="I40" s="63"/>
    </row>
    <row r="41" spans="2:11">
      <c r="B41" s="40">
        <v>2</v>
      </c>
      <c r="C41" s="75" t="s">
        <v>94</v>
      </c>
      <c r="D41" s="76">
        <v>120000</v>
      </c>
      <c r="E41" s="77">
        <v>1.85</v>
      </c>
      <c r="F41" s="76">
        <f>+D41*E41</f>
        <v>222000</v>
      </c>
      <c r="G41" s="78">
        <v>15</v>
      </c>
      <c r="H41" s="79">
        <f>+F41/G41</f>
        <v>14800</v>
      </c>
      <c r="I41" s="65"/>
      <c r="K41" s="107"/>
    </row>
    <row r="42" spans="2:11">
      <c r="B42" s="40">
        <v>2</v>
      </c>
      <c r="C42" s="75" t="s">
        <v>148</v>
      </c>
      <c r="D42" s="76">
        <v>140000</v>
      </c>
      <c r="E42" s="77">
        <v>1.85</v>
      </c>
      <c r="F42" s="76">
        <f>+D42*E42</f>
        <v>259000</v>
      </c>
      <c r="G42" s="78">
        <v>8</v>
      </c>
      <c r="H42" s="79">
        <f>+F42/G42</f>
        <v>32375</v>
      </c>
      <c r="I42" s="65"/>
      <c r="K42" s="107"/>
    </row>
    <row r="43" spans="2:11">
      <c r="B43" s="40">
        <v>3</v>
      </c>
      <c r="C43" s="80" t="s">
        <v>162</v>
      </c>
      <c r="D43" s="44">
        <f>75000*3</f>
        <v>225000</v>
      </c>
      <c r="E43" s="77">
        <v>1.85</v>
      </c>
      <c r="F43" s="76">
        <f>+D43*E43</f>
        <v>416250</v>
      </c>
      <c r="G43" s="78">
        <v>25</v>
      </c>
      <c r="H43" s="79">
        <f>+F43/G43</f>
        <v>16650</v>
      </c>
      <c r="I43" s="65"/>
      <c r="K43" s="107"/>
    </row>
    <row r="44" spans="2:11">
      <c r="B44" s="40">
        <v>4</v>
      </c>
      <c r="C44" s="80"/>
      <c r="D44" s="44"/>
      <c r="E44" s="43"/>
      <c r="F44" s="44"/>
      <c r="G44" s="41"/>
      <c r="H44" s="68"/>
      <c r="I44" s="65"/>
    </row>
    <row r="45" spans="2:11">
      <c r="B45" s="40">
        <v>5</v>
      </c>
      <c r="C45" s="80"/>
      <c r="D45" s="44"/>
      <c r="E45" s="43"/>
      <c r="F45" s="44"/>
      <c r="G45" s="41"/>
      <c r="H45" s="68"/>
      <c r="I45" s="65"/>
    </row>
    <row r="46" spans="2:11">
      <c r="B46" s="49"/>
      <c r="C46" s="36"/>
      <c r="D46" s="33"/>
      <c r="E46" s="33"/>
      <c r="F46" s="50"/>
      <c r="G46" s="59"/>
      <c r="H46" s="52" t="s">
        <v>41</v>
      </c>
      <c r="I46" s="53">
        <f>ROUND(SUM(H41:H44),)</f>
        <v>63825</v>
      </c>
      <c r="K46" s="107">
        <f>I46*PRESUPUESTO!E29</f>
        <v>10850250</v>
      </c>
    </row>
    <row r="47" spans="2:11" ht="15.75" thickBot="1">
      <c r="B47" s="49"/>
      <c r="C47" s="36"/>
      <c r="D47" s="29"/>
      <c r="E47" s="29"/>
      <c r="F47" s="57"/>
      <c r="G47" s="57"/>
      <c r="H47" s="57"/>
      <c r="I47" s="30"/>
    </row>
    <row r="48" spans="2:11">
      <c r="B48" s="81"/>
      <c r="C48" s="82"/>
      <c r="D48" s="83"/>
      <c r="E48" s="83"/>
      <c r="F48" s="246" t="s">
        <v>65</v>
      </c>
      <c r="G48" s="246"/>
      <c r="H48" s="247"/>
      <c r="I48" s="84">
        <f>ROUND(SUM(I22:I46),0)</f>
        <v>92518</v>
      </c>
    </row>
    <row r="49" spans="2:9" ht="16.5" thickBot="1">
      <c r="B49" s="85"/>
      <c r="C49" s="86"/>
      <c r="D49" s="86"/>
      <c r="E49" s="86"/>
      <c r="F49" s="87"/>
      <c r="G49" s="87"/>
      <c r="H49" s="87"/>
      <c r="I49" s="88"/>
    </row>
    <row r="50" spans="2:9" ht="15.75" thickBot="1"/>
    <row r="51" spans="2:9">
      <c r="B51" s="237" t="s">
        <v>0</v>
      </c>
      <c r="C51" s="238"/>
      <c r="D51" s="238"/>
      <c r="E51" s="238"/>
      <c r="F51" s="238"/>
      <c r="G51" s="239"/>
      <c r="H51" s="89" t="s">
        <v>66</v>
      </c>
      <c r="I51" s="90" t="s">
        <v>26</v>
      </c>
    </row>
    <row r="52" spans="2:9">
      <c r="B52" s="222" t="s">
        <v>67</v>
      </c>
      <c r="C52" s="223"/>
      <c r="D52" s="223"/>
      <c r="E52" s="223"/>
      <c r="F52" s="223"/>
      <c r="G52" s="224"/>
      <c r="H52" s="91">
        <v>0.22</v>
      </c>
      <c r="I52" s="92">
        <f>I48*H52</f>
        <v>20353.96</v>
      </c>
    </row>
    <row r="53" spans="2:9">
      <c r="B53" s="225" t="s">
        <v>68</v>
      </c>
      <c r="C53" s="226"/>
      <c r="D53" s="226"/>
      <c r="E53" s="226"/>
      <c r="F53" s="226"/>
      <c r="G53" s="227"/>
      <c r="H53" s="91">
        <v>0.01</v>
      </c>
      <c r="I53" s="92">
        <f>I48*H53</f>
        <v>925.18000000000006</v>
      </c>
    </row>
    <row r="54" spans="2:9" ht="15.75" thickBot="1">
      <c r="B54" s="228" t="s">
        <v>69</v>
      </c>
      <c r="C54" s="229"/>
      <c r="D54" s="229"/>
      <c r="E54" s="229"/>
      <c r="F54" s="229"/>
      <c r="G54" s="230"/>
      <c r="H54" s="93">
        <v>7.0000000000000007E-2</v>
      </c>
      <c r="I54" s="94">
        <f>I48*H54</f>
        <v>6476.26</v>
      </c>
    </row>
    <row r="55" spans="2:9" ht="16.5" thickBot="1">
      <c r="B55" s="231" t="s">
        <v>70</v>
      </c>
      <c r="C55" s="232"/>
      <c r="D55" s="232"/>
      <c r="E55" s="232"/>
      <c r="F55" s="232"/>
      <c r="G55" s="232"/>
      <c r="H55" s="233"/>
      <c r="I55" s="95">
        <f>SUM(I52:I54)</f>
        <v>27755.4</v>
      </c>
    </row>
    <row r="56" spans="2:9" ht="15.75" thickBot="1"/>
    <row r="57" spans="2:9" ht="16.5" thickBot="1">
      <c r="B57" s="234" t="s">
        <v>71</v>
      </c>
      <c r="C57" s="235"/>
      <c r="D57" s="235"/>
      <c r="E57" s="235"/>
      <c r="F57" s="235"/>
      <c r="G57" s="235"/>
      <c r="H57" s="236"/>
      <c r="I57" s="96">
        <f>SUM(I48,I55)</f>
        <v>120273.4</v>
      </c>
    </row>
  </sheetData>
  <mergeCells count="33">
    <mergeCell ref="G13:H13"/>
    <mergeCell ref="B2:H4"/>
    <mergeCell ref="I2:I7"/>
    <mergeCell ref="B5:H6"/>
    <mergeCell ref="B7:H7"/>
    <mergeCell ref="B8:C8"/>
    <mergeCell ref="D8:E8"/>
    <mergeCell ref="G8:H8"/>
    <mergeCell ref="B10:C10"/>
    <mergeCell ref="D10:I10"/>
    <mergeCell ref="B11:C11"/>
    <mergeCell ref="D11:H11"/>
    <mergeCell ref="G12:H12"/>
    <mergeCell ref="C21:D21"/>
    <mergeCell ref="B25:D25"/>
    <mergeCell ref="C26:D26"/>
    <mergeCell ref="B15:D15"/>
    <mergeCell ref="C16:D16"/>
    <mergeCell ref="C17:D17"/>
    <mergeCell ref="C18:D18"/>
    <mergeCell ref="C19:D19"/>
    <mergeCell ref="C20:D20"/>
    <mergeCell ref="B57:H57"/>
    <mergeCell ref="C27:D27"/>
    <mergeCell ref="C28:D28"/>
    <mergeCell ref="B32:C32"/>
    <mergeCell ref="B40:C40"/>
    <mergeCell ref="F48:H48"/>
    <mergeCell ref="B51:G51"/>
    <mergeCell ref="B52:G52"/>
    <mergeCell ref="B53:G53"/>
    <mergeCell ref="B54:G54"/>
    <mergeCell ref="B55:H55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K58"/>
  <sheetViews>
    <sheetView topLeftCell="A37" workbookViewId="0">
      <selection activeCell="K39" sqref="K39"/>
    </sheetView>
  </sheetViews>
  <sheetFormatPr baseColWidth="10" defaultRowHeight="15"/>
  <cols>
    <col min="4" max="4" width="13.85546875" customWidth="1"/>
    <col min="9" max="9" width="12.85546875" bestFit="1" customWidth="1"/>
    <col min="11" max="11" width="18.28515625" bestFit="1" customWidth="1"/>
  </cols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PRESUPUESTO!C30</f>
        <v>Cubierta Lámina  master 1000 x 6 m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140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I47</f>
        <v>59464</v>
      </c>
      <c r="G16" s="45">
        <v>0.05</v>
      </c>
      <c r="H16" s="46">
        <f>+F16*G16</f>
        <v>2973.2000000000003</v>
      </c>
      <c r="I16" s="31"/>
    </row>
    <row r="17" spans="2:11" ht="15.75">
      <c r="B17" s="40">
        <v>2</v>
      </c>
      <c r="C17" s="260"/>
      <c r="D17" s="261"/>
      <c r="E17" s="47"/>
      <c r="F17" s="44"/>
      <c r="G17" s="48"/>
      <c r="H17" s="46"/>
      <c r="I17" s="31"/>
    </row>
    <row r="18" spans="2:11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11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11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11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11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2973</v>
      </c>
    </row>
    <row r="23" spans="2:11">
      <c r="B23" s="54"/>
      <c r="C23" s="55"/>
      <c r="D23" s="29"/>
      <c r="E23" s="29"/>
      <c r="F23" s="56"/>
      <c r="G23" s="55"/>
      <c r="H23" s="57"/>
      <c r="I23" s="58"/>
    </row>
    <row r="24" spans="2:11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11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11">
      <c r="B26" s="40">
        <v>1</v>
      </c>
      <c r="C26" s="240" t="s">
        <v>145</v>
      </c>
      <c r="D26" s="241"/>
      <c r="E26" s="41" t="s">
        <v>3</v>
      </c>
      <c r="F26" s="46">
        <f>305000/6</f>
        <v>50833.333333333336</v>
      </c>
      <c r="G26" s="48">
        <v>1.1000000000000001</v>
      </c>
      <c r="H26" s="64">
        <f>F26*G26</f>
        <v>55916.666666666672</v>
      </c>
      <c r="I26" s="65"/>
      <c r="K26" s="107"/>
    </row>
    <row r="27" spans="2:11">
      <c r="B27" s="40">
        <v>2</v>
      </c>
      <c r="C27" s="240" t="s">
        <v>146</v>
      </c>
      <c r="D27" s="241"/>
      <c r="E27" s="41" t="s">
        <v>139</v>
      </c>
      <c r="F27" s="46">
        <f>310000/12</f>
        <v>25833.333333333332</v>
      </c>
      <c r="G27" s="48">
        <v>0.3</v>
      </c>
      <c r="H27" s="64">
        <f t="shared" ref="H27:H28" si="0">F27*G27</f>
        <v>7749.9999999999991</v>
      </c>
      <c r="I27" s="65"/>
      <c r="K27" s="107"/>
    </row>
    <row r="28" spans="2:11">
      <c r="B28" s="40">
        <v>3</v>
      </c>
      <c r="C28" s="240" t="s">
        <v>147</v>
      </c>
      <c r="D28" s="241"/>
      <c r="E28" s="41" t="s">
        <v>48</v>
      </c>
      <c r="F28" s="46">
        <v>1500</v>
      </c>
      <c r="G28" s="48">
        <v>5</v>
      </c>
      <c r="H28" s="64">
        <f t="shared" si="0"/>
        <v>7500</v>
      </c>
      <c r="I28" s="65"/>
      <c r="K28" s="107"/>
    </row>
    <row r="29" spans="2:11">
      <c r="B29" s="40">
        <v>4</v>
      </c>
      <c r="C29" s="240"/>
      <c r="D29" s="241"/>
      <c r="E29" s="41"/>
      <c r="F29" s="46"/>
      <c r="G29" s="48"/>
      <c r="H29" s="64"/>
      <c r="I29" s="65"/>
    </row>
    <row r="30" spans="2:11">
      <c r="B30" s="40">
        <v>5</v>
      </c>
      <c r="C30" s="240" t="s">
        <v>51</v>
      </c>
      <c r="D30" s="241"/>
      <c r="E30" s="41"/>
      <c r="F30" s="44"/>
      <c r="G30" s="67">
        <v>7.0000000000000007E-2</v>
      </c>
      <c r="H30" s="68">
        <f>H26*G30</f>
        <v>3914.1666666666674</v>
      </c>
      <c r="I30" s="65"/>
    </row>
    <row r="31" spans="2:11">
      <c r="B31" s="49" t="s">
        <v>40</v>
      </c>
      <c r="C31" s="36"/>
      <c r="D31" s="33"/>
      <c r="E31" s="33"/>
      <c r="F31" s="50"/>
      <c r="G31" s="51"/>
      <c r="H31" s="52" t="s">
        <v>41</v>
      </c>
      <c r="I31" s="53">
        <f>ROUND(SUM(H26:H30),)</f>
        <v>75081</v>
      </c>
    </row>
    <row r="32" spans="2:11">
      <c r="B32" s="69"/>
      <c r="C32" s="39"/>
      <c r="D32" s="39"/>
      <c r="E32" s="39"/>
      <c r="F32" s="59"/>
      <c r="G32" s="51"/>
      <c r="H32" s="59"/>
      <c r="I32" s="60"/>
    </row>
    <row r="33" spans="2:11" ht="15.75">
      <c r="B33" s="37" t="s">
        <v>52</v>
      </c>
      <c r="C33" s="38"/>
      <c r="D33" s="39"/>
      <c r="E33" s="39"/>
      <c r="F33" s="59"/>
      <c r="G33" s="51"/>
      <c r="H33" s="59"/>
      <c r="I33" s="60"/>
    </row>
    <row r="34" spans="2:11">
      <c r="B34" s="244" t="s">
        <v>0</v>
      </c>
      <c r="C34" s="245"/>
      <c r="D34" s="41" t="s">
        <v>53</v>
      </c>
      <c r="E34" s="42" t="s">
        <v>54</v>
      </c>
      <c r="F34" s="70" t="s">
        <v>55</v>
      </c>
      <c r="G34" s="41" t="s">
        <v>56</v>
      </c>
      <c r="H34" s="70" t="s">
        <v>38</v>
      </c>
      <c r="I34" s="63"/>
    </row>
    <row r="35" spans="2:11">
      <c r="B35" s="40">
        <v>1</v>
      </c>
      <c r="C35" s="71"/>
      <c r="D35" s="72"/>
      <c r="E35" s="47"/>
      <c r="F35" s="73"/>
      <c r="G35" s="68"/>
      <c r="H35" s="68"/>
      <c r="I35" s="65"/>
    </row>
    <row r="36" spans="2:11">
      <c r="B36" s="40">
        <v>2</v>
      </c>
      <c r="C36" s="71"/>
      <c r="D36" s="74"/>
      <c r="E36" s="47"/>
      <c r="F36" s="73"/>
      <c r="G36" s="68"/>
      <c r="H36" s="68"/>
      <c r="I36" s="65"/>
    </row>
    <row r="37" spans="2:11">
      <c r="B37" s="40">
        <v>3</v>
      </c>
      <c r="C37" s="71"/>
      <c r="D37" s="74"/>
      <c r="E37" s="47"/>
      <c r="F37" s="73"/>
      <c r="G37" s="68"/>
      <c r="H37" s="68"/>
      <c r="I37" s="65"/>
    </row>
    <row r="38" spans="2:11">
      <c r="B38" s="40">
        <v>4</v>
      </c>
      <c r="C38" s="71"/>
      <c r="D38" s="74"/>
      <c r="E38" s="47"/>
      <c r="F38" s="73"/>
      <c r="G38" s="68"/>
      <c r="H38" s="68"/>
      <c r="I38" s="65"/>
    </row>
    <row r="39" spans="2:11">
      <c r="B39" s="40">
        <v>5</v>
      </c>
      <c r="C39" s="71"/>
      <c r="D39" s="74"/>
      <c r="E39" s="47"/>
      <c r="F39" s="73"/>
      <c r="G39" s="68"/>
      <c r="H39" s="68"/>
      <c r="I39" s="65"/>
    </row>
    <row r="40" spans="2:11">
      <c r="B40" s="49" t="s">
        <v>40</v>
      </c>
      <c r="C40" s="36"/>
      <c r="D40" s="33"/>
      <c r="E40" s="33"/>
      <c r="F40" s="50"/>
      <c r="G40" s="51"/>
      <c r="H40" s="52" t="s">
        <v>41</v>
      </c>
      <c r="I40" s="53">
        <f>ROUND(SUM(H35:H39),)</f>
        <v>0</v>
      </c>
    </row>
    <row r="41" spans="2:11" ht="15.75">
      <c r="B41" s="37" t="s">
        <v>59</v>
      </c>
      <c r="C41" s="38"/>
      <c r="D41" s="39"/>
      <c r="E41" s="39"/>
      <c r="F41" s="59"/>
      <c r="G41" s="51"/>
      <c r="H41" s="59"/>
      <c r="I41" s="60"/>
    </row>
    <row r="42" spans="2:11">
      <c r="B42" s="244" t="s">
        <v>0</v>
      </c>
      <c r="C42" s="245"/>
      <c r="D42" s="41" t="s">
        <v>60</v>
      </c>
      <c r="E42" s="42" t="s">
        <v>61</v>
      </c>
      <c r="F42" s="70" t="s">
        <v>62</v>
      </c>
      <c r="G42" s="41" t="s">
        <v>63</v>
      </c>
      <c r="H42" s="70" t="s">
        <v>38</v>
      </c>
      <c r="I42" s="63"/>
    </row>
    <row r="43" spans="2:11">
      <c r="B43" s="40">
        <v>2</v>
      </c>
      <c r="C43" s="75" t="s">
        <v>94</v>
      </c>
      <c r="D43" s="76">
        <v>120000</v>
      </c>
      <c r="E43" s="77">
        <v>1.85</v>
      </c>
      <c r="F43" s="76">
        <f>+D43*E43</f>
        <v>222000</v>
      </c>
      <c r="G43" s="78">
        <v>7</v>
      </c>
      <c r="H43" s="79">
        <f>+F43/G43</f>
        <v>31714.285714285714</v>
      </c>
      <c r="I43" s="65"/>
      <c r="K43" s="107"/>
    </row>
    <row r="44" spans="2:11">
      <c r="B44" s="40">
        <v>3</v>
      </c>
      <c r="C44" s="80" t="s">
        <v>149</v>
      </c>
      <c r="D44" s="44">
        <f>75000*3</f>
        <v>225000</v>
      </c>
      <c r="E44" s="77">
        <v>1.85</v>
      </c>
      <c r="F44" s="76">
        <f>+D44*E44</f>
        <v>416250</v>
      </c>
      <c r="G44" s="78">
        <v>15</v>
      </c>
      <c r="H44" s="79">
        <f>+F44/G44</f>
        <v>27750</v>
      </c>
      <c r="I44" s="65"/>
      <c r="K44" s="107"/>
    </row>
    <row r="45" spans="2:11">
      <c r="B45" s="40">
        <v>4</v>
      </c>
      <c r="C45" s="80"/>
      <c r="D45" s="44"/>
      <c r="E45" s="43"/>
      <c r="F45" s="44"/>
      <c r="G45" s="41"/>
      <c r="H45" s="68"/>
      <c r="I45" s="65"/>
    </row>
    <row r="46" spans="2:11">
      <c r="B46" s="40">
        <v>5</v>
      </c>
      <c r="C46" s="80"/>
      <c r="D46" s="44"/>
      <c r="E46" s="43"/>
      <c r="F46" s="44"/>
      <c r="G46" s="41"/>
      <c r="H46" s="68"/>
      <c r="I46" s="65"/>
      <c r="K46" s="122">
        <f>I47*PRESUPUESTO!E30</f>
        <v>18552768</v>
      </c>
    </row>
    <row r="47" spans="2:11">
      <c r="B47" s="49"/>
      <c r="C47" s="36"/>
      <c r="D47" s="33"/>
      <c r="E47" s="33"/>
      <c r="F47" s="50"/>
      <c r="G47" s="59"/>
      <c r="H47" s="52" t="s">
        <v>41</v>
      </c>
      <c r="I47" s="53">
        <f>ROUND(SUM(H43:H45),)</f>
        <v>59464</v>
      </c>
    </row>
    <row r="48" spans="2:11" ht="15.75" thickBot="1">
      <c r="B48" s="49"/>
      <c r="C48" s="36"/>
      <c r="D48" s="29"/>
      <c r="E48" s="29"/>
      <c r="F48" s="57"/>
      <c r="G48" s="57"/>
      <c r="H48" s="57"/>
      <c r="I48" s="30"/>
    </row>
    <row r="49" spans="2:9">
      <c r="B49" s="81"/>
      <c r="C49" s="82"/>
      <c r="D49" s="83"/>
      <c r="E49" s="83"/>
      <c r="F49" s="246" t="s">
        <v>65</v>
      </c>
      <c r="G49" s="246"/>
      <c r="H49" s="247"/>
      <c r="I49" s="84">
        <f>ROUND(SUM(I22:I47),0)</f>
        <v>137518</v>
      </c>
    </row>
    <row r="50" spans="2:9" ht="16.5" thickBot="1">
      <c r="B50" s="85"/>
      <c r="C50" s="86"/>
      <c r="D50" s="86"/>
      <c r="E50" s="86"/>
      <c r="F50" s="87"/>
      <c r="G50" s="87"/>
      <c r="H50" s="87"/>
      <c r="I50" s="88"/>
    </row>
    <row r="51" spans="2:9" ht="15.75" thickBot="1"/>
    <row r="52" spans="2:9">
      <c r="B52" s="237" t="s">
        <v>0</v>
      </c>
      <c r="C52" s="238"/>
      <c r="D52" s="238"/>
      <c r="E52" s="238"/>
      <c r="F52" s="238"/>
      <c r="G52" s="239"/>
      <c r="H52" s="89" t="s">
        <v>66</v>
      </c>
      <c r="I52" s="90" t="s">
        <v>26</v>
      </c>
    </row>
    <row r="53" spans="2:9">
      <c r="B53" s="222" t="s">
        <v>67</v>
      </c>
      <c r="C53" s="223"/>
      <c r="D53" s="223"/>
      <c r="E53" s="223"/>
      <c r="F53" s="223"/>
      <c r="G53" s="224"/>
      <c r="H53" s="91">
        <v>0.22</v>
      </c>
      <c r="I53" s="92">
        <f>I49*H53</f>
        <v>30253.96</v>
      </c>
    </row>
    <row r="54" spans="2:9">
      <c r="B54" s="225" t="s">
        <v>68</v>
      </c>
      <c r="C54" s="226"/>
      <c r="D54" s="226"/>
      <c r="E54" s="226"/>
      <c r="F54" s="226"/>
      <c r="G54" s="227"/>
      <c r="H54" s="91">
        <v>0.01</v>
      </c>
      <c r="I54" s="92">
        <f>I49*H54</f>
        <v>1375.18</v>
      </c>
    </row>
    <row r="55" spans="2:9" ht="15.75" thickBot="1">
      <c r="B55" s="228" t="s">
        <v>69</v>
      </c>
      <c r="C55" s="229"/>
      <c r="D55" s="229"/>
      <c r="E55" s="229"/>
      <c r="F55" s="229"/>
      <c r="G55" s="230"/>
      <c r="H55" s="93">
        <v>7.0000000000000007E-2</v>
      </c>
      <c r="I55" s="94">
        <f>I49*H55</f>
        <v>9626.26</v>
      </c>
    </row>
    <row r="56" spans="2:9" ht="16.5" thickBot="1">
      <c r="B56" s="231" t="s">
        <v>70</v>
      </c>
      <c r="C56" s="232"/>
      <c r="D56" s="232"/>
      <c r="E56" s="232"/>
      <c r="F56" s="232"/>
      <c r="G56" s="232"/>
      <c r="H56" s="233"/>
      <c r="I56" s="95">
        <f>SUM(I53:I55)</f>
        <v>41255.4</v>
      </c>
    </row>
    <row r="57" spans="2:9" ht="15.75" thickBot="1"/>
    <row r="58" spans="2:9" ht="16.5" thickBot="1">
      <c r="B58" s="234" t="s">
        <v>71</v>
      </c>
      <c r="C58" s="235"/>
      <c r="D58" s="235"/>
      <c r="E58" s="235"/>
      <c r="F58" s="235"/>
      <c r="G58" s="235"/>
      <c r="H58" s="236"/>
      <c r="I58" s="96">
        <f>SUM(I49,I56)</f>
        <v>178773.4</v>
      </c>
    </row>
  </sheetData>
  <mergeCells count="35">
    <mergeCell ref="G13:H13"/>
    <mergeCell ref="B2:H4"/>
    <mergeCell ref="I2:I7"/>
    <mergeCell ref="B5:H6"/>
    <mergeCell ref="B7:H7"/>
    <mergeCell ref="B8:C8"/>
    <mergeCell ref="D8:E8"/>
    <mergeCell ref="G8:H8"/>
    <mergeCell ref="B10:C10"/>
    <mergeCell ref="D10:I10"/>
    <mergeCell ref="B11:C11"/>
    <mergeCell ref="D11:H11"/>
    <mergeCell ref="G12:H12"/>
    <mergeCell ref="C29:D29"/>
    <mergeCell ref="B15:D15"/>
    <mergeCell ref="C16:D16"/>
    <mergeCell ref="C17:D17"/>
    <mergeCell ref="C18:D18"/>
    <mergeCell ref="C19:D19"/>
    <mergeCell ref="C20:D20"/>
    <mergeCell ref="C21:D21"/>
    <mergeCell ref="B25:D25"/>
    <mergeCell ref="C26:D26"/>
    <mergeCell ref="C27:D27"/>
    <mergeCell ref="C28:D28"/>
    <mergeCell ref="B54:G54"/>
    <mergeCell ref="B55:G55"/>
    <mergeCell ref="B56:H56"/>
    <mergeCell ref="B58:H58"/>
    <mergeCell ref="C30:D30"/>
    <mergeCell ref="B34:C34"/>
    <mergeCell ref="B42:C42"/>
    <mergeCell ref="F49:H49"/>
    <mergeCell ref="B52:G52"/>
    <mergeCell ref="B53:G53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L59"/>
  <sheetViews>
    <sheetView topLeftCell="A40" workbookViewId="0">
      <selection activeCell="E47" sqref="E47"/>
    </sheetView>
  </sheetViews>
  <sheetFormatPr baseColWidth="10" defaultRowHeight="15"/>
  <cols>
    <col min="3" max="3" width="17.140625" customWidth="1"/>
    <col min="11" max="12" width="14.5703125" bestFit="1" customWidth="1"/>
  </cols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 ht="36.75" customHeight="1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PRESUPUESTO!C33</f>
        <v>Retiro de escombros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83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I48</f>
        <v>12025</v>
      </c>
      <c r="G16" s="45">
        <v>0.05</v>
      </c>
      <c r="H16" s="46">
        <f>+F16*G16</f>
        <v>601.25</v>
      </c>
      <c r="I16" s="31"/>
    </row>
    <row r="17" spans="2:9" ht="15.75">
      <c r="B17" s="40">
        <v>2</v>
      </c>
      <c r="C17" s="260"/>
      <c r="D17" s="261"/>
      <c r="E17" s="47"/>
      <c r="F17" s="44"/>
      <c r="G17" s="48"/>
      <c r="H17" s="46"/>
      <c r="I17" s="31"/>
    </row>
    <row r="18" spans="2:9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9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9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9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9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601</v>
      </c>
    </row>
    <row r="23" spans="2:9">
      <c r="B23" s="54"/>
      <c r="C23" s="55"/>
      <c r="D23" s="29"/>
      <c r="E23" s="29"/>
      <c r="F23" s="56"/>
      <c r="G23" s="55"/>
      <c r="H23" s="57"/>
      <c r="I23" s="58"/>
    </row>
    <row r="24" spans="2:9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9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9">
      <c r="B26" s="40">
        <v>1</v>
      </c>
      <c r="C26" s="240"/>
      <c r="D26" s="241"/>
      <c r="E26" s="41"/>
      <c r="F26" s="46"/>
      <c r="G26" s="48"/>
      <c r="H26" s="64"/>
      <c r="I26" s="65"/>
    </row>
    <row r="27" spans="2:9">
      <c r="B27" s="40">
        <v>2</v>
      </c>
      <c r="C27" s="240"/>
      <c r="D27" s="241"/>
      <c r="E27" s="41"/>
      <c r="F27" s="46"/>
      <c r="G27" s="48"/>
      <c r="H27" s="64"/>
      <c r="I27" s="65"/>
    </row>
    <row r="28" spans="2:9">
      <c r="B28" s="40">
        <v>3</v>
      </c>
      <c r="C28" s="240"/>
      <c r="D28" s="241"/>
      <c r="E28" s="41"/>
      <c r="F28" s="46"/>
      <c r="G28" s="48"/>
      <c r="H28" s="64"/>
      <c r="I28" s="65"/>
    </row>
    <row r="29" spans="2:9">
      <c r="B29" s="40">
        <v>4</v>
      </c>
      <c r="C29" s="240"/>
      <c r="D29" s="241"/>
      <c r="E29" s="41"/>
      <c r="F29" s="46"/>
      <c r="G29" s="48"/>
      <c r="H29" s="64"/>
      <c r="I29" s="65"/>
    </row>
    <row r="30" spans="2:9">
      <c r="B30" s="40">
        <v>5</v>
      </c>
      <c r="C30" s="240"/>
      <c r="D30" s="241"/>
      <c r="E30" s="41"/>
      <c r="F30" s="46"/>
      <c r="G30" s="48"/>
      <c r="H30" s="64"/>
      <c r="I30" s="65"/>
    </row>
    <row r="31" spans="2:9">
      <c r="B31" s="40">
        <v>6</v>
      </c>
      <c r="C31" s="240" t="s">
        <v>51</v>
      </c>
      <c r="D31" s="241"/>
      <c r="E31" s="41"/>
      <c r="F31" s="44"/>
      <c r="G31" s="67">
        <v>7.0000000000000007E-2</v>
      </c>
      <c r="H31" s="68">
        <f>H26*G31</f>
        <v>0</v>
      </c>
      <c r="I31" s="65"/>
    </row>
    <row r="32" spans="2:9">
      <c r="B32" s="49" t="s">
        <v>40</v>
      </c>
      <c r="C32" s="36"/>
      <c r="D32" s="33"/>
      <c r="E32" s="33"/>
      <c r="F32" s="50"/>
      <c r="G32" s="51"/>
      <c r="H32" s="52" t="s">
        <v>41</v>
      </c>
      <c r="I32" s="53">
        <f>ROUND(SUM(H26:H31),)</f>
        <v>0</v>
      </c>
    </row>
    <row r="33" spans="2:12">
      <c r="B33" s="69"/>
      <c r="C33" s="39"/>
      <c r="D33" s="39"/>
      <c r="E33" s="39"/>
      <c r="F33" s="59"/>
      <c r="G33" s="51"/>
      <c r="H33" s="59"/>
      <c r="I33" s="60"/>
    </row>
    <row r="34" spans="2:12" ht="15.75">
      <c r="B34" s="37" t="s">
        <v>52</v>
      </c>
      <c r="C34" s="38"/>
      <c r="D34" s="39"/>
      <c r="E34" s="39"/>
      <c r="F34" s="59"/>
      <c r="G34" s="51"/>
      <c r="H34" s="59"/>
      <c r="I34" s="60"/>
    </row>
    <row r="35" spans="2:12">
      <c r="B35" s="244" t="s">
        <v>0</v>
      </c>
      <c r="C35" s="245"/>
      <c r="D35" s="41" t="s">
        <v>53</v>
      </c>
      <c r="E35" s="42" t="s">
        <v>54</v>
      </c>
      <c r="F35" s="70" t="s">
        <v>55</v>
      </c>
      <c r="G35" s="41" t="s">
        <v>56</v>
      </c>
      <c r="H35" s="70" t="s">
        <v>38</v>
      </c>
      <c r="I35" s="63"/>
    </row>
    <row r="36" spans="2:12" ht="27">
      <c r="B36" s="40">
        <v>1</v>
      </c>
      <c r="C36" s="121" t="s">
        <v>111</v>
      </c>
      <c r="D36" s="74" t="s">
        <v>58</v>
      </c>
      <c r="E36" s="47">
        <v>7</v>
      </c>
      <c r="F36" s="73">
        <v>7</v>
      </c>
      <c r="G36" s="68">
        <v>1300</v>
      </c>
      <c r="H36" s="68">
        <f>F36*G36</f>
        <v>9100</v>
      </c>
      <c r="I36" s="65"/>
    </row>
    <row r="37" spans="2:12">
      <c r="B37" s="40">
        <v>2</v>
      </c>
      <c r="C37" s="71"/>
      <c r="D37" s="74"/>
      <c r="E37" s="47"/>
      <c r="F37" s="73"/>
      <c r="G37" s="68"/>
      <c r="H37" s="68"/>
      <c r="I37" s="65"/>
    </row>
    <row r="38" spans="2:12">
      <c r="B38" s="40">
        <v>3</v>
      </c>
      <c r="C38" s="71"/>
      <c r="D38" s="74"/>
      <c r="E38" s="47"/>
      <c r="F38" s="73"/>
      <c r="G38" s="68"/>
      <c r="H38" s="68"/>
      <c r="I38" s="65"/>
    </row>
    <row r="39" spans="2:12">
      <c r="B39" s="40">
        <v>4</v>
      </c>
      <c r="C39" s="71"/>
      <c r="D39" s="74"/>
      <c r="E39" s="47"/>
      <c r="F39" s="73"/>
      <c r="G39" s="68"/>
      <c r="H39" s="68"/>
      <c r="I39" s="65"/>
    </row>
    <row r="40" spans="2:12">
      <c r="B40" s="40">
        <v>5</v>
      </c>
      <c r="C40" s="71"/>
      <c r="D40" s="74"/>
      <c r="E40" s="47"/>
      <c r="F40" s="73"/>
      <c r="G40" s="68"/>
      <c r="H40" s="68"/>
      <c r="I40" s="65"/>
    </row>
    <row r="41" spans="2:12">
      <c r="B41" s="49" t="s">
        <v>40</v>
      </c>
      <c r="C41" s="36"/>
      <c r="D41" s="33"/>
      <c r="E41" s="33"/>
      <c r="F41" s="50"/>
      <c r="G41" s="51"/>
      <c r="H41" s="52" t="s">
        <v>41</v>
      </c>
      <c r="I41" s="53">
        <f>ROUND(SUM(H36:H40),)</f>
        <v>9100</v>
      </c>
      <c r="K41" s="107"/>
    </row>
    <row r="42" spans="2:12" ht="15.75">
      <c r="B42" s="37" t="s">
        <v>59</v>
      </c>
      <c r="C42" s="38"/>
      <c r="D42" s="39"/>
      <c r="E42" s="39"/>
      <c r="F42" s="59"/>
      <c r="G42" s="51"/>
      <c r="H42" s="59"/>
      <c r="I42" s="60"/>
      <c r="L42" s="122"/>
    </row>
    <row r="43" spans="2:12">
      <c r="B43" s="244" t="s">
        <v>0</v>
      </c>
      <c r="C43" s="245"/>
      <c r="D43" s="41" t="s">
        <v>60</v>
      </c>
      <c r="E43" s="42" t="s">
        <v>61</v>
      </c>
      <c r="F43" s="70" t="s">
        <v>62</v>
      </c>
      <c r="G43" s="41" t="s">
        <v>63</v>
      </c>
      <c r="H43" s="70" t="s">
        <v>38</v>
      </c>
      <c r="I43" s="63"/>
    </row>
    <row r="44" spans="2:12">
      <c r="B44" s="40">
        <v>2</v>
      </c>
      <c r="C44" s="75" t="s">
        <v>94</v>
      </c>
      <c r="D44" s="76">
        <v>120000</v>
      </c>
      <c r="E44" s="77">
        <v>1.85</v>
      </c>
      <c r="F44" s="76">
        <f>+D44*E44</f>
        <v>222000</v>
      </c>
      <c r="G44" s="78">
        <v>30</v>
      </c>
      <c r="H44" s="79">
        <f>+F44/G44</f>
        <v>7400</v>
      </c>
      <c r="I44" s="65"/>
    </row>
    <row r="45" spans="2:12">
      <c r="B45" s="40">
        <v>3</v>
      </c>
      <c r="C45" s="80" t="s">
        <v>103</v>
      </c>
      <c r="D45" s="44">
        <f>75000*2</f>
        <v>150000</v>
      </c>
      <c r="E45" s="77">
        <v>1.85</v>
      </c>
      <c r="F45" s="76">
        <f>+D45*E45</f>
        <v>277500</v>
      </c>
      <c r="G45" s="78">
        <v>60</v>
      </c>
      <c r="H45" s="79">
        <f>+F45/G45</f>
        <v>4625</v>
      </c>
      <c r="I45" s="65"/>
    </row>
    <row r="46" spans="2:12">
      <c r="B46" s="40">
        <v>4</v>
      </c>
      <c r="C46" s="80"/>
      <c r="D46" s="44"/>
      <c r="E46" s="43"/>
      <c r="F46" s="44"/>
      <c r="G46" s="41"/>
      <c r="H46" s="68"/>
      <c r="I46" s="65"/>
    </row>
    <row r="47" spans="2:12">
      <c r="B47" s="40">
        <v>5</v>
      </c>
      <c r="C47" s="80"/>
      <c r="D47" s="44"/>
      <c r="E47" s="43"/>
      <c r="F47" s="44"/>
      <c r="G47" s="41"/>
      <c r="H47" s="68"/>
      <c r="I47" s="65"/>
      <c r="L47" s="122"/>
    </row>
    <row r="48" spans="2:12">
      <c r="B48" s="49"/>
      <c r="C48" s="36"/>
      <c r="D48" s="33"/>
      <c r="E48" s="33"/>
      <c r="F48" s="50"/>
      <c r="G48" s="59"/>
      <c r="H48" s="52" t="s">
        <v>41</v>
      </c>
      <c r="I48" s="53">
        <f>ROUND(SUM(H44:H46),)</f>
        <v>12025</v>
      </c>
    </row>
    <row r="49" spans="2:9" ht="15.75" thickBot="1">
      <c r="B49" s="49"/>
      <c r="C49" s="36"/>
      <c r="D49" s="29"/>
      <c r="E49" s="29"/>
      <c r="F49" s="57"/>
      <c r="G49" s="57"/>
      <c r="H49" s="57"/>
      <c r="I49" s="30"/>
    </row>
    <row r="50" spans="2:9">
      <c r="B50" s="81"/>
      <c r="C50" s="82"/>
      <c r="D50" s="83"/>
      <c r="E50" s="83"/>
      <c r="F50" s="246" t="s">
        <v>65</v>
      </c>
      <c r="G50" s="246"/>
      <c r="H50" s="247"/>
      <c r="I50" s="84">
        <f>ROUND(SUM(I22:I48),0)</f>
        <v>21726</v>
      </c>
    </row>
    <row r="51" spans="2:9" ht="16.5" thickBot="1">
      <c r="B51" s="85"/>
      <c r="C51" s="86"/>
      <c r="D51" s="86"/>
      <c r="E51" s="86"/>
      <c r="F51" s="87"/>
      <c r="G51" s="87"/>
      <c r="H51" s="87"/>
      <c r="I51" s="88"/>
    </row>
    <row r="52" spans="2:9" ht="15.75" thickBot="1"/>
    <row r="53" spans="2:9">
      <c r="B53" s="237" t="s">
        <v>0</v>
      </c>
      <c r="C53" s="238"/>
      <c r="D53" s="238"/>
      <c r="E53" s="238"/>
      <c r="F53" s="238"/>
      <c r="G53" s="239"/>
      <c r="H53" s="89" t="s">
        <v>66</v>
      </c>
      <c r="I53" s="90" t="s">
        <v>26</v>
      </c>
    </row>
    <row r="54" spans="2:9">
      <c r="B54" s="222" t="s">
        <v>67</v>
      </c>
      <c r="C54" s="223"/>
      <c r="D54" s="223"/>
      <c r="E54" s="223"/>
      <c r="F54" s="223"/>
      <c r="G54" s="224"/>
      <c r="H54" s="91">
        <v>0.22</v>
      </c>
      <c r="I54" s="92">
        <f>I50*H54</f>
        <v>4779.72</v>
      </c>
    </row>
    <row r="55" spans="2:9">
      <c r="B55" s="225" t="s">
        <v>68</v>
      </c>
      <c r="C55" s="226"/>
      <c r="D55" s="226"/>
      <c r="E55" s="226"/>
      <c r="F55" s="226"/>
      <c r="G55" s="227"/>
      <c r="H55" s="91">
        <v>0.01</v>
      </c>
      <c r="I55" s="92">
        <f>I50*H55</f>
        <v>217.26</v>
      </c>
    </row>
    <row r="56" spans="2:9" ht="15.75" thickBot="1">
      <c r="B56" s="228" t="s">
        <v>69</v>
      </c>
      <c r="C56" s="229"/>
      <c r="D56" s="229"/>
      <c r="E56" s="229"/>
      <c r="F56" s="229"/>
      <c r="G56" s="230"/>
      <c r="H56" s="93">
        <v>7.0000000000000007E-2</v>
      </c>
      <c r="I56" s="94">
        <f>I50*H56</f>
        <v>1520.8200000000002</v>
      </c>
    </row>
    <row r="57" spans="2:9" ht="16.5" thickBot="1">
      <c r="B57" s="231" t="s">
        <v>70</v>
      </c>
      <c r="C57" s="232"/>
      <c r="D57" s="232"/>
      <c r="E57" s="232"/>
      <c r="F57" s="232"/>
      <c r="G57" s="232"/>
      <c r="H57" s="233"/>
      <c r="I57" s="95">
        <f>SUM(I54:I56)</f>
        <v>6517.8000000000011</v>
      </c>
    </row>
    <row r="58" spans="2:9" ht="15.75" thickBot="1"/>
    <row r="59" spans="2:9" ht="16.5" thickBot="1">
      <c r="B59" s="234" t="s">
        <v>71</v>
      </c>
      <c r="C59" s="235"/>
      <c r="D59" s="235"/>
      <c r="E59" s="235"/>
      <c r="F59" s="235"/>
      <c r="G59" s="235"/>
      <c r="H59" s="236"/>
      <c r="I59" s="96">
        <f>SUM(I50,I57)</f>
        <v>28243.800000000003</v>
      </c>
    </row>
  </sheetData>
  <mergeCells count="36">
    <mergeCell ref="B2:H4"/>
    <mergeCell ref="I2:I7"/>
    <mergeCell ref="B5:H6"/>
    <mergeCell ref="B7:H7"/>
    <mergeCell ref="B8:C8"/>
    <mergeCell ref="D8:E8"/>
    <mergeCell ref="G8:H8"/>
    <mergeCell ref="C20:D20"/>
    <mergeCell ref="B10:C10"/>
    <mergeCell ref="D10:I10"/>
    <mergeCell ref="B11:C11"/>
    <mergeCell ref="D11:H11"/>
    <mergeCell ref="G12:H12"/>
    <mergeCell ref="G13:H13"/>
    <mergeCell ref="B15:D15"/>
    <mergeCell ref="C16:D16"/>
    <mergeCell ref="C17:D17"/>
    <mergeCell ref="C18:D18"/>
    <mergeCell ref="C19:D19"/>
    <mergeCell ref="B53:G53"/>
    <mergeCell ref="C21:D21"/>
    <mergeCell ref="B25:D25"/>
    <mergeCell ref="C26:D26"/>
    <mergeCell ref="C27:D27"/>
    <mergeCell ref="C28:D28"/>
    <mergeCell ref="C29:D29"/>
    <mergeCell ref="C30:D30"/>
    <mergeCell ref="C31:D31"/>
    <mergeCell ref="B35:C35"/>
    <mergeCell ref="B43:C43"/>
    <mergeCell ref="F50:H50"/>
    <mergeCell ref="B54:G54"/>
    <mergeCell ref="B55:G55"/>
    <mergeCell ref="B56:G56"/>
    <mergeCell ref="B57:H57"/>
    <mergeCell ref="B59:H59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I59"/>
  <sheetViews>
    <sheetView topLeftCell="A37" workbookViewId="0">
      <selection activeCell="D46" sqref="D46"/>
    </sheetView>
  </sheetViews>
  <sheetFormatPr baseColWidth="10" defaultRowHeight="15"/>
  <sheetData>
    <row r="1" spans="2:9" ht="15.75" thickBot="1"/>
    <row r="2" spans="2:9">
      <c r="B2" s="262" t="s">
        <v>30</v>
      </c>
      <c r="C2" s="263"/>
      <c r="D2" s="263"/>
      <c r="E2" s="263"/>
      <c r="F2" s="263"/>
      <c r="G2" s="263"/>
      <c r="H2" s="264"/>
      <c r="I2" s="268"/>
    </row>
    <row r="3" spans="2:9">
      <c r="B3" s="265"/>
      <c r="C3" s="266"/>
      <c r="D3" s="266"/>
      <c r="E3" s="266"/>
      <c r="F3" s="266"/>
      <c r="G3" s="266"/>
      <c r="H3" s="267"/>
      <c r="I3" s="269"/>
    </row>
    <row r="4" spans="2:9">
      <c r="B4" s="265"/>
      <c r="C4" s="266"/>
      <c r="D4" s="266"/>
      <c r="E4" s="266"/>
      <c r="F4" s="266"/>
      <c r="G4" s="266"/>
      <c r="H4" s="267"/>
      <c r="I4" s="269"/>
    </row>
    <row r="5" spans="2:9">
      <c r="B5" s="271" t="s">
        <v>31</v>
      </c>
      <c r="C5" s="272"/>
      <c r="D5" s="272"/>
      <c r="E5" s="272"/>
      <c r="F5" s="272"/>
      <c r="G5" s="272"/>
      <c r="H5" s="273"/>
      <c r="I5" s="269"/>
    </row>
    <row r="6" spans="2:9">
      <c r="B6" s="271"/>
      <c r="C6" s="272"/>
      <c r="D6" s="272"/>
      <c r="E6" s="272"/>
      <c r="F6" s="272"/>
      <c r="G6" s="272"/>
      <c r="H6" s="273"/>
      <c r="I6" s="269"/>
    </row>
    <row r="7" spans="2:9" ht="18" thickBot="1">
      <c r="B7" s="274" t="str">
        <f>'[1]CANTIDAD DE OBRA'!C6</f>
        <v>PRESUPUESTO DE OBRA</v>
      </c>
      <c r="C7" s="275"/>
      <c r="D7" s="275"/>
      <c r="E7" s="275"/>
      <c r="F7" s="275"/>
      <c r="G7" s="276"/>
      <c r="H7" s="277"/>
      <c r="I7" s="270"/>
    </row>
    <row r="8" spans="2:9" ht="15.75" thickBot="1">
      <c r="B8" s="278" t="s">
        <v>32</v>
      </c>
      <c r="C8" s="279"/>
      <c r="D8" s="280"/>
      <c r="E8" s="281"/>
      <c r="F8" s="26"/>
      <c r="G8" s="282"/>
      <c r="H8" s="283"/>
      <c r="I8" s="27"/>
    </row>
    <row r="9" spans="2:9">
      <c r="B9" s="28"/>
      <c r="C9" s="29"/>
      <c r="D9" s="29"/>
      <c r="E9" s="29"/>
      <c r="F9" s="29"/>
      <c r="G9" s="29"/>
      <c r="H9" s="29"/>
      <c r="I9" s="30"/>
    </row>
    <row r="10" spans="2:9" ht="36.75" customHeight="1">
      <c r="B10" s="248" t="s">
        <v>33</v>
      </c>
      <c r="C10" s="249"/>
      <c r="D10" s="250" t="str">
        <f>PRESUPUESTO!B8</f>
        <v>REPARACIÓN Y PINTURA DE LAS PAREDES, INSTALACIÓN DE CERRAMIENTO PERIMETRAL Y DE CUBIERTA EN LA ESTACIÓN DE POLICIA EN EL MUNICIPIO DE TEORAMA, NORTE DE SANTANDER</v>
      </c>
      <c r="E10" s="251"/>
      <c r="F10" s="251"/>
      <c r="G10" s="251"/>
      <c r="H10" s="251"/>
      <c r="I10" s="252"/>
    </row>
    <row r="11" spans="2:9" ht="15.75">
      <c r="B11" s="248" t="s">
        <v>0</v>
      </c>
      <c r="C11" s="249"/>
      <c r="D11" s="253" t="str">
        <f>PRESUPUESTO!C34</f>
        <v>Aseo y limpieza general</v>
      </c>
      <c r="E11" s="254"/>
      <c r="F11" s="254"/>
      <c r="G11" s="254"/>
      <c r="H11" s="255"/>
      <c r="I11" s="31" t="s">
        <v>24</v>
      </c>
    </row>
    <row r="12" spans="2:9" ht="15.75">
      <c r="B12" s="32"/>
      <c r="C12" s="33"/>
      <c r="D12" s="33"/>
      <c r="E12" s="33"/>
      <c r="F12" s="33"/>
      <c r="G12" s="256"/>
      <c r="H12" s="257"/>
      <c r="I12" s="31" t="s">
        <v>3</v>
      </c>
    </row>
    <row r="13" spans="2:9" ht="15.75">
      <c r="B13" s="34"/>
      <c r="C13" s="35"/>
      <c r="D13" s="36"/>
      <c r="E13" s="36"/>
      <c r="F13" s="36"/>
      <c r="G13" s="258"/>
      <c r="H13" s="259"/>
      <c r="I13" s="31"/>
    </row>
    <row r="14" spans="2:9" ht="15.75">
      <c r="B14" s="37" t="s">
        <v>34</v>
      </c>
      <c r="C14" s="38"/>
      <c r="D14" s="39"/>
      <c r="E14" s="39"/>
      <c r="F14" s="39"/>
      <c r="G14" s="39"/>
      <c r="H14" s="39"/>
      <c r="I14" s="31"/>
    </row>
    <row r="15" spans="2:9" ht="15.75">
      <c r="B15" s="242" t="s">
        <v>0</v>
      </c>
      <c r="C15" s="243"/>
      <c r="D15" s="243"/>
      <c r="E15" s="42" t="s">
        <v>35</v>
      </c>
      <c r="F15" s="41" t="s">
        <v>36</v>
      </c>
      <c r="G15" s="41" t="s">
        <v>37</v>
      </c>
      <c r="H15" s="41" t="s">
        <v>38</v>
      </c>
      <c r="I15" s="31"/>
    </row>
    <row r="16" spans="2:9" ht="15.75">
      <c r="B16" s="40">
        <v>1</v>
      </c>
      <c r="C16" s="240" t="s">
        <v>39</v>
      </c>
      <c r="D16" s="241"/>
      <c r="E16" s="43"/>
      <c r="F16" s="44">
        <f>I48</f>
        <v>1434</v>
      </c>
      <c r="G16" s="45">
        <v>0.05</v>
      </c>
      <c r="H16" s="46">
        <f>+F16*G16</f>
        <v>71.7</v>
      </c>
      <c r="I16" s="31"/>
    </row>
    <row r="17" spans="2:9" ht="15.75">
      <c r="B17" s="40">
        <v>2</v>
      </c>
      <c r="C17" s="260"/>
      <c r="D17" s="261"/>
      <c r="E17" s="47"/>
      <c r="F17" s="44"/>
      <c r="G17" s="48"/>
      <c r="H17" s="46"/>
      <c r="I17" s="31"/>
    </row>
    <row r="18" spans="2:9" ht="15.75">
      <c r="B18" s="40">
        <v>3</v>
      </c>
      <c r="C18" s="240"/>
      <c r="D18" s="241"/>
      <c r="E18" s="47"/>
      <c r="F18" s="44"/>
      <c r="G18" s="48"/>
      <c r="H18" s="46"/>
      <c r="I18" s="31"/>
    </row>
    <row r="19" spans="2:9" ht="15.75">
      <c r="B19" s="40">
        <v>4</v>
      </c>
      <c r="C19" s="240"/>
      <c r="D19" s="241"/>
      <c r="E19" s="47"/>
      <c r="F19" s="44"/>
      <c r="G19" s="48"/>
      <c r="H19" s="44"/>
      <c r="I19" s="31"/>
    </row>
    <row r="20" spans="2:9" ht="15.75">
      <c r="B20" s="40">
        <v>5</v>
      </c>
      <c r="C20" s="240"/>
      <c r="D20" s="241"/>
      <c r="E20" s="47"/>
      <c r="F20" s="44"/>
      <c r="G20" s="48"/>
      <c r="H20" s="44"/>
      <c r="I20" s="31"/>
    </row>
    <row r="21" spans="2:9" ht="15.75">
      <c r="B21" s="40">
        <v>6</v>
      </c>
      <c r="C21" s="240"/>
      <c r="D21" s="241"/>
      <c r="E21" s="47"/>
      <c r="F21" s="44"/>
      <c r="G21" s="48"/>
      <c r="H21" s="44"/>
      <c r="I21" s="31"/>
    </row>
    <row r="22" spans="2:9">
      <c r="B22" s="49" t="s">
        <v>40</v>
      </c>
      <c r="C22" s="36"/>
      <c r="D22" s="33"/>
      <c r="E22" s="33"/>
      <c r="F22" s="50"/>
      <c r="G22" s="51"/>
      <c r="H22" s="52" t="s">
        <v>41</v>
      </c>
      <c r="I22" s="53">
        <f>ROUND(SUM(H16:H21),)</f>
        <v>72</v>
      </c>
    </row>
    <row r="23" spans="2:9">
      <c r="B23" s="54"/>
      <c r="C23" s="55"/>
      <c r="D23" s="29"/>
      <c r="E23" s="29"/>
      <c r="F23" s="56"/>
      <c r="G23" s="55"/>
      <c r="H23" s="57"/>
      <c r="I23" s="58"/>
    </row>
    <row r="24" spans="2:9" ht="15.75">
      <c r="B24" s="37" t="s">
        <v>42</v>
      </c>
      <c r="C24" s="38"/>
      <c r="D24" s="39"/>
      <c r="E24" s="39"/>
      <c r="F24" s="59"/>
      <c r="G24" s="51"/>
      <c r="H24" s="59"/>
      <c r="I24" s="60"/>
    </row>
    <row r="25" spans="2:9">
      <c r="B25" s="242" t="s">
        <v>0</v>
      </c>
      <c r="C25" s="243"/>
      <c r="D25" s="243"/>
      <c r="E25" s="42" t="s">
        <v>24</v>
      </c>
      <c r="F25" s="61" t="s">
        <v>43</v>
      </c>
      <c r="G25" s="41" t="s">
        <v>25</v>
      </c>
      <c r="H25" s="62" t="s">
        <v>38</v>
      </c>
      <c r="I25" s="63"/>
    </row>
    <row r="26" spans="2:9">
      <c r="B26" s="40">
        <v>1</v>
      </c>
      <c r="C26" s="240"/>
      <c r="D26" s="241"/>
      <c r="E26" s="41"/>
      <c r="F26" s="46"/>
      <c r="G26" s="48"/>
      <c r="H26" s="64"/>
      <c r="I26" s="65"/>
    </row>
    <row r="27" spans="2:9">
      <c r="B27" s="40">
        <v>2</v>
      </c>
      <c r="C27" s="240"/>
      <c r="D27" s="241"/>
      <c r="E27" s="41"/>
      <c r="F27" s="46"/>
      <c r="G27" s="48"/>
      <c r="H27" s="64"/>
      <c r="I27" s="65"/>
    </row>
    <row r="28" spans="2:9">
      <c r="B28" s="40">
        <v>3</v>
      </c>
      <c r="C28" s="240"/>
      <c r="D28" s="241"/>
      <c r="E28" s="41"/>
      <c r="F28" s="46"/>
      <c r="G28" s="48"/>
      <c r="H28" s="64"/>
      <c r="I28" s="65"/>
    </row>
    <row r="29" spans="2:9">
      <c r="B29" s="40">
        <v>4</v>
      </c>
      <c r="C29" s="240"/>
      <c r="D29" s="241"/>
      <c r="E29" s="41"/>
      <c r="F29" s="46"/>
      <c r="G29" s="48"/>
      <c r="H29" s="64"/>
      <c r="I29" s="65"/>
    </row>
    <row r="30" spans="2:9">
      <c r="B30" s="40">
        <v>5</v>
      </c>
      <c r="C30" s="240"/>
      <c r="D30" s="241"/>
      <c r="E30" s="41"/>
      <c r="F30" s="46"/>
      <c r="G30" s="48"/>
      <c r="H30" s="64"/>
      <c r="I30" s="65"/>
    </row>
    <row r="31" spans="2:9">
      <c r="B31" s="40">
        <v>6</v>
      </c>
      <c r="C31" s="240" t="s">
        <v>51</v>
      </c>
      <c r="D31" s="241"/>
      <c r="E31" s="41"/>
      <c r="F31" s="44"/>
      <c r="G31" s="67">
        <v>7.0000000000000007E-2</v>
      </c>
      <c r="H31" s="68">
        <f>H26*G31</f>
        <v>0</v>
      </c>
      <c r="I31" s="65"/>
    </row>
    <row r="32" spans="2:9">
      <c r="B32" s="49" t="s">
        <v>40</v>
      </c>
      <c r="C32" s="36"/>
      <c r="D32" s="33"/>
      <c r="E32" s="33"/>
      <c r="F32" s="50"/>
      <c r="G32" s="51"/>
      <c r="H32" s="52" t="s">
        <v>41</v>
      </c>
      <c r="I32" s="53">
        <f>ROUND(SUM(H26:H31),)</f>
        <v>0</v>
      </c>
    </row>
    <row r="33" spans="2:9">
      <c r="B33" s="69"/>
      <c r="C33" s="39"/>
      <c r="D33" s="39"/>
      <c r="E33" s="39"/>
      <c r="F33" s="59"/>
      <c r="G33" s="51"/>
      <c r="H33" s="59"/>
      <c r="I33" s="60"/>
    </row>
    <row r="34" spans="2:9" ht="15.75">
      <c r="B34" s="37" t="s">
        <v>52</v>
      </c>
      <c r="C34" s="38"/>
      <c r="D34" s="39"/>
      <c r="E34" s="39"/>
      <c r="F34" s="59"/>
      <c r="G34" s="51"/>
      <c r="H34" s="59"/>
      <c r="I34" s="60"/>
    </row>
    <row r="35" spans="2:9">
      <c r="B35" s="244" t="s">
        <v>0</v>
      </c>
      <c r="C35" s="245"/>
      <c r="D35" s="41" t="s">
        <v>53</v>
      </c>
      <c r="E35" s="42" t="s">
        <v>54</v>
      </c>
      <c r="F35" s="70" t="s">
        <v>55</v>
      </c>
      <c r="G35" s="41" t="s">
        <v>56</v>
      </c>
      <c r="H35" s="70" t="s">
        <v>38</v>
      </c>
      <c r="I35" s="63"/>
    </row>
    <row r="36" spans="2:9">
      <c r="B36" s="40">
        <v>1</v>
      </c>
      <c r="C36" s="71"/>
      <c r="D36" s="74"/>
      <c r="E36" s="47"/>
      <c r="F36" s="73"/>
      <c r="G36" s="68"/>
      <c r="H36" s="68"/>
      <c r="I36" s="65"/>
    </row>
    <row r="37" spans="2:9">
      <c r="B37" s="40">
        <v>2</v>
      </c>
      <c r="C37" s="71"/>
      <c r="D37" s="74"/>
      <c r="E37" s="47"/>
      <c r="F37" s="73"/>
      <c r="G37" s="68"/>
      <c r="H37" s="68"/>
      <c r="I37" s="65"/>
    </row>
    <row r="38" spans="2:9">
      <c r="B38" s="40">
        <v>3</v>
      </c>
      <c r="C38" s="71"/>
      <c r="D38" s="74"/>
      <c r="E38" s="47"/>
      <c r="F38" s="73"/>
      <c r="G38" s="68"/>
      <c r="H38" s="68"/>
      <c r="I38" s="65"/>
    </row>
    <row r="39" spans="2:9">
      <c r="B39" s="40">
        <v>4</v>
      </c>
      <c r="C39" s="71"/>
      <c r="D39" s="74"/>
      <c r="E39" s="47"/>
      <c r="F39" s="73"/>
      <c r="G39" s="68"/>
      <c r="H39" s="68"/>
      <c r="I39" s="65"/>
    </row>
    <row r="40" spans="2:9">
      <c r="B40" s="40">
        <v>5</v>
      </c>
      <c r="C40" s="71"/>
      <c r="D40" s="74"/>
      <c r="E40" s="47"/>
      <c r="F40" s="73"/>
      <c r="G40" s="68"/>
      <c r="H40" s="68"/>
      <c r="I40" s="65"/>
    </row>
    <row r="41" spans="2:9">
      <c r="B41" s="49" t="s">
        <v>40</v>
      </c>
      <c r="C41" s="36"/>
      <c r="D41" s="33"/>
      <c r="E41" s="33"/>
      <c r="F41" s="50"/>
      <c r="G41" s="51"/>
      <c r="H41" s="52" t="s">
        <v>41</v>
      </c>
      <c r="I41" s="53">
        <f>ROUND(SUM(H36:H40),)</f>
        <v>0</v>
      </c>
    </row>
    <row r="42" spans="2:9" ht="15.75">
      <c r="B42" s="37" t="s">
        <v>59</v>
      </c>
      <c r="C42" s="38"/>
      <c r="D42" s="39"/>
      <c r="E42" s="39"/>
      <c r="F42" s="59"/>
      <c r="G42" s="51"/>
      <c r="H42" s="59"/>
      <c r="I42" s="60"/>
    </row>
    <row r="43" spans="2:9">
      <c r="B43" s="244" t="s">
        <v>0</v>
      </c>
      <c r="C43" s="245"/>
      <c r="D43" s="41" t="s">
        <v>60</v>
      </c>
      <c r="E43" s="42" t="s">
        <v>61</v>
      </c>
      <c r="F43" s="70" t="s">
        <v>62</v>
      </c>
      <c r="G43" s="41" t="s">
        <v>63</v>
      </c>
      <c r="H43" s="70" t="s">
        <v>38</v>
      </c>
      <c r="I43" s="63"/>
    </row>
    <row r="44" spans="2:9">
      <c r="B44" s="40">
        <v>2</v>
      </c>
      <c r="C44" s="75" t="s">
        <v>94</v>
      </c>
      <c r="D44" s="76">
        <v>120000</v>
      </c>
      <c r="E44" s="77">
        <v>1.85</v>
      </c>
      <c r="F44" s="76">
        <f>+D44*E44</f>
        <v>222000</v>
      </c>
      <c r="G44" s="78">
        <v>300</v>
      </c>
      <c r="H44" s="79">
        <f>+F44/G44</f>
        <v>740</v>
      </c>
      <c r="I44" s="65"/>
    </row>
    <row r="45" spans="2:9">
      <c r="B45" s="40">
        <v>3</v>
      </c>
      <c r="C45" s="80" t="s">
        <v>103</v>
      </c>
      <c r="D45" s="44">
        <f>75000*2</f>
        <v>150000</v>
      </c>
      <c r="E45" s="77">
        <v>1.85</v>
      </c>
      <c r="F45" s="76">
        <f>+D45*E45</f>
        <v>277500</v>
      </c>
      <c r="G45" s="78">
        <v>400</v>
      </c>
      <c r="H45" s="79">
        <f>+F45/G45</f>
        <v>693.75</v>
      </c>
      <c r="I45" s="65"/>
    </row>
    <row r="46" spans="2:9">
      <c r="B46" s="40">
        <v>4</v>
      </c>
      <c r="C46" s="80"/>
      <c r="D46" s="44"/>
      <c r="E46" s="43"/>
      <c r="F46" s="44"/>
      <c r="G46" s="41"/>
      <c r="H46" s="68"/>
      <c r="I46" s="65"/>
    </row>
    <row r="47" spans="2:9">
      <c r="B47" s="40">
        <v>5</v>
      </c>
      <c r="C47" s="80"/>
      <c r="D47" s="44"/>
      <c r="E47" s="43"/>
      <c r="F47" s="44"/>
      <c r="G47" s="41"/>
      <c r="H47" s="68"/>
      <c r="I47" s="65"/>
    </row>
    <row r="48" spans="2:9">
      <c r="B48" s="49"/>
      <c r="C48" s="36"/>
      <c r="D48" s="33"/>
      <c r="E48" s="33"/>
      <c r="F48" s="50"/>
      <c r="G48" s="59"/>
      <c r="H48" s="52" t="s">
        <v>41</v>
      </c>
      <c r="I48" s="53">
        <f>ROUND(SUM(H44:H46),)</f>
        <v>1434</v>
      </c>
    </row>
    <row r="49" spans="2:9" ht="15.75" thickBot="1">
      <c r="B49" s="49"/>
      <c r="C49" s="36"/>
      <c r="D49" s="29"/>
      <c r="E49" s="29"/>
      <c r="F49" s="57"/>
      <c r="G49" s="57"/>
      <c r="H49" s="57"/>
      <c r="I49" s="30"/>
    </row>
    <row r="50" spans="2:9">
      <c r="B50" s="81"/>
      <c r="C50" s="82"/>
      <c r="D50" s="83"/>
      <c r="E50" s="83"/>
      <c r="F50" s="246" t="s">
        <v>65</v>
      </c>
      <c r="G50" s="246"/>
      <c r="H50" s="247"/>
      <c r="I50" s="84">
        <f>ROUND(SUM(I22:I48),0)</f>
        <v>1506</v>
      </c>
    </row>
    <row r="51" spans="2:9" ht="16.5" thickBot="1">
      <c r="B51" s="85"/>
      <c r="C51" s="86"/>
      <c r="D51" s="86"/>
      <c r="E51" s="86"/>
      <c r="F51" s="87"/>
      <c r="G51" s="87"/>
      <c r="H51" s="87"/>
      <c r="I51" s="88"/>
    </row>
    <row r="52" spans="2:9" ht="15.75" thickBot="1"/>
    <row r="53" spans="2:9">
      <c r="B53" s="237" t="s">
        <v>0</v>
      </c>
      <c r="C53" s="238"/>
      <c r="D53" s="238"/>
      <c r="E53" s="238"/>
      <c r="F53" s="238"/>
      <c r="G53" s="239"/>
      <c r="H53" s="89" t="s">
        <v>66</v>
      </c>
      <c r="I53" s="90" t="s">
        <v>26</v>
      </c>
    </row>
    <row r="54" spans="2:9">
      <c r="B54" s="222" t="s">
        <v>67</v>
      </c>
      <c r="C54" s="223"/>
      <c r="D54" s="223"/>
      <c r="E54" s="223"/>
      <c r="F54" s="223"/>
      <c r="G54" s="224"/>
      <c r="H54" s="91">
        <v>0.22</v>
      </c>
      <c r="I54" s="92">
        <f>I50*H54</f>
        <v>331.32</v>
      </c>
    </row>
    <row r="55" spans="2:9">
      <c r="B55" s="225" t="s">
        <v>68</v>
      </c>
      <c r="C55" s="226"/>
      <c r="D55" s="226"/>
      <c r="E55" s="226"/>
      <c r="F55" s="226"/>
      <c r="G55" s="227"/>
      <c r="H55" s="91">
        <v>0.01</v>
      </c>
      <c r="I55" s="92">
        <f>I50*H55</f>
        <v>15.06</v>
      </c>
    </row>
    <row r="56" spans="2:9" ht="15.75" thickBot="1">
      <c r="B56" s="228" t="s">
        <v>69</v>
      </c>
      <c r="C56" s="229"/>
      <c r="D56" s="229"/>
      <c r="E56" s="229"/>
      <c r="F56" s="229"/>
      <c r="G56" s="230"/>
      <c r="H56" s="93">
        <v>7.0000000000000007E-2</v>
      </c>
      <c r="I56" s="94">
        <f>I50*H56</f>
        <v>105.42000000000002</v>
      </c>
    </row>
    <row r="57" spans="2:9" ht="16.5" thickBot="1">
      <c r="B57" s="231" t="s">
        <v>70</v>
      </c>
      <c r="C57" s="232"/>
      <c r="D57" s="232"/>
      <c r="E57" s="232"/>
      <c r="F57" s="232"/>
      <c r="G57" s="232"/>
      <c r="H57" s="233"/>
      <c r="I57" s="95">
        <f>SUM(I54:I56)</f>
        <v>451.8</v>
      </c>
    </row>
    <row r="58" spans="2:9" ht="15.75" thickBot="1"/>
    <row r="59" spans="2:9" ht="16.5" thickBot="1">
      <c r="B59" s="234" t="s">
        <v>71</v>
      </c>
      <c r="C59" s="235"/>
      <c r="D59" s="235"/>
      <c r="E59" s="235"/>
      <c r="F59" s="235"/>
      <c r="G59" s="235"/>
      <c r="H59" s="236"/>
      <c r="I59" s="96">
        <f>SUM(I50,I57)</f>
        <v>1957.8</v>
      </c>
    </row>
  </sheetData>
  <mergeCells count="36">
    <mergeCell ref="B54:G54"/>
    <mergeCell ref="B55:G55"/>
    <mergeCell ref="B56:G56"/>
    <mergeCell ref="B57:H57"/>
    <mergeCell ref="B59:H59"/>
    <mergeCell ref="B53:G53"/>
    <mergeCell ref="C21:D21"/>
    <mergeCell ref="B25:D25"/>
    <mergeCell ref="C26:D26"/>
    <mergeCell ref="C27:D27"/>
    <mergeCell ref="C28:D28"/>
    <mergeCell ref="C29:D29"/>
    <mergeCell ref="C30:D30"/>
    <mergeCell ref="C31:D31"/>
    <mergeCell ref="B35:C35"/>
    <mergeCell ref="B43:C43"/>
    <mergeCell ref="F50:H50"/>
    <mergeCell ref="C20:D20"/>
    <mergeCell ref="B10:C10"/>
    <mergeCell ref="D10:I10"/>
    <mergeCell ref="B11:C11"/>
    <mergeCell ref="D11:H11"/>
    <mergeCell ref="G12:H12"/>
    <mergeCell ref="G13:H13"/>
    <mergeCell ref="B15:D15"/>
    <mergeCell ref="C16:D16"/>
    <mergeCell ref="C17:D17"/>
    <mergeCell ref="C18:D18"/>
    <mergeCell ref="C19:D19"/>
    <mergeCell ref="B2:H4"/>
    <mergeCell ref="I2:I7"/>
    <mergeCell ref="B5:H6"/>
    <mergeCell ref="B7:H7"/>
    <mergeCell ref="B8:C8"/>
    <mergeCell ref="D8:E8"/>
    <mergeCell ref="G8:H8"/>
  </mergeCells>
  <conditionalFormatting sqref="I23">
    <cfRule type="cellIs" priority="1" stopIfTrue="1" operator="equal">
      <formula>0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O30"/>
  <sheetViews>
    <sheetView zoomScale="70" zoomScaleNormal="70" workbookViewId="0">
      <selection activeCell="G13" sqref="G13"/>
    </sheetView>
  </sheetViews>
  <sheetFormatPr baseColWidth="10" defaultRowHeight="15"/>
  <cols>
    <col min="2" max="2" width="21.7109375" customWidth="1"/>
    <col min="6" max="6" width="13" customWidth="1"/>
    <col min="7" max="7" width="22" customWidth="1"/>
    <col min="8" max="8" width="18" customWidth="1"/>
    <col min="11" max="11" width="24.42578125" customWidth="1"/>
    <col min="12" max="12" width="15.5703125" bestFit="1" customWidth="1"/>
  </cols>
  <sheetData>
    <row r="1" spans="2:12" ht="15.75" thickBot="1"/>
    <row r="2" spans="2:12" ht="16.5">
      <c r="B2" s="292" t="s">
        <v>19</v>
      </c>
      <c r="C2" s="293"/>
      <c r="D2" s="293"/>
      <c r="E2" s="293"/>
      <c r="F2" s="293"/>
      <c r="G2" s="294"/>
    </row>
    <row r="3" spans="2:12" ht="24.75" customHeight="1">
      <c r="B3" s="8" t="s">
        <v>0</v>
      </c>
      <c r="C3" s="4" t="s">
        <v>2</v>
      </c>
      <c r="D3" s="4" t="s">
        <v>1</v>
      </c>
      <c r="E3" s="4"/>
      <c r="F3" s="4" t="s">
        <v>3</v>
      </c>
      <c r="G3" s="9" t="s">
        <v>4</v>
      </c>
      <c r="H3" s="1"/>
    </row>
    <row r="4" spans="2:12" ht="14.25" customHeight="1">
      <c r="B4" s="10" t="s">
        <v>10</v>
      </c>
      <c r="C4" s="5">
        <v>13</v>
      </c>
      <c r="D4" s="5">
        <v>34</v>
      </c>
      <c r="E4" s="5"/>
      <c r="F4" s="5">
        <f>C4*D4</f>
        <v>442</v>
      </c>
      <c r="G4" s="11">
        <f t="shared" ref="G4:G12" si="0">F4*3</f>
        <v>1326</v>
      </c>
      <c r="H4" s="2"/>
    </row>
    <row r="5" spans="2:12" ht="16.5">
      <c r="B5" s="12" t="s">
        <v>5</v>
      </c>
      <c r="C5" s="6">
        <v>2.8</v>
      </c>
      <c r="D5" s="6">
        <v>24</v>
      </c>
      <c r="E5" s="6"/>
      <c r="F5" s="5">
        <f>((D5+E5))*C5</f>
        <v>67.199999999999989</v>
      </c>
      <c r="G5" s="13">
        <f t="shared" si="0"/>
        <v>201.59999999999997</v>
      </c>
      <c r="H5" s="3"/>
    </row>
    <row r="6" spans="2:12" ht="16.5">
      <c r="B6" s="12" t="s">
        <v>11</v>
      </c>
      <c r="C6" s="6">
        <v>2.8</v>
      </c>
      <c r="D6" s="6">
        <v>18</v>
      </c>
      <c r="E6" s="6"/>
      <c r="F6" s="6">
        <f>((D6+E6))*C6</f>
        <v>50.4</v>
      </c>
      <c r="G6" s="13">
        <f t="shared" si="0"/>
        <v>151.19999999999999</v>
      </c>
      <c r="H6" s="3"/>
    </row>
    <row r="7" spans="2:12" ht="16.5">
      <c r="B7" s="12" t="s">
        <v>12</v>
      </c>
      <c r="C7" s="6">
        <v>16</v>
      </c>
      <c r="D7" s="6">
        <v>6</v>
      </c>
      <c r="E7" s="6"/>
      <c r="F7" s="6">
        <f>+C7*D7</f>
        <v>96</v>
      </c>
      <c r="G7" s="13">
        <f t="shared" si="0"/>
        <v>288</v>
      </c>
      <c r="H7" s="3"/>
    </row>
    <row r="8" spans="2:12" ht="16.5">
      <c r="B8" s="12" t="s">
        <v>17</v>
      </c>
      <c r="C8" s="6">
        <v>1.8</v>
      </c>
      <c r="D8" s="6">
        <v>24</v>
      </c>
      <c r="E8" s="6"/>
      <c r="F8" s="6">
        <f>C8*D8</f>
        <v>43.2</v>
      </c>
      <c r="G8" s="13">
        <f t="shared" si="0"/>
        <v>129.60000000000002</v>
      </c>
      <c r="H8" s="3"/>
    </row>
    <row r="9" spans="2:12" ht="16.5">
      <c r="B9" s="12" t="s">
        <v>6</v>
      </c>
      <c r="C9" s="6">
        <v>7</v>
      </c>
      <c r="D9" s="6">
        <v>29</v>
      </c>
      <c r="E9" s="6"/>
      <c r="F9" s="6">
        <f>C9*D9</f>
        <v>203</v>
      </c>
      <c r="G9" s="13">
        <f t="shared" si="0"/>
        <v>609</v>
      </c>
      <c r="H9" s="3"/>
    </row>
    <row r="10" spans="2:12" ht="16.5">
      <c r="B10" s="12" t="s">
        <v>7</v>
      </c>
      <c r="C10" s="6">
        <v>2.8</v>
      </c>
      <c r="D10" s="6">
        <v>16</v>
      </c>
      <c r="E10" s="6"/>
      <c r="F10" s="6">
        <f>+C10*D10</f>
        <v>44.8</v>
      </c>
      <c r="G10" s="13">
        <f t="shared" si="0"/>
        <v>134.39999999999998</v>
      </c>
      <c r="H10" s="3"/>
    </row>
    <row r="11" spans="2:12" ht="16.5">
      <c r="B11" s="12" t="s">
        <v>13</v>
      </c>
      <c r="C11" s="6">
        <v>2.8</v>
      </c>
      <c r="D11" s="6">
        <v>28</v>
      </c>
      <c r="E11" s="6"/>
      <c r="F11" s="6">
        <f>((D11+E11)*C11)</f>
        <v>78.399999999999991</v>
      </c>
      <c r="G11" s="13">
        <f t="shared" si="0"/>
        <v>235.2</v>
      </c>
      <c r="H11" s="3"/>
    </row>
    <row r="12" spans="2:12" ht="16.5">
      <c r="B12" s="12" t="s">
        <v>16</v>
      </c>
      <c r="C12" s="6">
        <v>12</v>
      </c>
      <c r="D12" s="6">
        <v>7</v>
      </c>
      <c r="E12" s="6"/>
      <c r="F12" s="6">
        <f>C12*D12</f>
        <v>84</v>
      </c>
      <c r="G12" s="13">
        <f t="shared" si="0"/>
        <v>252</v>
      </c>
      <c r="H12" s="3"/>
    </row>
    <row r="13" spans="2:12" ht="16.5">
      <c r="B13" s="14"/>
      <c r="C13" s="7"/>
      <c r="D13" s="7"/>
      <c r="E13" s="7"/>
      <c r="F13" s="7"/>
      <c r="G13" s="15"/>
      <c r="H13" s="3"/>
    </row>
    <row r="14" spans="2:12" ht="16.5">
      <c r="B14" s="12" t="s">
        <v>14</v>
      </c>
      <c r="C14" s="6">
        <v>2.8</v>
      </c>
      <c r="D14" s="6">
        <v>42</v>
      </c>
      <c r="E14" s="6"/>
      <c r="F14" s="6">
        <f>C14*D14</f>
        <v>117.6</v>
      </c>
      <c r="G14" s="13">
        <f t="shared" ref="G14:G20" si="1">F14*2</f>
        <v>235.2</v>
      </c>
      <c r="H14" s="3"/>
      <c r="K14" s="23"/>
      <c r="L14" s="23"/>
    </row>
    <row r="15" spans="2:12" ht="16.5">
      <c r="B15" s="12" t="s">
        <v>16</v>
      </c>
      <c r="C15" s="6">
        <v>12</v>
      </c>
      <c r="D15" s="6">
        <v>7</v>
      </c>
      <c r="E15" s="6"/>
      <c r="F15" s="6">
        <f>C15*D15</f>
        <v>84</v>
      </c>
      <c r="G15" s="13">
        <f t="shared" si="1"/>
        <v>168</v>
      </c>
      <c r="H15" s="3"/>
      <c r="K15" s="288" t="s">
        <v>28</v>
      </c>
      <c r="L15" s="288"/>
    </row>
    <row r="16" spans="2:12" ht="16.5">
      <c r="B16" s="12" t="s">
        <v>15</v>
      </c>
      <c r="C16" s="6">
        <v>2.8</v>
      </c>
      <c r="D16" s="6">
        <f>20*3</f>
        <v>60</v>
      </c>
      <c r="E16" s="6"/>
      <c r="F16" s="6">
        <f>C16*D16</f>
        <v>168</v>
      </c>
      <c r="G16" s="13">
        <f t="shared" si="1"/>
        <v>336</v>
      </c>
      <c r="H16" s="3"/>
      <c r="J16" s="21"/>
      <c r="K16" s="19" t="s">
        <v>20</v>
      </c>
      <c r="L16" s="19">
        <f>ROUND(G21/L19*1.05,0)</f>
        <v>43</v>
      </c>
    </row>
    <row r="17" spans="2:15" ht="16.5">
      <c r="B17" s="14"/>
      <c r="C17" s="7"/>
      <c r="D17" s="7"/>
      <c r="E17" s="7"/>
      <c r="F17" s="7"/>
      <c r="G17" s="15"/>
      <c r="H17" s="3"/>
      <c r="J17" s="24"/>
      <c r="K17" s="22"/>
      <c r="L17" s="22"/>
    </row>
    <row r="18" spans="2:15" ht="16.5">
      <c r="B18" s="12" t="s">
        <v>14</v>
      </c>
      <c r="C18" s="6">
        <v>2.8</v>
      </c>
      <c r="D18" s="6">
        <f>12+12+5</f>
        <v>29</v>
      </c>
      <c r="E18" s="6"/>
      <c r="F18" s="6">
        <f>C18*D18</f>
        <v>81.199999999999989</v>
      </c>
      <c r="G18" s="13">
        <f t="shared" si="1"/>
        <v>162.39999999999998</v>
      </c>
      <c r="H18" s="3"/>
      <c r="J18" s="22"/>
      <c r="K18" s="22">
        <v>1</v>
      </c>
      <c r="L18" s="22">
        <v>6</v>
      </c>
    </row>
    <row r="19" spans="2:15" ht="16.5">
      <c r="B19" s="12" t="s">
        <v>15</v>
      </c>
      <c r="C19" s="6">
        <v>2.8</v>
      </c>
      <c r="D19" s="6">
        <v>60</v>
      </c>
      <c r="E19" s="6"/>
      <c r="F19" s="6">
        <f>C19*D19</f>
        <v>168</v>
      </c>
      <c r="G19" s="13">
        <f t="shared" si="1"/>
        <v>336</v>
      </c>
      <c r="H19" s="3"/>
      <c r="J19" s="22" t="s">
        <v>9</v>
      </c>
      <c r="K19" s="22">
        <v>18.920000000000002</v>
      </c>
      <c r="L19" s="22">
        <f>(K19*L18)/K18</f>
        <v>113.52000000000001</v>
      </c>
      <c r="O19">
        <f>L19/4</f>
        <v>28.380000000000003</v>
      </c>
    </row>
    <row r="20" spans="2:15" ht="16.5">
      <c r="B20" s="12" t="s">
        <v>18</v>
      </c>
      <c r="C20" s="6">
        <v>1.1000000000000001</v>
      </c>
      <c r="D20" s="6">
        <v>38</v>
      </c>
      <c r="E20" s="6"/>
      <c r="F20" s="6">
        <f>C20*D20</f>
        <v>41.800000000000004</v>
      </c>
      <c r="G20" s="13">
        <f t="shared" si="1"/>
        <v>83.600000000000009</v>
      </c>
      <c r="H20" s="3"/>
      <c r="K20" s="23"/>
      <c r="L20" s="23"/>
    </row>
    <row r="21" spans="2:15" ht="21.75" customHeight="1">
      <c r="B21" s="289" t="s">
        <v>8</v>
      </c>
      <c r="C21" s="290"/>
      <c r="D21" s="290"/>
      <c r="E21" s="291"/>
      <c r="F21" s="19">
        <f>SUM(F4:F20)</f>
        <v>1769.6</v>
      </c>
      <c r="G21" s="20">
        <f>SUM(G4:G20)</f>
        <v>4648.2</v>
      </c>
      <c r="H21" s="3"/>
      <c r="K21" s="288" t="s">
        <v>29</v>
      </c>
      <c r="L21" s="288"/>
    </row>
    <row r="22" spans="2:15" ht="17.25" thickBot="1">
      <c r="B22" s="16"/>
      <c r="C22" s="17"/>
      <c r="D22" s="17"/>
      <c r="E22" s="17"/>
      <c r="F22" s="17"/>
      <c r="G22" s="18"/>
      <c r="H22" s="3"/>
      <c r="K22" s="25" t="s">
        <v>27</v>
      </c>
      <c r="L22" s="19">
        <f>ROUND(G27/O19*1.05,0)</f>
        <v>9</v>
      </c>
    </row>
    <row r="24" spans="2:15" ht="15.75" thickBot="1"/>
    <row r="25" spans="2:15" ht="16.5">
      <c r="B25" s="292" t="s">
        <v>22</v>
      </c>
      <c r="C25" s="293"/>
      <c r="D25" s="293"/>
      <c r="E25" s="293"/>
      <c r="F25" s="293"/>
      <c r="G25" s="294"/>
    </row>
    <row r="26" spans="2:15" ht="16.5">
      <c r="B26" s="8" t="s">
        <v>0</v>
      </c>
      <c r="C26" s="4" t="s">
        <v>23</v>
      </c>
      <c r="D26" s="4" t="s">
        <v>2</v>
      </c>
      <c r="E26" s="4" t="s">
        <v>1</v>
      </c>
      <c r="F26" s="4" t="s">
        <v>3</v>
      </c>
      <c r="G26" s="9" t="s">
        <v>4</v>
      </c>
    </row>
    <row r="27" spans="2:15" ht="16.5">
      <c r="B27" s="10" t="s">
        <v>21</v>
      </c>
      <c r="C27" s="5">
        <v>4</v>
      </c>
      <c r="D27" s="5">
        <v>20</v>
      </c>
      <c r="E27" s="5">
        <v>1</v>
      </c>
      <c r="F27" s="5">
        <f>(D27*E27)*C27</f>
        <v>80</v>
      </c>
      <c r="G27" s="11">
        <f>F27*3</f>
        <v>240</v>
      </c>
    </row>
    <row r="28" spans="2:15" ht="16.5">
      <c r="B28" s="12"/>
      <c r="C28" s="6"/>
      <c r="D28" s="6"/>
      <c r="E28" s="6"/>
      <c r="F28" s="5"/>
      <c r="G28" s="13"/>
    </row>
    <row r="29" spans="2:15" ht="16.5">
      <c r="B29" s="12"/>
      <c r="C29" s="6"/>
      <c r="D29" s="6"/>
      <c r="E29" s="6"/>
      <c r="F29" s="6"/>
      <c r="G29" s="13"/>
    </row>
    <row r="30" spans="2:15" ht="16.5">
      <c r="B30" s="12"/>
      <c r="C30" s="6"/>
      <c r="D30" s="6"/>
      <c r="E30" s="6"/>
      <c r="F30" s="6"/>
      <c r="G30" s="13"/>
    </row>
  </sheetData>
  <mergeCells count="5">
    <mergeCell ref="K21:L21"/>
    <mergeCell ref="K15:L15"/>
    <mergeCell ref="B21:E21"/>
    <mergeCell ref="B2:G2"/>
    <mergeCell ref="B25:G25"/>
  </mergeCells>
  <pageMargins left="0.7" right="0.7" top="0.75" bottom="0.75" header="0.3" footer="0.3"/>
  <pageSetup paperSize="9" orientation="portrait" r:id="rId1"/>
  <ignoredErrors>
    <ignoredError sqref="F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PRESUPUESTO</vt:lpstr>
      <vt:lpstr>Desmonte Pañetes</vt:lpstr>
      <vt:lpstr>Desmonte Polisombra</vt:lpstr>
      <vt:lpstr>Estuco</vt:lpstr>
      <vt:lpstr>Mortero</vt:lpstr>
      <vt:lpstr>Pintura 1er piso</vt:lpstr>
      <vt:lpstr>Pintura 2do piso</vt:lpstr>
      <vt:lpstr>Pintura 3er piso</vt:lpstr>
      <vt:lpstr>Costales</vt:lpstr>
      <vt:lpstr>Instalación malla</vt:lpstr>
      <vt:lpstr>Puerta</vt:lpstr>
      <vt:lpstr>Tubo rectangular</vt:lpstr>
      <vt:lpstr>Tubos Galvanizados 2plg</vt:lpstr>
      <vt:lpstr>Master 1000</vt:lpstr>
      <vt:lpstr>Retiro</vt:lpstr>
      <vt:lpstr>Aseo y Limpieza</vt:lpstr>
      <vt:lpstr>Metros Cuadrados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wanda marcela mantilla perez</cp:lastModifiedBy>
  <dcterms:created xsi:type="dcterms:W3CDTF">2024-09-05T16:42:00Z</dcterms:created>
  <dcterms:modified xsi:type="dcterms:W3CDTF">2025-02-12T20:36:02Z</dcterms:modified>
</cp:coreProperties>
</file>