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Global CERTUS\1. GV - Global CERTUS\2025\GRUPOS DE VALOR IE\COELLO\IET LA VEGA DE LOS PADRES\7. Soportes precontractuales RC - TES\Documentos para Publicar\"/>
    </mc:Choice>
  </mc:AlternateContent>
  <bookViews>
    <workbookView xWindow="-105" yWindow="-105" windowWidth="23250" windowHeight="12450"/>
  </bookViews>
  <sheets>
    <sheet name="Análisis Económico 2025"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 l="1"/>
  <c r="C9" i="1" l="1"/>
  <c r="C10" i="1" l="1"/>
  <c r="C5" i="1"/>
  <c r="C29" i="1"/>
  <c r="B6" i="1" s="1"/>
  <c r="D33" i="1" s="1"/>
  <c r="C12" i="1" l="1"/>
  <c r="C13" i="1" s="1"/>
  <c r="C16" i="1" s="1"/>
  <c r="D34" i="1"/>
  <c r="G9" i="1"/>
  <c r="H9" i="1" s="1"/>
  <c r="I9" i="1" s="1"/>
  <c r="C18" i="1" l="1"/>
  <c r="D35" i="1"/>
  <c r="D23" i="1" l="1"/>
  <c r="D22" i="1"/>
  <c r="D28" i="1"/>
  <c r="D25" i="1"/>
  <c r="D27" i="1"/>
  <c r="D24" i="1"/>
  <c r="D26" i="1"/>
  <c r="D29" i="1" l="1"/>
</calcChain>
</file>

<file path=xl/sharedStrings.xml><?xml version="1.0" encoding="utf-8"?>
<sst xmlns="http://schemas.openxmlformats.org/spreadsheetml/2006/main" count="43" uniqueCount="42">
  <si>
    <t>No. de Estudiantes 
PROYECCIÓN MATRICULA 2025</t>
  </si>
  <si>
    <t xml:space="preserve">Proyección de estudiantes que compran diariamente en la TES </t>
  </si>
  <si>
    <t>Proyección de dias hábiles a atender en el año escolar en la TES</t>
  </si>
  <si>
    <t>Vr Refrigerio</t>
  </si>
  <si>
    <t>Vr Producción</t>
  </si>
  <si>
    <t>Vr Utilidad Bruta</t>
  </si>
  <si>
    <t>% Utilidad Bruta</t>
  </si>
  <si>
    <t>Valor refrigerio</t>
  </si>
  <si>
    <t>Proyección Utilidad Bruta</t>
  </si>
  <si>
    <t>ANÁLISIS RETRIBUCIÓN</t>
  </si>
  <si>
    <t>Proyección Retribución Diaria al FSE</t>
  </si>
  <si>
    <t>MES</t>
  </si>
  <si>
    <t>FECHAS</t>
  </si>
  <si>
    <t>MAYO</t>
  </si>
  <si>
    <t>JUNIO</t>
  </si>
  <si>
    <t>1 AL 13</t>
  </si>
  <si>
    <t>JULIO</t>
  </si>
  <si>
    <t>7 AL 31</t>
  </si>
  <si>
    <t>AGOSTO</t>
  </si>
  <si>
    <t>1 AL 29</t>
  </si>
  <si>
    <t>SEPTIEMBRE</t>
  </si>
  <si>
    <t>OCTUBRE</t>
  </si>
  <si>
    <t>1 AL 3 Y 14 AL 31</t>
  </si>
  <si>
    <t>NOVIEMBRE</t>
  </si>
  <si>
    <t>4 AL 29</t>
  </si>
  <si>
    <t xml:space="preserve">Fuente: </t>
  </si>
  <si>
    <t xml:space="preserve">https://acortar.link/F6jqEp </t>
  </si>
  <si>
    <t xml:space="preserve"> </t>
  </si>
  <si>
    <t>Proyección Retribución de los días al FSE Vigencia 2025</t>
  </si>
  <si>
    <t>PROYECCIÓN PAGO MES</t>
  </si>
  <si>
    <t>TOTAL PROYECCION DIAS Y RETRIBUCION</t>
  </si>
  <si>
    <t>SEDE PRINCIPAL</t>
  </si>
  <si>
    <t>PROYECCIÓN OPERACIÓN DIARIA DE LA TES
SEDE PRINCIPAL</t>
  </si>
  <si>
    <t>Total Proyección Retribución Diaria  al FSE</t>
  </si>
  <si>
    <r>
      <rPr>
        <b/>
        <sz val="10"/>
        <color theme="1"/>
        <rFont val="Aptos"/>
        <family val="2"/>
      </rPr>
      <t>NOTA:</t>
    </r>
    <r>
      <rPr>
        <sz val="10"/>
        <color theme="1"/>
        <rFont val="Aptos"/>
        <family val="2"/>
      </rPr>
      <t xml:space="preserve"> La retribución al FSE se pagará a más tardar el último día hábil del mes, teniendo en cuenta los días en que efectivamente se prestó el servicio de TES.</t>
    </r>
  </si>
  <si>
    <t>1 AL 30</t>
  </si>
  <si>
    <t>DIAS HABILES CALENDARIO ACADEMICO A PRESTAR EL SERVICIO DE TES</t>
  </si>
  <si>
    <t xml:space="preserve">Costo Operativo </t>
  </si>
  <si>
    <t>Utiludad Bruta</t>
  </si>
  <si>
    <t>Retribucion FSE</t>
  </si>
  <si>
    <t>ANALISIS PROYECCION ECONOMICA SOBRE VENTAS DE LA TIENDA ESCOLAR SALUDABLE EN LA SEDE PRIORIZADA DE LA INSTITUCIÓN EDUCATIVATÉCNICA LA VEGA DE LOS PADRES, PARA ESTIMAR LA RETRIBUCIÓN EN FAVOR DEL FONDO DE SERVICIOS EDUCATIVOS - FSE</t>
  </si>
  <si>
    <t>19 AL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</si>
</sst>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6">
    <font>
      <sz val="11"/>
      <color theme="1"/>
      <name val="Calibri"/>
      <family val="2"/>
      <scheme val="minor"/>
    </font>
    <font>
      <sz val="11"/>
      <color theme="1"/>
      <name val="Calibri"/>
      <family val="2"/>
      <scheme val="minor"/>
    </font>
    <font>
      <sz val="10"/>
      <color theme="1"/>
      <name val="Aptos"/>
      <family val="2"/>
    </font>
    <font>
      <b/>
      <sz val="10"/>
      <color theme="1"/>
      <name val="Aptos"/>
      <family val="2"/>
    </font>
    <font>
      <u/>
      <sz val="11"/>
      <color theme="10"/>
      <name val="Calibri"/>
      <family val="2"/>
      <scheme val="minor"/>
    </font>
    <font>
      <u/>
      <sz val="10"/>
      <color theme="10"/>
      <name val="Aptos"/>
      <family val="2"/>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s>
  <borders count="29">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cellStyleXfs>
  <cellXfs count="75">
    <xf numFmtId="0" fontId="0" fillId="0" borderId="0" xfId="0"/>
    <xf numFmtId="0" fontId="2" fillId="0" borderId="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0" xfId="0" applyFont="1" applyAlignment="1">
      <alignment horizontal="center" vertical="center"/>
    </xf>
    <xf numFmtId="3" fontId="2" fillId="0" borderId="26" xfId="0" applyNumberFormat="1" applyFont="1" applyBorder="1" applyAlignment="1">
      <alignment horizontal="center" vertical="center"/>
    </xf>
    <xf numFmtId="9" fontId="2" fillId="0" borderId="26" xfId="0" applyNumberFormat="1" applyFont="1" applyBorder="1" applyAlignment="1">
      <alignment horizontal="center" vertical="center"/>
    </xf>
    <xf numFmtId="0" fontId="2" fillId="3" borderId="0" xfId="0" applyFont="1" applyFill="1" applyAlignment="1">
      <alignment horizontal="center" vertical="center"/>
    </xf>
    <xf numFmtId="0" fontId="2" fillId="3" borderId="6" xfId="0" applyFont="1" applyFill="1" applyBorder="1" applyAlignment="1">
      <alignment horizontal="center" vertical="center"/>
    </xf>
    <xf numFmtId="3" fontId="2" fillId="0" borderId="2" xfId="0" applyNumberFormat="1" applyFont="1" applyBorder="1" applyAlignment="1">
      <alignment horizontal="center" vertical="center"/>
    </xf>
    <xf numFmtId="9" fontId="2" fillId="0" borderId="2" xfId="0" applyNumberFormat="1" applyFont="1" applyBorder="1" applyAlignment="1">
      <alignment horizontal="center" vertical="center"/>
    </xf>
    <xf numFmtId="0" fontId="3" fillId="3" borderId="2" xfId="0" applyFont="1" applyFill="1" applyBorder="1" applyAlignment="1">
      <alignment horizontal="center" vertical="center" wrapText="1"/>
    </xf>
    <xf numFmtId="0" fontId="3" fillId="3" borderId="9" xfId="0" applyFont="1" applyFill="1" applyBorder="1" applyAlignment="1">
      <alignment horizontal="center" vertical="center" wrapText="1"/>
    </xf>
    <xf numFmtId="164" fontId="2" fillId="0" borderId="2" xfId="1" applyNumberFormat="1" applyFont="1" applyBorder="1" applyAlignment="1">
      <alignment horizontal="center" vertical="center"/>
    </xf>
    <xf numFmtId="164" fontId="2" fillId="3" borderId="2" xfId="1" applyNumberFormat="1" applyFont="1" applyFill="1" applyBorder="1" applyAlignment="1">
      <alignment horizontal="center" vertical="center"/>
    </xf>
    <xf numFmtId="9" fontId="2" fillId="3" borderId="9" xfId="2" applyFont="1" applyFill="1" applyBorder="1" applyAlignment="1">
      <alignment horizontal="center" vertical="center"/>
    </xf>
    <xf numFmtId="0" fontId="2" fillId="3" borderId="1" xfId="0" applyFont="1" applyFill="1" applyBorder="1" applyAlignment="1">
      <alignment horizontal="center" vertical="center"/>
    </xf>
    <xf numFmtId="0" fontId="2" fillId="3" borderId="10" xfId="0" applyFont="1" applyFill="1" applyBorder="1" applyAlignment="1">
      <alignment horizontal="center" vertical="center"/>
    </xf>
    <xf numFmtId="164" fontId="2" fillId="0" borderId="0" xfId="0" applyNumberFormat="1" applyFont="1" applyAlignment="1">
      <alignment horizontal="center" vertical="center"/>
    </xf>
    <xf numFmtId="0" fontId="2" fillId="0" borderId="2" xfId="0" applyFont="1" applyBorder="1" applyAlignment="1">
      <alignment horizontal="center" vertical="center"/>
    </xf>
    <xf numFmtId="164" fontId="2" fillId="4" borderId="2" xfId="1" applyNumberFormat="1" applyFont="1" applyFill="1" applyBorder="1" applyAlignment="1">
      <alignment horizontal="center" vertical="center"/>
    </xf>
    <xf numFmtId="9" fontId="2" fillId="4" borderId="2" xfId="0" applyNumberFormat="1" applyFont="1" applyFill="1" applyBorder="1" applyAlignment="1">
      <alignment horizontal="center" vertical="center"/>
    </xf>
    <xf numFmtId="0" fontId="2" fillId="3" borderId="5" xfId="0" applyFont="1" applyFill="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2" fillId="3" borderId="0" xfId="0" applyFont="1" applyFill="1" applyAlignment="1">
      <alignment vertical="center" wrapText="1"/>
    </xf>
    <xf numFmtId="0" fontId="2" fillId="0" borderId="7" xfId="0" applyFont="1" applyBorder="1" applyAlignment="1">
      <alignment horizontal="center" vertical="center"/>
    </xf>
    <xf numFmtId="164" fontId="2" fillId="0" borderId="2" xfId="0" applyNumberFormat="1" applyFont="1" applyBorder="1" applyAlignment="1">
      <alignment horizontal="center" vertical="center"/>
    </xf>
    <xf numFmtId="0" fontId="3" fillId="4" borderId="15" xfId="0" applyFont="1" applyFill="1" applyBorder="1" applyAlignment="1">
      <alignment horizontal="center" vertical="center"/>
    </xf>
    <xf numFmtId="164" fontId="3" fillId="4" borderId="15" xfId="0" applyNumberFormat="1" applyFont="1" applyFill="1" applyBorder="1" applyAlignment="1">
      <alignment horizontal="center" vertical="center"/>
    </xf>
    <xf numFmtId="44" fontId="2" fillId="0" borderId="0" xfId="1" applyFont="1" applyAlignment="1">
      <alignment horizontal="center" vertical="center"/>
    </xf>
    <xf numFmtId="9" fontId="2" fillId="0" borderId="0" xfId="0" applyNumberFormat="1" applyFont="1" applyAlignment="1">
      <alignment horizontal="center" vertical="center"/>
    </xf>
    <xf numFmtId="0" fontId="2" fillId="0" borderId="22"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23"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4" borderId="7"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3" borderId="6" xfId="0" applyFont="1" applyFill="1" applyBorder="1" applyAlignment="1">
      <alignment horizontal="center" vertical="center"/>
    </xf>
    <xf numFmtId="0" fontId="3" fillId="0" borderId="19"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2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3" fillId="5" borderId="16" xfId="0" applyFont="1" applyFill="1" applyBorder="1"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0" fontId="5" fillId="0" borderId="0" xfId="3" applyFont="1" applyBorder="1" applyAlignment="1">
      <alignment horizontal="left" vertical="center"/>
    </xf>
    <xf numFmtId="0" fontId="5" fillId="0" borderId="6" xfId="3" applyFont="1" applyBorder="1" applyAlignment="1">
      <alignment horizontal="left"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1"/>
  <sheetViews>
    <sheetView tabSelected="1" showRuler="0" zoomScale="90" zoomScaleNormal="90" zoomScaleSheetLayoutView="160" workbookViewId="0">
      <selection sqref="A1:I1"/>
    </sheetView>
  </sheetViews>
  <sheetFormatPr baseColWidth="10" defaultColWidth="11.42578125" defaultRowHeight="12.75"/>
  <cols>
    <col min="1" max="1" width="29.7109375" style="3" customWidth="1"/>
    <col min="2" max="2" width="17" style="3" customWidth="1"/>
    <col min="3" max="3" width="16" style="3" bestFit="1" customWidth="1"/>
    <col min="4" max="5" width="16.7109375" style="3" customWidth="1"/>
    <col min="6" max="6" width="14.5703125" style="3" customWidth="1"/>
    <col min="7" max="7" width="13.28515625" style="3" bestFit="1" customWidth="1"/>
    <col min="8" max="8" width="10.85546875" style="3" customWidth="1"/>
    <col min="9" max="9" width="10.140625" style="3" bestFit="1" customWidth="1"/>
    <col min="10" max="10" width="11.42578125" style="3"/>
    <col min="11" max="11" width="12.7109375" style="3" bestFit="1" customWidth="1"/>
    <col min="12" max="12" width="28.28515625" style="3" bestFit="1" customWidth="1"/>
    <col min="13" max="14" width="12.7109375" style="3" bestFit="1" customWidth="1"/>
    <col min="15" max="15" width="5.85546875" style="3" bestFit="1" customWidth="1"/>
    <col min="16" max="16" width="12.7109375" style="3" bestFit="1" customWidth="1"/>
    <col min="17" max="16384" width="11.42578125" style="3"/>
  </cols>
  <sheetData>
    <row r="1" spans="1:11" ht="49.5" customHeight="1" thickBot="1">
      <c r="A1" s="59" t="s">
        <v>40</v>
      </c>
      <c r="B1" s="60"/>
      <c r="C1" s="60"/>
      <c r="D1" s="60"/>
      <c r="E1" s="60"/>
      <c r="F1" s="60"/>
      <c r="G1" s="60"/>
      <c r="H1" s="60"/>
      <c r="I1" s="61"/>
    </row>
    <row r="2" spans="1:11" ht="15" customHeight="1" thickBot="1">
      <c r="A2" s="51"/>
      <c r="B2" s="52"/>
      <c r="C2" s="52"/>
      <c r="D2" s="49"/>
      <c r="E2" s="49"/>
      <c r="F2" s="49"/>
      <c r="G2" s="49"/>
      <c r="H2" s="49"/>
      <c r="I2" s="50"/>
    </row>
    <row r="3" spans="1:11" ht="15" customHeight="1" thickBot="1">
      <c r="A3" s="67" t="s">
        <v>31</v>
      </c>
      <c r="B3" s="68"/>
      <c r="C3" s="69"/>
      <c r="D3" s="33"/>
      <c r="E3" s="33"/>
      <c r="F3" s="33"/>
      <c r="G3" s="33"/>
      <c r="H3" s="33"/>
      <c r="I3" s="34"/>
    </row>
    <row r="4" spans="1:11" ht="25.5">
      <c r="A4" s="2" t="s">
        <v>0</v>
      </c>
      <c r="B4" s="4">
        <v>88</v>
      </c>
      <c r="C4" s="5">
        <v>1</v>
      </c>
      <c r="D4" s="39"/>
      <c r="E4" s="39"/>
      <c r="F4" s="39"/>
      <c r="G4" s="39"/>
      <c r="H4" s="39"/>
      <c r="I4" s="44"/>
    </row>
    <row r="5" spans="1:11" ht="25.5">
      <c r="A5" s="1" t="s">
        <v>1</v>
      </c>
      <c r="B5" s="8">
        <v>80</v>
      </c>
      <c r="C5" s="9">
        <f>+(B5*C4)/B4</f>
        <v>0.90909090909090906</v>
      </c>
      <c r="D5" s="39"/>
      <c r="E5" s="39"/>
      <c r="F5" s="39"/>
      <c r="G5" s="39"/>
      <c r="H5" s="39"/>
      <c r="I5" s="44"/>
    </row>
    <row r="6" spans="1:11" ht="38.25">
      <c r="A6" s="1" t="s">
        <v>2</v>
      </c>
      <c r="B6" s="8">
        <f>+C29</f>
        <v>114</v>
      </c>
      <c r="C6" s="6"/>
      <c r="D6" s="39"/>
      <c r="E6" s="39"/>
      <c r="F6" s="39"/>
      <c r="G6" s="39"/>
      <c r="H6" s="39"/>
      <c r="I6" s="44"/>
    </row>
    <row r="7" spans="1:11">
      <c r="A7" s="47"/>
      <c r="B7" s="48"/>
      <c r="C7" s="48"/>
      <c r="D7" s="6"/>
      <c r="E7" s="6"/>
      <c r="F7" s="6"/>
      <c r="G7" s="6"/>
      <c r="H7" s="6"/>
      <c r="I7" s="7"/>
    </row>
    <row r="8" spans="1:11" ht="25.5">
      <c r="A8" s="62" t="s">
        <v>32</v>
      </c>
      <c r="B8" s="63"/>
      <c r="C8" s="63"/>
      <c r="D8" s="64"/>
      <c r="E8" s="39"/>
      <c r="F8" s="10" t="s">
        <v>3</v>
      </c>
      <c r="G8" s="10" t="s">
        <v>4</v>
      </c>
      <c r="H8" s="10" t="s">
        <v>5</v>
      </c>
      <c r="I8" s="11" t="s">
        <v>6</v>
      </c>
    </row>
    <row r="9" spans="1:11">
      <c r="A9" s="1" t="s">
        <v>7</v>
      </c>
      <c r="B9" s="12">
        <v>2800</v>
      </c>
      <c r="C9" s="12">
        <f>SUM(B5*B9)</f>
        <v>224000</v>
      </c>
      <c r="D9" s="9">
        <v>1</v>
      </c>
      <c r="E9" s="39"/>
      <c r="F9" s="13">
        <f>+B9</f>
        <v>2800</v>
      </c>
      <c r="G9" s="13">
        <f>+F9*0.75</f>
        <v>2100</v>
      </c>
      <c r="H9" s="13">
        <f>+F9-G9</f>
        <v>700</v>
      </c>
      <c r="I9" s="14">
        <f>(H9/F9)*100%</f>
        <v>0.25</v>
      </c>
    </row>
    <row r="10" spans="1:11">
      <c r="A10" s="65" t="s">
        <v>8</v>
      </c>
      <c r="B10" s="66"/>
      <c r="C10" s="12">
        <f>+(C9*D10)/D9</f>
        <v>56000</v>
      </c>
      <c r="D10" s="9">
        <v>0.25</v>
      </c>
      <c r="E10" s="39"/>
      <c r="F10" s="15"/>
      <c r="G10" s="15"/>
      <c r="H10" s="15"/>
      <c r="I10" s="16"/>
      <c r="K10" s="17"/>
    </row>
    <row r="11" spans="1:11">
      <c r="A11" s="72" t="s">
        <v>9</v>
      </c>
      <c r="B11" s="73"/>
      <c r="C11" s="73"/>
      <c r="D11" s="74"/>
      <c r="E11" s="39"/>
      <c r="F11" s="6" t="s">
        <v>25</v>
      </c>
      <c r="G11" s="70" t="s">
        <v>26</v>
      </c>
      <c r="H11" s="70"/>
      <c r="I11" s="71"/>
      <c r="K11" s="17"/>
    </row>
    <row r="12" spans="1:11">
      <c r="A12" s="65" t="s">
        <v>8</v>
      </c>
      <c r="B12" s="66"/>
      <c r="C12" s="12">
        <f>+C10</f>
        <v>56000</v>
      </c>
      <c r="D12" s="9">
        <v>1</v>
      </c>
      <c r="E12" s="39"/>
      <c r="F12" s="6"/>
      <c r="G12" s="6"/>
      <c r="H12" s="6"/>
      <c r="I12" s="7"/>
    </row>
    <row r="13" spans="1:11">
      <c r="A13" s="42" t="s">
        <v>10</v>
      </c>
      <c r="B13" s="43"/>
      <c r="C13" s="19">
        <f>+(C12*D13)/D12</f>
        <v>11200</v>
      </c>
      <c r="D13" s="20">
        <v>0.2</v>
      </c>
      <c r="E13" s="39"/>
      <c r="F13" s="6"/>
      <c r="G13" s="6"/>
      <c r="H13" s="6"/>
      <c r="I13" s="7"/>
      <c r="K13" s="17"/>
    </row>
    <row r="14" spans="1:11">
      <c r="A14" s="38"/>
      <c r="B14" s="39"/>
      <c r="C14" s="39"/>
      <c r="D14" s="39"/>
      <c r="E14" s="39"/>
      <c r="F14" s="6"/>
      <c r="G14" s="6"/>
      <c r="H14" s="6"/>
      <c r="I14" s="7"/>
    </row>
    <row r="15" spans="1:11">
      <c r="A15" s="21"/>
      <c r="B15" s="6"/>
      <c r="C15" s="6"/>
      <c r="D15" s="6"/>
      <c r="E15" s="39"/>
      <c r="F15" s="6"/>
      <c r="G15" s="6"/>
      <c r="H15" s="6"/>
      <c r="I15" s="7"/>
    </row>
    <row r="16" spans="1:11" ht="29.25" customHeight="1">
      <c r="A16" s="42" t="s">
        <v>33</v>
      </c>
      <c r="B16" s="43"/>
      <c r="C16" s="19">
        <f>+C13</f>
        <v>11200</v>
      </c>
      <c r="D16" s="6"/>
      <c r="E16" s="39"/>
      <c r="F16" s="6"/>
      <c r="G16" s="6"/>
      <c r="H16" s="6"/>
      <c r="I16" s="7"/>
    </row>
    <row r="17" spans="1:9">
      <c r="A17" s="21"/>
      <c r="B17" s="6"/>
      <c r="C17" s="6"/>
      <c r="D17" s="6"/>
      <c r="E17" s="39"/>
      <c r="F17" s="6"/>
      <c r="G17" s="6"/>
      <c r="H17" s="6"/>
      <c r="I17" s="7"/>
    </row>
    <row r="18" spans="1:9" ht="26.25" customHeight="1">
      <c r="A18" s="42" t="s">
        <v>28</v>
      </c>
      <c r="B18" s="43"/>
      <c r="C18" s="19">
        <f>+C16*B6</f>
        <v>1276800</v>
      </c>
      <c r="E18" s="39"/>
      <c r="F18" s="6"/>
      <c r="G18" s="6"/>
      <c r="H18" s="6"/>
      <c r="I18" s="7"/>
    </row>
    <row r="19" spans="1:9">
      <c r="A19" s="38"/>
      <c r="B19" s="39"/>
      <c r="C19" s="39"/>
      <c r="D19" s="39"/>
      <c r="E19" s="39"/>
      <c r="F19" s="6"/>
      <c r="G19" s="6"/>
      <c r="H19" s="6"/>
      <c r="I19" s="7"/>
    </row>
    <row r="20" spans="1:9" ht="15" customHeight="1">
      <c r="A20" s="40"/>
      <c r="B20" s="41"/>
      <c r="C20" s="41"/>
      <c r="D20" s="41"/>
      <c r="F20" s="53" t="s">
        <v>34</v>
      </c>
      <c r="G20" s="54"/>
      <c r="H20" s="54"/>
      <c r="I20" s="55"/>
    </row>
    <row r="21" spans="1:9" ht="76.5">
      <c r="A21" s="22" t="s">
        <v>11</v>
      </c>
      <c r="B21" s="23" t="s">
        <v>12</v>
      </c>
      <c r="C21" s="24" t="s">
        <v>36</v>
      </c>
      <c r="D21" s="24" t="s">
        <v>29</v>
      </c>
      <c r="E21" s="25"/>
      <c r="F21" s="56"/>
      <c r="G21" s="57"/>
      <c r="H21" s="57"/>
      <c r="I21" s="58"/>
    </row>
    <row r="22" spans="1:9">
      <c r="A22" s="26" t="s">
        <v>13</v>
      </c>
      <c r="B22" s="18" t="s">
        <v>41</v>
      </c>
      <c r="C22" s="18">
        <v>10</v>
      </c>
      <c r="D22" s="27">
        <f>+C16*C22</f>
        <v>112000</v>
      </c>
      <c r="E22" s="32"/>
      <c r="F22" s="33"/>
      <c r="G22" s="33"/>
      <c r="H22" s="33"/>
      <c r="I22" s="34"/>
    </row>
    <row r="23" spans="1:9">
      <c r="A23" s="26" t="s">
        <v>14</v>
      </c>
      <c r="B23" s="18" t="s">
        <v>15</v>
      </c>
      <c r="C23" s="18">
        <v>9</v>
      </c>
      <c r="D23" s="27">
        <f>+C16*C23</f>
        <v>100800</v>
      </c>
      <c r="E23" s="32"/>
      <c r="F23" s="33"/>
      <c r="G23" s="33"/>
      <c r="H23" s="33"/>
      <c r="I23" s="34"/>
    </row>
    <row r="24" spans="1:9">
      <c r="A24" s="26" t="s">
        <v>16</v>
      </c>
      <c r="B24" s="18" t="s">
        <v>17</v>
      </c>
      <c r="C24" s="18">
        <v>19</v>
      </c>
      <c r="D24" s="27">
        <f>+C16*C24</f>
        <v>212800</v>
      </c>
      <c r="E24" s="32"/>
      <c r="F24" s="33"/>
      <c r="G24" s="33"/>
      <c r="H24" s="33"/>
      <c r="I24" s="34"/>
    </row>
    <row r="25" spans="1:9" ht="15" customHeight="1">
      <c r="A25" s="26" t="s">
        <v>18</v>
      </c>
      <c r="B25" s="18" t="s">
        <v>19</v>
      </c>
      <c r="C25" s="18">
        <v>19</v>
      </c>
      <c r="D25" s="27">
        <f>+C16*C25</f>
        <v>212800</v>
      </c>
      <c r="E25" s="32"/>
      <c r="F25" s="33"/>
      <c r="G25" s="33"/>
      <c r="H25" s="33"/>
      <c r="I25" s="34"/>
    </row>
    <row r="26" spans="1:9">
      <c r="A26" s="26" t="s">
        <v>20</v>
      </c>
      <c r="B26" s="18" t="s">
        <v>35</v>
      </c>
      <c r="C26" s="18">
        <v>22</v>
      </c>
      <c r="D26" s="27">
        <f>+C16*C26</f>
        <v>246400</v>
      </c>
      <c r="E26" s="32"/>
      <c r="F26" s="33"/>
      <c r="G26" s="33"/>
      <c r="H26" s="33"/>
      <c r="I26" s="34"/>
    </row>
    <row r="27" spans="1:9">
      <c r="A27" s="26" t="s">
        <v>21</v>
      </c>
      <c r="B27" s="18" t="s">
        <v>22</v>
      </c>
      <c r="C27" s="18">
        <v>17</v>
      </c>
      <c r="D27" s="27">
        <f>+C16*C27</f>
        <v>190400</v>
      </c>
      <c r="E27" s="32"/>
      <c r="F27" s="33"/>
      <c r="G27" s="33"/>
      <c r="H27" s="33"/>
      <c r="I27" s="34"/>
    </row>
    <row r="28" spans="1:9">
      <c r="A28" s="26" t="s">
        <v>23</v>
      </c>
      <c r="B28" s="18" t="s">
        <v>24</v>
      </c>
      <c r="C28" s="18">
        <v>18</v>
      </c>
      <c r="D28" s="27">
        <f>+C16*C28</f>
        <v>201600</v>
      </c>
      <c r="E28" s="32"/>
      <c r="F28" s="33"/>
      <c r="G28" s="33"/>
      <c r="H28" s="33"/>
      <c r="I28" s="34"/>
    </row>
    <row r="29" spans="1:9" ht="28.5" customHeight="1" thickBot="1">
      <c r="A29" s="45" t="s">
        <v>30</v>
      </c>
      <c r="B29" s="46"/>
      <c r="C29" s="28">
        <f>SUM(C22:C28)</f>
        <v>114</v>
      </c>
      <c r="D29" s="29">
        <f>SUM(D22:D28)</f>
        <v>1276800</v>
      </c>
      <c r="E29" s="35"/>
      <c r="F29" s="36"/>
      <c r="G29" s="36"/>
      <c r="H29" s="36"/>
      <c r="I29" s="37"/>
    </row>
    <row r="33" spans="3:7">
      <c r="C33" s="3" t="s">
        <v>37</v>
      </c>
      <c r="D33" s="30">
        <f>C9*B6</f>
        <v>25536000</v>
      </c>
      <c r="E33" s="31">
        <v>1</v>
      </c>
      <c r="F33" s="30"/>
      <c r="G33" s="3" t="s">
        <v>27</v>
      </c>
    </row>
    <row r="34" spans="3:7">
      <c r="C34" s="3" t="s">
        <v>38</v>
      </c>
      <c r="D34" s="30">
        <f>C10*B6</f>
        <v>6384000</v>
      </c>
      <c r="E34" s="31">
        <v>1</v>
      </c>
    </row>
    <row r="35" spans="3:7">
      <c r="C35" s="3" t="s">
        <v>39</v>
      </c>
      <c r="D35" s="30">
        <f>+(D34*E35)/E34</f>
        <v>1276800</v>
      </c>
      <c r="E35" s="31">
        <v>0.2</v>
      </c>
    </row>
    <row r="43" spans="3:7">
      <c r="D43" s="17"/>
    </row>
    <row r="44" spans="3:7">
      <c r="D44" s="17"/>
    </row>
    <row r="45" spans="3:7">
      <c r="D45" s="17"/>
    </row>
    <row r="46" spans="3:7">
      <c r="D46" s="17"/>
    </row>
    <row r="47" spans="3:7">
      <c r="D47" s="17"/>
    </row>
    <row r="48" spans="3:7">
      <c r="D48" s="17"/>
    </row>
    <row r="49" spans="4:4">
      <c r="D49" s="17"/>
    </row>
    <row r="50" spans="4:4">
      <c r="D50" s="17"/>
    </row>
    <row r="51" spans="4:4">
      <c r="D51" s="17"/>
    </row>
  </sheetData>
  <mergeCells count="20">
    <mergeCell ref="D2:I3"/>
    <mergeCell ref="A2:C2"/>
    <mergeCell ref="F20:I21"/>
    <mergeCell ref="A1:I1"/>
    <mergeCell ref="A8:D8"/>
    <mergeCell ref="A10:B10"/>
    <mergeCell ref="A12:B12"/>
    <mergeCell ref="A3:C3"/>
    <mergeCell ref="G11:I11"/>
    <mergeCell ref="A11:D11"/>
    <mergeCell ref="E22:I29"/>
    <mergeCell ref="A19:D20"/>
    <mergeCell ref="A13:B13"/>
    <mergeCell ref="D4:I6"/>
    <mergeCell ref="E8:E19"/>
    <mergeCell ref="A14:D14"/>
    <mergeCell ref="A18:B18"/>
    <mergeCell ref="A29:B29"/>
    <mergeCell ref="A16:B16"/>
    <mergeCell ref="A7:C7"/>
  </mergeCells>
  <hyperlinks>
    <hyperlink ref="G11" r:id="rId1"/>
  </hyperlinks>
  <printOptions horizontalCentered="1"/>
  <pageMargins left="0.78740157480314965" right="0.39370078740157483" top="0.78740157480314965" bottom="0.78740157480314965" header="0.31496062992125984" footer="0.31496062992125984"/>
  <pageSetup scale="55"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2025-05-06T17:12:58Z</dcterms:modified>
</cp:coreProperties>
</file>