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SENA\Downloads\LOGISTICA BIENESTAR A FUNCIONARIOS\"/>
    </mc:Choice>
  </mc:AlternateContent>
  <xr:revisionPtr revIDLastSave="0" documentId="8_{63069380-A1A3-4DD6-B6B1-F236F0DFD6D0}" xr6:coauthVersionLast="47" xr6:coauthVersionMax="47" xr10:uidLastSave="{00000000-0000-0000-0000-000000000000}"/>
  <bookViews>
    <workbookView xWindow="-120" yWindow="-120" windowWidth="29040" windowHeight="15840" xr2:uid="{00000000-000D-0000-FFFF-FFFF00000000}"/>
  </bookViews>
  <sheets>
    <sheet name="NECESIDADES TOTALES IMPLEMENTOS" sheetId="1" r:id="rId1"/>
    <sheet name="Hoja1" sheetId="3" state="hidden" r:id="rId2"/>
    <sheet name="INSTRUCCIONES" sheetId="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 i="1"/>
  <c r="I3" i="1" l="1"/>
  <c r="I4" i="1"/>
  <c r="I5" i="1"/>
  <c r="I6" i="1"/>
  <c r="I8" i="1"/>
  <c r="I10" i="1"/>
  <c r="I11" i="1"/>
  <c r="I15" i="1"/>
  <c r="I16" i="1"/>
  <c r="I17" i="1"/>
  <c r="I21" i="1"/>
  <c r="I22" i="1"/>
  <c r="I23" i="1"/>
  <c r="I25" i="1"/>
  <c r="I32" i="1"/>
  <c r="I33" i="1"/>
  <c r="I34" i="1"/>
  <c r="I35" i="1"/>
  <c r="I36" i="1"/>
  <c r="I39" i="1"/>
  <c r="I42" i="1"/>
  <c r="I43" i="1"/>
  <c r="I45" i="1"/>
  <c r="Q45" i="1"/>
  <c r="Q46" i="1"/>
  <c r="Q47" i="1"/>
  <c r="S45" i="1"/>
  <c r="S46" i="1"/>
  <c r="S47" i="1"/>
  <c r="U45" i="1"/>
  <c r="U46" i="1"/>
  <c r="U47" i="1"/>
  <c r="V45" i="1"/>
  <c r="X45" i="1" s="1"/>
  <c r="V46" i="1"/>
  <c r="X46" i="1" s="1"/>
  <c r="V47" i="1"/>
  <c r="X47" i="1" s="1"/>
  <c r="Q40" i="1"/>
  <c r="Q41" i="1"/>
  <c r="Q42" i="1"/>
  <c r="S40" i="1"/>
  <c r="S41" i="1"/>
  <c r="S42" i="1"/>
  <c r="U40" i="1"/>
  <c r="U41" i="1"/>
  <c r="U42" i="1"/>
  <c r="V40" i="1"/>
  <c r="X40" i="1" s="1"/>
  <c r="V41" i="1"/>
  <c r="X41" i="1" s="1"/>
  <c r="V42" i="1"/>
  <c r="X42" i="1" s="1"/>
  <c r="Q14" i="1"/>
  <c r="Q15" i="1"/>
  <c r="Q16" i="1"/>
  <c r="Q17" i="1"/>
  <c r="Q18" i="1"/>
  <c r="Q19" i="1"/>
  <c r="Q20" i="1"/>
  <c r="Q21" i="1"/>
  <c r="Q22" i="1"/>
  <c r="Q23" i="1"/>
  <c r="Q24" i="1"/>
  <c r="Q25" i="1"/>
  <c r="Q26" i="1"/>
  <c r="Q27" i="1"/>
  <c r="S14" i="1"/>
  <c r="S15" i="1"/>
  <c r="S16" i="1"/>
  <c r="S17" i="1"/>
  <c r="S18" i="1"/>
  <c r="S19" i="1"/>
  <c r="S20" i="1"/>
  <c r="S21" i="1"/>
  <c r="S22" i="1"/>
  <c r="S23" i="1"/>
  <c r="S24" i="1"/>
  <c r="S25" i="1"/>
  <c r="S26" i="1"/>
  <c r="S27" i="1"/>
  <c r="U14" i="1"/>
  <c r="U15" i="1"/>
  <c r="U16" i="1"/>
  <c r="U17" i="1"/>
  <c r="U18" i="1"/>
  <c r="U19" i="1"/>
  <c r="U20" i="1"/>
  <c r="U21" i="1"/>
  <c r="U22" i="1"/>
  <c r="U23" i="1"/>
  <c r="U24" i="1"/>
  <c r="U25" i="1"/>
  <c r="U26" i="1"/>
  <c r="U27" i="1"/>
  <c r="V14" i="1"/>
  <c r="X14" i="1" s="1"/>
  <c r="V15" i="1"/>
  <c r="X15" i="1" s="1"/>
  <c r="V16" i="1"/>
  <c r="X16" i="1" s="1"/>
  <c r="V17" i="1"/>
  <c r="X17" i="1" s="1"/>
  <c r="V18" i="1"/>
  <c r="X18" i="1" s="1"/>
  <c r="V19" i="1"/>
  <c r="X19" i="1" s="1"/>
  <c r="V20" i="1"/>
  <c r="X20" i="1" s="1"/>
  <c r="V21" i="1"/>
  <c r="X21" i="1" s="1"/>
  <c r="V22" i="1"/>
  <c r="X22" i="1" s="1"/>
  <c r="V23" i="1"/>
  <c r="X23" i="1" s="1"/>
  <c r="V24" i="1"/>
  <c r="X24" i="1" s="1"/>
  <c r="V25" i="1"/>
  <c r="X25" i="1" s="1"/>
  <c r="V26" i="1"/>
  <c r="X26" i="1" s="1"/>
  <c r="V27" i="1"/>
  <c r="X27" i="1" s="1"/>
  <c r="Q28" i="1"/>
  <c r="Q29" i="1"/>
  <c r="Q30" i="1"/>
  <c r="Q31" i="1"/>
  <c r="Q32" i="1"/>
  <c r="Q33" i="1"/>
  <c r="Q34" i="1"/>
  <c r="S28" i="1"/>
  <c r="S29" i="1"/>
  <c r="S30" i="1"/>
  <c r="S31" i="1"/>
  <c r="S32" i="1"/>
  <c r="S33" i="1"/>
  <c r="S34" i="1"/>
  <c r="U28" i="1"/>
  <c r="U29" i="1"/>
  <c r="U30" i="1"/>
  <c r="U31" i="1"/>
  <c r="U32" i="1"/>
  <c r="U33" i="1"/>
  <c r="U34" i="1"/>
  <c r="V28" i="1"/>
  <c r="X28" i="1" s="1"/>
  <c r="V29" i="1"/>
  <c r="X29" i="1" s="1"/>
  <c r="V30" i="1"/>
  <c r="X30" i="1" s="1"/>
  <c r="V31" i="1"/>
  <c r="X31" i="1" s="1"/>
  <c r="V32" i="1"/>
  <c r="X32" i="1" s="1"/>
  <c r="V33" i="1"/>
  <c r="X33" i="1" s="1"/>
  <c r="V34" i="1"/>
  <c r="X34" i="1" s="1"/>
  <c r="Q35" i="1"/>
  <c r="Q36" i="1"/>
  <c r="Q37" i="1"/>
  <c r="Q38" i="1"/>
  <c r="S35" i="1"/>
  <c r="S36" i="1"/>
  <c r="S37" i="1"/>
  <c r="S38" i="1"/>
  <c r="U35" i="1"/>
  <c r="U36" i="1"/>
  <c r="U37" i="1"/>
  <c r="U38" i="1"/>
  <c r="V35" i="1"/>
  <c r="X35" i="1" s="1"/>
  <c r="V36" i="1"/>
  <c r="X36" i="1" s="1"/>
  <c r="V37" i="1"/>
  <c r="X37" i="1" s="1"/>
  <c r="V38" i="1"/>
  <c r="X38" i="1" s="1"/>
  <c r="Q39" i="1"/>
  <c r="Q43" i="1"/>
  <c r="S39" i="1"/>
  <c r="S43" i="1"/>
  <c r="U39" i="1"/>
  <c r="U43" i="1"/>
  <c r="V39" i="1"/>
  <c r="X39" i="1" s="1"/>
  <c r="V43" i="1"/>
  <c r="X43" i="1" s="1"/>
  <c r="Q44" i="1"/>
  <c r="S44" i="1"/>
  <c r="U44" i="1"/>
  <c r="V44" i="1"/>
  <c r="X44" i="1" s="1"/>
  <c r="Q8" i="1"/>
  <c r="Q9" i="1"/>
  <c r="Q10" i="1"/>
  <c r="Q11" i="1"/>
  <c r="Q12" i="1"/>
  <c r="Q13" i="1"/>
  <c r="S8" i="1"/>
  <c r="S9" i="1"/>
  <c r="S10" i="1"/>
  <c r="S11" i="1"/>
  <c r="S12" i="1"/>
  <c r="S13" i="1"/>
  <c r="U8" i="1"/>
  <c r="U9" i="1"/>
  <c r="U10" i="1"/>
  <c r="U11" i="1"/>
  <c r="U12" i="1"/>
  <c r="U13" i="1"/>
  <c r="I30" i="1" l="1"/>
  <c r="I38" i="1"/>
  <c r="I46" i="1"/>
  <c r="I37" i="1"/>
  <c r="I29" i="1"/>
  <c r="I14" i="1"/>
  <c r="I44" i="1"/>
  <c r="I28" i="1"/>
  <c r="I20" i="1"/>
  <c r="I27" i="1"/>
  <c r="I19" i="1"/>
  <c r="I26" i="1"/>
  <c r="I41" i="1"/>
  <c r="I18" i="1"/>
  <c r="I40" i="1"/>
  <c r="I24" i="1"/>
  <c r="I47" i="1"/>
  <c r="I31" i="1"/>
  <c r="O41" i="1"/>
  <c r="O47" i="1"/>
  <c r="O46" i="1"/>
  <c r="O45" i="1"/>
  <c r="O44" i="1"/>
  <c r="O43" i="1"/>
  <c r="O42" i="1"/>
  <c r="O40" i="1"/>
  <c r="O39" i="1"/>
  <c r="O38" i="1"/>
  <c r="O37" i="1"/>
  <c r="O36" i="1"/>
  <c r="O35" i="1"/>
  <c r="O34" i="1"/>
  <c r="O33" i="1"/>
  <c r="M32" i="1"/>
  <c r="O32" i="1"/>
  <c r="O31" i="1"/>
  <c r="O30" i="1"/>
  <c r="O29" i="1"/>
  <c r="O28" i="1"/>
  <c r="O27" i="1"/>
  <c r="O26" i="1"/>
  <c r="O25" i="1"/>
  <c r="O24" i="1"/>
  <c r="O23" i="1"/>
  <c r="O22" i="1"/>
  <c r="O21" i="1"/>
  <c r="O20" i="1"/>
  <c r="O19" i="1"/>
  <c r="O18" i="1"/>
  <c r="O17" i="1"/>
  <c r="O16" i="1"/>
  <c r="O15" i="1"/>
  <c r="O14" i="1"/>
  <c r="M47" i="1"/>
  <c r="M46" i="1"/>
  <c r="M45" i="1"/>
  <c r="M44" i="1"/>
  <c r="M43" i="1"/>
  <c r="M42" i="1"/>
  <c r="M41" i="1"/>
  <c r="M40" i="1"/>
  <c r="M39" i="1"/>
  <c r="M38" i="1"/>
  <c r="M37" i="1"/>
  <c r="M36" i="1"/>
  <c r="M35" i="1"/>
  <c r="M34" i="1"/>
  <c r="M33" i="1"/>
  <c r="M31" i="1"/>
  <c r="M30" i="1"/>
  <c r="M29" i="1"/>
  <c r="M28" i="1"/>
  <c r="M27" i="1"/>
  <c r="M26" i="1"/>
  <c r="M25" i="1"/>
  <c r="M24" i="1"/>
  <c r="M23" i="1"/>
  <c r="M22" i="1"/>
  <c r="M21" i="1"/>
  <c r="M20" i="1"/>
  <c r="M19" i="1"/>
  <c r="M18" i="1"/>
  <c r="M17" i="1"/>
  <c r="M16" i="1"/>
  <c r="M15" i="1"/>
  <c r="M14" i="1"/>
  <c r="K44" i="1"/>
  <c r="K46" i="1"/>
  <c r="K45" i="1"/>
  <c r="K42" i="1"/>
  <c r="K41" i="1"/>
  <c r="K47" i="1"/>
  <c r="K43" i="1"/>
  <c r="K40" i="1"/>
  <c r="G40" i="1"/>
  <c r="K39" i="1"/>
  <c r="K38" i="1"/>
  <c r="K37" i="1"/>
  <c r="K36" i="1"/>
  <c r="K35" i="1"/>
  <c r="K34" i="1"/>
  <c r="K33" i="1"/>
  <c r="K32" i="1"/>
  <c r="K31" i="1"/>
  <c r="K30" i="1"/>
  <c r="K29" i="1"/>
  <c r="K28" i="1"/>
  <c r="K27" i="1"/>
  <c r="K26" i="1"/>
  <c r="K25" i="1"/>
  <c r="K24" i="1"/>
  <c r="K23" i="1"/>
  <c r="K22" i="1"/>
  <c r="K21" i="1"/>
  <c r="K20" i="1"/>
  <c r="K19" i="1"/>
  <c r="K18" i="1"/>
  <c r="K17" i="1"/>
  <c r="K16" i="1"/>
  <c r="K15" i="1"/>
  <c r="K14" i="1"/>
  <c r="G47" i="1"/>
  <c r="G46" i="1"/>
  <c r="G45" i="1"/>
  <c r="G44" i="1"/>
  <c r="G43" i="1"/>
  <c r="G42" i="1"/>
  <c r="G41" i="1"/>
  <c r="G39" i="1"/>
  <c r="G38" i="1"/>
  <c r="G37" i="1"/>
  <c r="G36" i="1"/>
  <c r="G35" i="1"/>
  <c r="G34" i="1"/>
  <c r="G33" i="1"/>
  <c r="G32" i="1"/>
  <c r="G31" i="1"/>
  <c r="G30" i="1"/>
  <c r="G29" i="1"/>
  <c r="G28" i="1"/>
  <c r="G27" i="1"/>
  <c r="G26" i="1"/>
  <c r="G25" i="1"/>
  <c r="G24" i="1"/>
  <c r="G23" i="1"/>
  <c r="G22" i="1"/>
  <c r="G21" i="1"/>
  <c r="G20" i="1"/>
  <c r="G19" i="1"/>
  <c r="G18" i="1"/>
  <c r="G17" i="1"/>
  <c r="G16" i="1"/>
  <c r="G15" i="1"/>
  <c r="G14" i="1"/>
  <c r="S4" i="1"/>
  <c r="U4" i="1"/>
  <c r="S5" i="1"/>
  <c r="U5" i="1"/>
  <c r="S6" i="1"/>
  <c r="U6" i="1"/>
  <c r="S3" i="1"/>
  <c r="U3" i="1"/>
  <c r="S7" i="1"/>
  <c r="U7" i="1"/>
  <c r="Q6" i="1"/>
  <c r="Q3" i="1"/>
  <c r="Q7" i="1"/>
  <c r="Q4" i="1"/>
  <c r="Q5" i="1"/>
  <c r="W18" i="1" l="1"/>
  <c r="W44" i="1"/>
  <c r="W34" i="1"/>
  <c r="W47" i="1"/>
  <c r="W41" i="1"/>
  <c r="W24" i="1"/>
  <c r="W37" i="1"/>
  <c r="W33" i="1"/>
  <c r="W27" i="1"/>
  <c r="W39" i="1"/>
  <c r="W36" i="1"/>
  <c r="W38" i="1"/>
  <c r="W14" i="1"/>
  <c r="W40" i="1"/>
  <c r="W35" i="1"/>
  <c r="W31" i="1"/>
  <c r="W26" i="1"/>
  <c r="W25" i="1"/>
  <c r="W19" i="1"/>
  <c r="W17" i="1"/>
  <c r="W46" i="1"/>
  <c r="W45" i="1"/>
  <c r="W43" i="1"/>
  <c r="W42" i="1"/>
  <c r="W29" i="1"/>
  <c r="W22" i="1"/>
  <c r="W32" i="1"/>
  <c r="W30" i="1"/>
  <c r="W28" i="1"/>
  <c r="W23" i="1"/>
  <c r="W21" i="1"/>
  <c r="W20" i="1"/>
  <c r="W16" i="1"/>
  <c r="W15" i="1"/>
  <c r="V6" i="1" l="1"/>
  <c r="O6" i="1" s="1"/>
  <c r="V7" i="1"/>
  <c r="I7" i="1" s="1"/>
  <c r="V5" i="1"/>
  <c r="O5" i="1" s="1"/>
  <c r="V3" i="1"/>
  <c r="V12" i="1"/>
  <c r="I12" i="1" s="1"/>
  <c r="V4" i="1"/>
  <c r="V8" i="1"/>
  <c r="V9" i="1"/>
  <c r="I9" i="1" s="1"/>
  <c r="V11" i="1"/>
  <c r="O11" i="1" s="1"/>
  <c r="V13" i="1"/>
  <c r="I13" i="1" s="1"/>
  <c r="V10" i="1"/>
  <c r="O13" i="1" l="1"/>
  <c r="M12" i="1"/>
  <c r="O12" i="1"/>
  <c r="M10" i="1"/>
  <c r="O10" i="1"/>
  <c r="M9" i="1"/>
  <c r="O9" i="1"/>
  <c r="M8" i="1"/>
  <c r="O8" i="1"/>
  <c r="M7" i="1"/>
  <c r="O7" i="1"/>
  <c r="M4" i="1"/>
  <c r="O4" i="1"/>
  <c r="M3" i="1"/>
  <c r="O3" i="1"/>
  <c r="X13" i="1"/>
  <c r="M13" i="1"/>
  <c r="G11" i="1"/>
  <c r="M11" i="1"/>
  <c r="G6" i="1"/>
  <c r="M6" i="1"/>
  <c r="G5" i="1"/>
  <c r="M5" i="1"/>
  <c r="X12" i="1"/>
  <c r="G12" i="1"/>
  <c r="X4" i="1"/>
  <c r="G4" i="1"/>
  <c r="G3" i="1"/>
  <c r="K10" i="1"/>
  <c r="G10" i="1"/>
  <c r="X9" i="1"/>
  <c r="G9" i="1"/>
  <c r="X8" i="1"/>
  <c r="G8" i="1"/>
  <c r="G7" i="1"/>
  <c r="K3" i="1"/>
  <c r="K12" i="1"/>
  <c r="K8" i="1"/>
  <c r="X3" i="1"/>
  <c r="K4" i="1"/>
  <c r="X7" i="1"/>
  <c r="K11" i="1"/>
  <c r="X10" i="1"/>
  <c r="K5" i="1"/>
  <c r="K6" i="1"/>
  <c r="X5" i="1"/>
  <c r="G13" i="1"/>
  <c r="K13" i="1"/>
  <c r="X11" i="1"/>
  <c r="X6" i="1"/>
  <c r="K9" i="1"/>
  <c r="K7" i="1"/>
  <c r="W12" i="1" l="1"/>
  <c r="W4" i="1"/>
  <c r="W6" i="1"/>
  <c r="W10" i="1"/>
  <c r="W7" i="1"/>
  <c r="W5" i="1"/>
  <c r="W11" i="1"/>
  <c r="W3" i="1"/>
  <c r="W13" i="1"/>
  <c r="W8" i="1"/>
  <c r="W9" i="1"/>
  <c r="X4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tc={802F2B71-9DF2-4E51-9BEC-23C608B3A9F8}</author>
  </authors>
  <commentList>
    <comment ref="W2" authorId="0" shapeId="0" xr:uid="{802F2B71-9DF2-4E51-9BEC-23C608B3A9F8}">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RECOMIENDAN AL MENOS TRES FUENTES DE INFORMACION</t>
      </text>
    </comment>
  </commentList>
</comments>
</file>

<file path=xl/sharedStrings.xml><?xml version="1.0" encoding="utf-8"?>
<sst xmlns="http://schemas.openxmlformats.org/spreadsheetml/2006/main" count="181" uniqueCount="118">
  <si>
    <t>N°</t>
  </si>
  <si>
    <t>DESCRIPCIÓN</t>
  </si>
  <si>
    <t>CODIGO UNSPSC</t>
  </si>
  <si>
    <t>CANTIDAD PROYECTADA</t>
  </si>
  <si>
    <t>UNIDAD DE MEDIDA</t>
  </si>
  <si>
    <t>DESVIACIÓN COT.1</t>
  </si>
  <si>
    <t>COTIZACIÓN 2</t>
  </si>
  <si>
    <t>DESVIACIÓN COT.2</t>
  </si>
  <si>
    <t>COTIZACIÓN 3</t>
  </si>
  <si>
    <t>DESVIACIÓN COT 3.</t>
  </si>
  <si>
    <t>COTIZACIÓN 4</t>
  </si>
  <si>
    <t>DESVIACIÓN COT4.</t>
  </si>
  <si>
    <t>COTIZACIÓN 5</t>
  </si>
  <si>
    <t>DESVIACIÓN COT.5</t>
  </si>
  <si>
    <t>COTIZACIÓN 6</t>
  </si>
  <si>
    <t>DESVIACIÓN COT.6</t>
  </si>
  <si>
    <t>COTIZACIÓN 7</t>
  </si>
  <si>
    <t>DESVIACIÓN COT.7</t>
  </si>
  <si>
    <t>COTIZACIÓN 8</t>
  </si>
  <si>
    <t>DESVIACIÓN COT.8</t>
  </si>
  <si>
    <t>PROMEDIO VALOR UNITARIO</t>
  </si>
  <si>
    <t>CANTIDAD DE COTIZACIONES</t>
  </si>
  <si>
    <t>VALOR TOTAL</t>
  </si>
  <si>
    <t>unidad</t>
  </si>
  <si>
    <t>TOTAL</t>
  </si>
  <si>
    <t>NOMBRE DE LA COLUMNA</t>
  </si>
  <si>
    <t>INSTRUCCIONES</t>
  </si>
  <si>
    <t>Numere secuencialmente los bienes o servicios a adquirir desde el número 1 en adelante.</t>
  </si>
  <si>
    <t>Escriba exactamente la descripción del bien o servicio según la FICHA TÉCNICA.</t>
  </si>
  <si>
    <t>CÓDIGO UNSPSC</t>
  </si>
  <si>
    <t>Registre el código UNSPSC de acuerdo con la FICHA TÉCNICA.</t>
  </si>
  <si>
    <t>Escriba la unidad de medida del bien o servicio según la FICHA TÉCNICA.</t>
  </si>
  <si>
    <t>COTIZACIÓN 1</t>
  </si>
  <si>
    <t>Registre el valor del bien o servicio según la cotización número 1.</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</si>
  <si>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1 respecto al Promedio. Si la desviación es mayor al 30% , el sistema le mostrará el valor </t>
    </r>
    <r>
      <rPr>
        <b/>
        <sz val="11"/>
        <color rgb="FFFF0000"/>
        <rFont val="Calibri"/>
        <family val="2"/>
        <scheme val="minor"/>
      </rPr>
      <t>EN COLOR ROJO</t>
    </r>
  </si>
  <si>
    <t>Registre el valor del bien o servicio según la cotización número 2.</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</si>
  <si>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2 respecto al Promedio. Si la desviación es mayor al 30% , el sistema le mostrará el valor </t>
    </r>
    <r>
      <rPr>
        <b/>
        <sz val="11"/>
        <color rgb="FFFF0000"/>
        <rFont val="Calibri"/>
        <family val="2"/>
        <scheme val="minor"/>
      </rPr>
      <t>EN COLOR ROJO</t>
    </r>
  </si>
  <si>
    <t>Registre el valor del bien o servicio según la cotización número 3.</t>
  </si>
  <si>
    <t>DESVIACIÓN COT3.</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</si>
  <si>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3 respecto al Promedio. Si la desviación es mayor al 30% , el sistema le mostrará el valor </t>
    </r>
    <r>
      <rPr>
        <b/>
        <sz val="11"/>
        <color rgb="FFFF0000"/>
        <rFont val="Calibri"/>
        <family val="2"/>
        <scheme val="minor"/>
      </rPr>
      <t>EN COLOR ROJO</t>
    </r>
  </si>
  <si>
    <t>Registre el valor del bien o servicio según la cotización número 4.</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</si>
  <si>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4 respecto al Promedio. Si la desviación es mayor al 30% , el sistema le mostrará el valor </t>
    </r>
    <r>
      <rPr>
        <b/>
        <sz val="11"/>
        <color rgb="FFFF0000"/>
        <rFont val="Calibri"/>
        <family val="2"/>
        <scheme val="minor"/>
      </rPr>
      <t>EN COLOR ROJO</t>
    </r>
  </si>
  <si>
    <t>Registre el valor del bien o servicio según la cotización número 5.</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</si>
  <si>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5 respecto al Promedio. Si la desviación es mayor al 30% , el sistema le mostrará el valor </t>
    </r>
    <r>
      <rPr>
        <b/>
        <sz val="11"/>
        <color rgb="FFFF0000"/>
        <rFont val="Calibri"/>
        <family val="2"/>
        <scheme val="minor"/>
      </rPr>
      <t>EN COLOR ROJO</t>
    </r>
  </si>
  <si>
    <t>Registre el valor del bien o servicio según la cotización número 6.</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</si>
  <si>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6 respecto al Promedio. Si la desviación es mayor al 30% , el sistema le mostrará el valor </t>
    </r>
    <r>
      <rPr>
        <b/>
        <sz val="11"/>
        <color rgb="FFFF0000"/>
        <rFont val="Calibri"/>
        <family val="2"/>
        <scheme val="minor"/>
      </rPr>
      <t>EN COLOR ROJO</t>
    </r>
  </si>
  <si>
    <t>Registre el valor del bien o servicio según la cotización número 7.</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</si>
  <si>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7 respecto al Promedio. Si la desviación es mayor al 30% , el sistema le mostrará el valor </t>
    </r>
    <r>
      <rPr>
        <b/>
        <sz val="11"/>
        <color rgb="FFFF0000"/>
        <rFont val="Calibri"/>
        <family val="2"/>
        <scheme val="minor"/>
      </rPr>
      <t>EN COLOR ROJO</t>
    </r>
  </si>
  <si>
    <t>Registre el valor del bien o servicio según la cotización número 8.</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</si>
  <si>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8 respecto al Promedio. Si la desviación es mayor al 30% , el sistema le mostrará el valor </t>
    </r>
    <r>
      <rPr>
        <b/>
        <sz val="11"/>
        <color rgb="FFFF0000"/>
        <rFont val="Calibri"/>
        <family val="2"/>
        <scheme val="minor"/>
      </rPr>
      <t>EN COLOR ROJO</t>
    </r>
  </si>
  <si>
    <t>PROMEDIO</t>
  </si>
  <si>
    <r>
      <rPr>
        <b/>
        <sz val="11"/>
        <color theme="1"/>
        <rFont val="Calibri"/>
        <family val="2"/>
        <scheme val="minor"/>
      </rPr>
      <t xml:space="preserve">NO ESCRIBA NINGÚN VALOR. </t>
    </r>
    <r>
      <rPr>
        <sz val="11"/>
        <color theme="1"/>
        <rFont val="Calibri"/>
        <family val="2"/>
        <scheme val="minor"/>
      </rPr>
      <t>La tabla está configurada para mostrarle el promedio del valor de las cotizaciones. Si no existe ningún dato el sistema le mostrará un texto denominado "</t>
    </r>
    <r>
      <rPr>
        <b/>
        <sz val="11"/>
        <color theme="7" tint="-0.249977111117893"/>
        <rFont val="Calibri"/>
        <family val="2"/>
        <scheme val="minor"/>
      </rPr>
      <t>SIN DATOS</t>
    </r>
    <r>
      <rPr>
        <sz val="11"/>
        <color theme="1"/>
        <rFont val="Calibri"/>
        <family val="2"/>
        <scheme val="minor"/>
      </rPr>
      <t>"</t>
    </r>
  </si>
  <si>
    <r>
      <rPr>
        <b/>
        <sz val="11"/>
        <color theme="1"/>
        <rFont val="Calibri"/>
        <family val="2"/>
        <scheme val="minor"/>
      </rPr>
      <t>NO ESCRIBA NINGÚN VALOR.</t>
    </r>
    <r>
      <rPr>
        <sz val="11"/>
        <color theme="1"/>
        <rFont val="Calibri"/>
        <family val="2"/>
        <scheme val="minor"/>
      </rPr>
      <t xml:space="preserve"> El sistema le resaltará </t>
    </r>
    <r>
      <rPr>
        <b/>
        <sz val="11"/>
        <color rgb="FFFF0000"/>
        <rFont val="Calibri"/>
        <family val="2"/>
        <scheme val="minor"/>
      </rPr>
      <t>EN COLOR ROJO</t>
    </r>
    <r>
      <rPr>
        <sz val="11"/>
        <color theme="1"/>
        <rFont val="Calibri"/>
        <family val="2"/>
        <scheme val="minor"/>
      </rPr>
      <t xml:space="preserve"> si hay menos de </t>
    </r>
    <r>
      <rPr>
        <b/>
        <sz val="11"/>
        <color rgb="FFFF0000"/>
        <rFont val="Calibri"/>
        <family val="2"/>
        <scheme val="minor"/>
      </rPr>
      <t>tres cotizaciones.</t>
    </r>
    <r>
      <rPr>
        <sz val="11"/>
        <color theme="1"/>
        <rFont val="Calibri"/>
        <family val="2"/>
        <scheme val="minor"/>
      </rPr>
      <t xml:space="preserve"> Recuerde que se recomienda por lo menos obtener tres fuentes de información del mercado.</t>
    </r>
  </si>
  <si>
    <t>NOTAS</t>
  </si>
  <si>
    <t>El sistema está configurado para ADVERTIRLE si por error registra un valor de CERO ($0) en una cotización, de ser así la celda se iluminará EN COLOR AMARILLO</t>
  </si>
  <si>
    <t>Recuerde que un estudio de mercado puede elaborarse con información del mercado que puede provenir de distintas fuentes, a saber:
1. Precios Históricos de la Entidad y otras entidades, que no deben ser mayores a tres años.
2. Cotizaciones del mercado
3. Precios de catálogo
4. Cotizaciones obtenidas mediante SECOP II (ES OBLIGATORIO PRECOTIZAR mediante SECOP II)
5. Precios establecidos en la Tienda Virtual del Estado Colombiano y/o Acuerdos Marcos de Precios de Colombia Compra Eficiente</t>
  </si>
  <si>
    <t>Si el valor de un bien o servicio está desviado MÁS DEL TREINTA POR CIENTO (30%) del promedio es recomendable buscar otras fuentes de información para la estimación de su precio.</t>
  </si>
  <si>
    <t>UNSPSC – Decreto 1082 de 2015 (o norma vigente)</t>
  </si>
  <si>
    <t>ITEM</t>
  </si>
  <si>
    <t>SEGMENTO</t>
  </si>
  <si>
    <t>FAMILIA</t>
  </si>
  <si>
    <t>CLASE</t>
  </si>
  <si>
    <t>PRODUCTO</t>
  </si>
  <si>
    <t>Camisas para hombre</t>
  </si>
  <si>
    <t>Pantalones largos o cortos o pantalonetas para mujer</t>
  </si>
  <si>
    <t>Zapatos para hombre</t>
  </si>
  <si>
    <t>Zapatos para mujer</t>
  </si>
  <si>
    <t>Uniformes institucionales para preparación de alimentos o servicio</t>
  </si>
  <si>
    <t>Camisas o blusas para mujer</t>
  </si>
  <si>
    <t>pantalones largos o cortos o pantalonetas para hombre</t>
  </si>
  <si>
    <t>overoles o monos para hombre</t>
  </si>
  <si>
    <t>Vela aromatizante empacada en envase de vidrio y tapa metálica  empacada en bolsa de tela decorativa.</t>
  </si>
  <si>
    <t xml:space="preserve"> Show musical en vivo dirigido por un intérprete de canto de música variada con duración de 1 hora y espacio para realización de karaoke</t>
  </si>
  <si>
    <t>Insumo de bebida no alcoholica para brindis (copa de 125ml)</t>
  </si>
  <si>
    <t xml:space="preserve"> Pergamino en tamaño tabloide (42 x 28 cms): LOGO SENA alusivo a su cumpleaños No. 68, “Otorga ese reconocimiento a” “Nombre del funcionario(a)” “En agradecimiento por su invaluable compromiso, dedicación y trabajo durante estos XXXX años” / “El éxito es la suma de pequeños esfuerzos diarios - Robert Collier”, que permita la distinción del tiempo de servicio impreso a full color. </t>
  </si>
  <si>
    <t xml:space="preserve">Desayuno tipo buffet servido a la mesa </t>
  </si>
  <si>
    <t>Insumo de bebida no alcoholica para brindis  (copa de 125ml)</t>
  </si>
  <si>
    <t xml:space="preserve">Show musical en vivo dirigido por un intérprete de canto de música variada, con duración de una hora </t>
  </si>
  <si>
    <t>Refrigerio creps de pollo, (peso 300 gr) y salsas correspondientes + jugo natural (240 ml / 8 onzas) debidamente presentado en empaque biodegradable</t>
  </si>
  <si>
    <t xml:space="preserve">Servicio de buses para Transporte de los participantes con punto de partida y regreso CTA (Centro Tecnológico de la Amazonia). </t>
  </si>
  <si>
    <t xml:space="preserve">Acompañamiento de paramédico </t>
  </si>
  <si>
    <t>Almuerzo tipo sancocho de gallina (arroz, plátano, yuca, papa, presa de gallina PIERNA PERNIL, guacamole, mazorca) acompañado de jugo natural (240 ml / 8 onzas)</t>
  </si>
  <si>
    <t xml:space="preserve">Refrigerio: Sándwich de pollo , lechuga y tomate y salsas correspondientes (280 gr) </t>
  </si>
  <si>
    <t>Kit de hidratación: Botella de agua 600 ml, Cocosette y 2 frutas (1 banano y 1 manzana) debidamente empacado en conjunto</t>
  </si>
  <si>
    <t>kit familiar: Cocosete y detodito natural. Ubicado en cada mesa correspondiente o entregado a cada grupo familiar</t>
  </si>
  <si>
    <t>Refrigerio: Hamburguesa que contenga lechuga, tomate y rodaja de queso (130 gr) jugo natural (240 ml / 8 onzas) debidamente empacado en biodegradable.</t>
  </si>
  <si>
    <t>Almuerzo: Sancocho de gallina (Arroz, plátano, yuca, papa, presa de gallina PIERNA PERNIL, guacamole, mazorca) acompañado de limonada natural (240 ml / 8 onzas)</t>
  </si>
  <si>
    <t>Acompañamiento de paramédicos</t>
  </si>
  <si>
    <t>Profesional idóneo en el área de recreación para ejecución de actividades lúdicas de integración, que cuente con sus debidos materiales</t>
  </si>
  <si>
    <t xml:space="preserve">Mesa con pasabocas de frutas (mix de frutas), dulces y salados con capacidad de suministro mínimo de 50 personas </t>
  </si>
  <si>
    <t>Refrigerio: Sándwich de jamón, pollo, lechuga y tomate, salsas correspondientes (250 gr) acompañado de jugo natural (240 ml / 8 onzas) debidamente empacado en material biodegradable</t>
  </si>
  <si>
    <t>Postre de nochebuena (180 gr)</t>
  </si>
  <si>
    <t>Coctel para brindis e hidratacion</t>
  </si>
  <si>
    <t xml:space="preserve">Día 1.  "Recordando viejos tiempos" 
Refrigerio: Sándwich de jamón, pollo, lechuga y tomate, salsas correspondientes (250 gr) acompañado de jugo natural (240 ml / 8 onzas) debidamente empacado en material biodegradable
Disponibilidad de juegos autóctonos parael desarrollo de la actividad </t>
  </si>
  <si>
    <t xml:space="preserve">Día 2,3,4 y 5: Plan turístico Destino Santa Marta.
INCLUYE:
- Cobertura: 55 personas – Turistas.
- Transporte terrestre desde Florencia hasta Bogotá y Bogotá - Florencia en buses de turismo que cumplan con todas las normas de seguridad, modelo 2020 en adelante, documentos al día, previa revisión por parte del área de SST y la supervisión.
- Transporte aéreo de ida y regreso Bogotá - Santa Marta.
- Hospedaje para 4 días y 3 noches de alojamiento en hotel acomodación múltiple (doble, triple y cuádruple).
- Alimentación corriente: desayunos, almuerzos, cenas
- Ingreso a un sitio turístico, sujeto a disponibilidad del lugar.
- Tarjeta de asistencia médica.
- Coordinador y recreador acompañante.
NO INCLUYE:
• Gastos no especificados en el plan.
• Servicios diferentes o extras solicitados sobre la marcha del viaje.
• Alimentación no descrita. </t>
  </si>
  <si>
    <t>Rubro que pretende garantizar el alquiler de los escenarios y espacios para que los funcionarios desarrollen las actividades deportivas en el marco del Plan de Bienestar Social por valor de $500,000</t>
  </si>
  <si>
    <t>Rubro que pretende garantizar la inscripción a campeonatos para que los funcionarios desarrollen las actividades deportivas en el marco del Plan de Bienestar Social por valor de $500,000</t>
  </si>
  <si>
    <t>Rubro que pretende garantizar la hidratación para que los funcionarios desarrollen las actividades deportivas y culturales en el marco del Plan de Bienestar Social por valor de $500,000</t>
  </si>
  <si>
    <t>ESTUDIO DE MERCADO LOGISTICA BIENESTAR FUNCIONARIOS</t>
  </si>
  <si>
    <t>Almuerzo: Carne asada 300 Gramos de res, cerdo o pechuga, Yuca cocida, papa, maduro y guacamole con jugo natural (240 ml / 8 onzas) debidamente presentado en empaque biodegradable. En un salón para reunión apto para hasta 15 personas en lugar campestre (Casa Finca en zona rural aledaña a Florencia) con ayudas audiovisuales (proyector video beam, micrófono y equipo de sonido)</t>
  </si>
  <si>
    <t>Entrada CINE para dos personas con vigencia de 1 año para utilizar en cualquier día de la semana y función, que incluya: Entradas y/o confitería.</t>
  </si>
  <si>
    <t xml:space="preserve">Cena romántica para dos personas (Tarjeta redimible con vigencia de expiración mínima de 6 meses) que incluya: ingreso al sitio, servicio de spa y bebida refrescante de acompañamiento. </t>
  </si>
  <si>
    <t>Cena tipo buffet servida a la mesa con dos proteínas (pollo y cerdo), bebida de acompañamiento (16 onzas) y postre. Incluido el servicio de meseros y menaje en loza, en un salón para la celebración del evento con capacidad de 80 personas en restaurante seleccionado debidamente decorado con los colores institucionales (blanco y verde) 8 grupos de mesas y sillas para 10 personas vestidas con colores institucionales SENA, con su respectivo centro de mesa</t>
  </si>
  <si>
    <t>Servicio de decoración de sitio, 5 grupos de Mesas y sillas vestidas con capacidad para 10 personas con colores blanco y verde (alusivos a la imagen institucional) con sus respectivos centros de mesa. Incluido el servicio de meseros y menaje en losa.  Evento a realizarse en el auditorio de la Sede Administrativa. de 7:30 a.m. a 9:00 a.m.</t>
  </si>
  <si>
    <t>Mug blanco con el logo del SENA y las frases "Feliz Día del Instructor" y "Gracias por tu labor", acompañado de un lapicero ecológico. Ambos artículos estarán debidamente empacados en conjunto, asegurando una presentación ordenada, biodegradable y elegante.</t>
  </si>
  <si>
    <t>Servicio de decoración de sitio, 5 grupos de Mesas y sillas vestidas con capacidad para 10 personas con colores blanco y verde (alusivos a la imagen institucional) con sus respectivos centros de mesa.  Evento para realizarse en el auditorio de la Sede Administrativa. en la jornada tarde - 3:00 p.m. a 5:30 p.m.</t>
  </si>
  <si>
    <t>Tarjeta redimible para servicio de Spa para dos personas con vigencia de expiración mínima de 6 meses, que incluya: Ingreso al sitio, masajes y bebida refrescante.</t>
  </si>
  <si>
    <t>Reserva Natural y Ecoturística con características que permitan realizar una caminata ecológica y llegada a una cascada, que incluya: Ingreso al sitio, Tarjeta Médica Asistencial, acompañamiento de guía coordinador de grupo</t>
  </si>
  <si>
    <t>Ingreso a Centro Recreacional con disponibilidad de: Piscina, tobogán, salón de juegos, escenarios deportivos, césped debidamente cuidado, unidades sanitarias, ayudas audiovisuales, el cual cumpla las medidas de bioseguridad e higiene, reglamentación vigente de piscinas y toda normatividad regulatoria que se disponga en Colombia.</t>
  </si>
  <si>
    <t>Profesional idóneo en el área de recreación para presentación de: show de personajes animados y actividades lúdicas de integración, con duración mínima de 45 minutos</t>
  </si>
  <si>
    <r>
      <t xml:space="preserve">Tarjeta redimible en almacén de cadena para uso infantil y/o juguetería por </t>
    </r>
    <r>
      <rPr>
        <b/>
        <u/>
        <sz val="11"/>
        <color rgb="FF000000"/>
        <rFont val="Arial"/>
        <family val="2"/>
      </rPr>
      <t>valor unitario fijo de $369,089</t>
    </r>
  </si>
  <si>
    <t>Cena navideña (Presentar 2 opciones de cena que incluyan 2 proteinas: pollo y cerdo) Restaurante MAR Y PARRILLA debidamente decorado (Ubicación de un Set de fotos que contenga el logo del SENA, Fondo blanco de un velo decorativo y luces tipo navideñas) con sus respectivas mesas y sillas decoradas</t>
  </si>
  <si>
    <t>Ambientación musical de discomóvil con DJ y equipo con micrófono para realización de brindis, duración mínima de 4 horas.</t>
  </si>
  <si>
    <t xml:space="preserve"> Zona de café e hidratación para suministro mínimo de 90 tintos pequeños</t>
  </si>
  <si>
    <t xml:space="preserve">COTIZACIÓN 2
</t>
  </si>
  <si>
    <t xml:space="preserve">COTIZACIÓN 3
</t>
  </si>
  <si>
    <t xml:space="preserve">COTIZACIÓN 4 </t>
  </si>
  <si>
    <t xml:space="preserve">COTIZACIÓN 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</si>
</sst>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 #,##0_-;\-* #,##0_-;_-* &quot;-&quot;??_-;_-@_-"/>
    <numFmt numFmtId="165" formatCode="_-&quot;$&quot;\ * #,##0_-;\-&quot;$&quot;\ * #,##0_-;_-&quot;$&quot;\ * &quot;-&quot;??_-;_-@_-"/>
  </numFmts>
  <fonts count="18" x14ac:knownFonts="1">
    <font>
      <sz val="11"/>
      <color theme="1"/>
      <name val="Calibri"/>
      <family val="2"/>
      <scheme val="minor"/>
    </font>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
      <b/>
      <sz val="11"/>
      <color theme="7" tint="-0.249977111117893"/>
      <name val="Calibri"/>
      <family val="2"/>
      <scheme val="minor"/>
    </font>
    <font>
      <sz val="11"/>
      <color rgb="FF242424"/>
      <name val="Aptos Narrow"/>
      <family val="2"/>
    </font>
    <font>
      <sz val="11"/>
      <name val="Arial"/>
      <family val="2"/>
    </font>
    <font>
      <b/>
      <sz val="11"/>
      <color theme="1"/>
      <name val="Arial"/>
      <family val="2"/>
    </font>
    <font>
      <sz val="11"/>
      <color theme="1"/>
      <name val="Arial"/>
      <family val="2"/>
    </font>
    <font>
      <sz val="11"/>
      <color rgb="FF000000"/>
      <name val="Arial"/>
      <family val="2"/>
    </font>
    <font>
      <b/>
      <sz val="11"/>
      <color theme="1" tint="4.9989318521683403E-2"/>
      <name val="Arial"/>
      <family val="2"/>
    </font>
    <font>
      <b/>
      <u/>
      <sz val="11"/>
      <color rgb="FF000000"/>
      <name val="Arial"/>
      <family val="2"/>
    </font>
    <font>
      <b/>
      <sz val="10"/>
      <color theme="1"/>
      <name val="Arial"/>
      <family val="2"/>
    </font>
  </fonts>
  <fills count="10">
    <fill>
      <patternFill patternType="none"/>
    </fill>
    <fill>
      <patternFill patternType="gray125"/>
    </fill>
    <fill>
      <patternFill patternType="solid">
        <fgColor rgb="FF0070C0"/>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0" borderId="1" xfId="0" applyFont="1" applyBorder="1" applyAlignment="1">
      <alignment horizontal="center" vertical="center" wrapText="1"/>
    </xf>
    <xf numFmtId="0" fontId="0" fillId="0" borderId="0" xfId="0" applyAlignment="1">
      <alignment wrapText="1"/>
    </xf>
    <xf numFmtId="0" fontId="5" fillId="0" borderId="0" xfId="0" applyFont="1" applyAlignment="1">
      <alignment wrapText="1"/>
    </xf>
    <xf numFmtId="0" fontId="6" fillId="0" borderId="3" xfId="0" applyFont="1" applyBorder="1" applyAlignment="1">
      <alignment horizontal="center" wrapText="1"/>
    </xf>
    <xf numFmtId="0" fontId="6" fillId="0" borderId="2" xfId="0" applyFont="1" applyBorder="1" applyAlignment="1">
      <alignment horizontal="center" wrapText="1"/>
    </xf>
    <xf numFmtId="0" fontId="0" fillId="0" borderId="4" xfId="0" applyBorder="1" applyAlignment="1">
      <alignment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7" fillId="0" borderId="6" xfId="0" applyFont="1" applyBorder="1" applyAlignment="1">
      <alignment horizontal="left" vertical="center" wrapText="1"/>
    </xf>
    <xf numFmtId="0" fontId="7" fillId="6" borderId="6" xfId="0" applyFont="1" applyFill="1" applyBorder="1" applyAlignment="1">
      <alignment horizontal="left" vertical="center" wrapText="1"/>
    </xf>
    <xf numFmtId="0" fontId="0" fillId="6" borderId="7" xfId="0" applyFill="1" applyBorder="1" applyAlignment="1">
      <alignment wrapText="1"/>
    </xf>
    <xf numFmtId="0" fontId="7" fillId="6" borderId="8" xfId="0" applyFont="1" applyFill="1" applyBorder="1" applyAlignment="1">
      <alignment horizontal="left" vertical="center" wrapText="1"/>
    </xf>
    <xf numFmtId="0" fontId="0" fillId="6" borderId="9" xfId="0" applyFill="1" applyBorder="1" applyAlignment="1">
      <alignment wrapText="1"/>
    </xf>
    <xf numFmtId="0" fontId="3" fillId="0" borderId="1" xfId="0" applyFont="1" applyBorder="1" applyAlignment="1">
      <alignment vertical="center" wrapText="1"/>
    </xf>
    <xf numFmtId="0" fontId="10" fillId="0" borderId="1" xfId="0" applyFont="1" applyBorder="1"/>
    <xf numFmtId="0" fontId="4" fillId="7" borderId="1" xfId="0" applyFont="1" applyFill="1" applyBorder="1" applyAlignment="1">
      <alignment horizontal="center" vertical="center" wrapText="1"/>
    </xf>
    <xf numFmtId="0" fontId="4" fillId="7" borderId="1" xfId="0" applyFont="1" applyFill="1" applyBorder="1" applyAlignment="1">
      <alignment vertical="center" wrapText="1"/>
    </xf>
    <xf numFmtId="0" fontId="0" fillId="0" borderId="0" xfId="0" applyAlignment="1">
      <alignment horizontal="center"/>
    </xf>
    <xf numFmtId="0" fontId="11" fillId="9"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13" fillId="0" borderId="16" xfId="0" applyFont="1" applyBorder="1" applyAlignment="1">
      <alignment vertical="center" wrapText="1"/>
    </xf>
    <xf numFmtId="0" fontId="13" fillId="0" borderId="0" xfId="0" applyFont="1" applyAlignment="1">
      <alignment vertical="center" wrapText="1"/>
    </xf>
    <xf numFmtId="0" fontId="13" fillId="8" borderId="1" xfId="0" applyFont="1" applyFill="1" applyBorder="1" applyAlignment="1">
      <alignment horizontal="center" vertical="center" wrapText="1"/>
    </xf>
    <xf numFmtId="165" fontId="13" fillId="0" borderId="1" xfId="1" applyNumberFormat="1" applyFont="1" applyBorder="1" applyAlignment="1">
      <alignment horizontal="center" vertical="center" wrapText="1"/>
    </xf>
    <xf numFmtId="10" fontId="12" fillId="0" borderId="1" xfId="2" applyNumberFormat="1" applyFont="1" applyBorder="1" applyAlignment="1" applyProtection="1">
      <alignment horizontal="center" vertical="center" wrapText="1"/>
    </xf>
    <xf numFmtId="6" fontId="13" fillId="0" borderId="1" xfId="1" applyNumberFormat="1" applyFont="1" applyBorder="1" applyAlignment="1" applyProtection="1">
      <alignment horizontal="center" vertical="center" wrapText="1"/>
    </xf>
    <xf numFmtId="6" fontId="12" fillId="0" borderId="1" xfId="1" applyNumberFormat="1" applyFont="1" applyBorder="1" applyAlignment="1" applyProtection="1">
      <alignment horizontal="center" vertical="center" wrapText="1"/>
    </xf>
    <xf numFmtId="1" fontId="12" fillId="0" borderId="1" xfId="0" applyNumberFormat="1" applyFont="1" applyBorder="1" applyAlignment="1">
      <alignment horizontal="center" vertical="center" wrapText="1"/>
    </xf>
    <xf numFmtId="6" fontId="13" fillId="0" borderId="7" xfId="0" applyNumberFormat="1" applyFont="1" applyBorder="1" applyAlignment="1">
      <alignment vertical="center" wrapText="1"/>
    </xf>
    <xf numFmtId="164" fontId="13" fillId="0" borderId="0" xfId="0" applyNumberFormat="1" applyFont="1" applyAlignment="1">
      <alignment vertical="center" wrapText="1"/>
    </xf>
    <xf numFmtId="0" fontId="13" fillId="0" borderId="6" xfId="0" applyFont="1" applyBorder="1" applyAlignment="1">
      <alignment horizontal="center" vertical="center" wrapText="1"/>
    </xf>
    <xf numFmtId="0" fontId="13" fillId="9" borderId="1" xfId="0" applyFont="1" applyFill="1" applyBorder="1" applyAlignment="1">
      <alignment horizontal="center" vertical="center" wrapText="1"/>
    </xf>
    <xf numFmtId="0" fontId="13" fillId="0" borderId="1" xfId="0" applyFont="1" applyBorder="1" applyAlignment="1">
      <alignment horizontal="center" vertical="center" wrapText="1"/>
    </xf>
    <xf numFmtId="3" fontId="13" fillId="0" borderId="1" xfId="0" applyNumberFormat="1" applyFont="1" applyBorder="1" applyAlignment="1">
      <alignment horizontal="center" vertical="center"/>
    </xf>
    <xf numFmtId="0" fontId="13" fillId="9" borderId="18" xfId="0" applyFont="1" applyFill="1" applyBorder="1" applyAlignment="1">
      <alignment horizontal="center" vertical="center" wrapText="1"/>
    </xf>
    <xf numFmtId="0" fontId="14" fillId="9" borderId="1" xfId="0" applyFont="1" applyFill="1" applyBorder="1" applyAlignment="1">
      <alignment horizontal="left" vertical="center" wrapText="1"/>
    </xf>
    <xf numFmtId="0" fontId="14" fillId="8" borderId="1" xfId="0" applyFont="1" applyFill="1" applyBorder="1" applyAlignment="1">
      <alignment horizontal="left" vertical="center" wrapText="1"/>
    </xf>
    <xf numFmtId="165" fontId="14" fillId="0" borderId="1" xfId="1" applyNumberFormat="1" applyFont="1" applyBorder="1" applyAlignment="1" applyProtection="1">
      <alignment horizontal="center" vertical="center" wrapText="1"/>
    </xf>
    <xf numFmtId="164" fontId="14" fillId="0" borderId="1" xfId="1" applyNumberFormat="1" applyFont="1" applyBorder="1" applyAlignment="1" applyProtection="1">
      <alignment horizontal="center" vertical="center" wrapText="1"/>
    </xf>
    <xf numFmtId="3" fontId="13" fillId="0" borderId="1" xfId="1" applyNumberFormat="1" applyFont="1" applyBorder="1" applyAlignment="1" applyProtection="1">
      <alignment horizontal="center" vertical="center"/>
    </xf>
    <xf numFmtId="6" fontId="13" fillId="0" borderId="1" xfId="0" applyNumberFormat="1" applyFont="1" applyBorder="1" applyAlignment="1">
      <alignment vertical="center" wrapText="1"/>
    </xf>
    <xf numFmtId="0" fontId="13" fillId="0" borderId="0" xfId="0" applyFont="1" applyAlignment="1">
      <alignment horizontal="center" vertical="center" wrapText="1"/>
    </xf>
    <xf numFmtId="0" fontId="17" fillId="4" borderId="17" xfId="0" applyFont="1" applyFill="1" applyBorder="1" applyAlignment="1">
      <alignment horizontal="center" vertical="center" wrapText="1"/>
    </xf>
    <xf numFmtId="0" fontId="17" fillId="4" borderId="18"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0" borderId="19" xfId="0" applyFont="1" applyBorder="1" applyAlignment="1">
      <alignment horizontal="center" vertical="center" wrapText="1"/>
    </xf>
    <xf numFmtId="0" fontId="17" fillId="0" borderId="0" xfId="0" applyFont="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6" fontId="15" fillId="5" borderId="13" xfId="0" applyNumberFormat="1"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7" fillId="0" borderId="12" xfId="0" applyFont="1" applyBorder="1" applyAlignment="1">
      <alignment horizontal="center" vertical="center" wrapText="1"/>
    </xf>
    <xf numFmtId="0" fontId="17" fillId="0" borderId="1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4" fillId="7" borderId="1" xfId="0" applyFont="1" applyFill="1" applyBorder="1" applyAlignment="1">
      <alignment horizontal="center" vertical="center" wrapText="1"/>
    </xf>
    <xf numFmtId="0" fontId="6" fillId="0" borderId="1" xfId="0" applyFont="1" applyBorder="1" applyAlignment="1">
      <alignment horizontal="center" wrapText="1"/>
    </xf>
    <xf numFmtId="0" fontId="0" fillId="5" borderId="1" xfId="0" applyFill="1" applyBorder="1" applyAlignment="1">
      <alignment horizontal="left" wrapText="1"/>
    </xf>
    <xf numFmtId="0" fontId="0" fillId="0" borderId="1" xfId="0" applyBorder="1" applyAlignment="1">
      <alignment horizontal="left" wrapText="1"/>
    </xf>
  </cellXfs>
  <cellStyles count="3">
    <cellStyle name="Moneda" xfId="1" builtinId="4"/>
    <cellStyle name="Normal" xfId="0" builtinId="0"/>
    <cellStyle name="Porcentaje" xfId="2" builtinId="5"/>
  </cellStyles>
  <dxfs count="46">
    <dxf>
      <font>
        <color rgb="FF9C0006"/>
      </font>
      <fill>
        <patternFill>
          <bgColor rgb="FFFFC7CE"/>
        </patternFill>
      </fill>
    </dxf>
    <dxf>
      <font>
        <color rgb="FF9C5700"/>
      </font>
      <fill>
        <patternFill>
          <bgColor rgb="FFFFEB9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ont>
        <strike val="0"/>
        <outline val="0"/>
        <shadow val="0"/>
        <u val="none"/>
        <vertAlign val="baseline"/>
        <sz val="11"/>
        <color theme="1"/>
        <name val="Arial"/>
        <family val="2"/>
        <scheme val="none"/>
      </font>
      <numFmt numFmtId="10" formatCode="&quot;$&quot;\ #,##0;[Red]\-&quot;$&quot;\ #,##0"/>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strike val="0"/>
        <outline val="0"/>
        <shadow val="0"/>
        <u val="none"/>
        <vertAlign val="baseline"/>
        <sz val="11"/>
        <color theme="1"/>
        <name val="Arial"/>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strike val="0"/>
        <outline val="0"/>
        <shadow val="0"/>
        <u val="none"/>
        <vertAlign val="baseline"/>
        <sz val="11"/>
        <color theme="1"/>
        <name val="Arial"/>
        <family val="2"/>
        <scheme val="none"/>
      </font>
      <numFmt numFmtId="10" formatCode="&quot;$&quot;\ #,##0;[Red]\-&quot;$&quot;\ #,##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numFmt numFmtId="10" formatCode="&quot;$&quot;\ #,##0;[Red]\-&quot;$&quot;\ #,##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numFmt numFmtId="10" formatCode="&quot;$&quot;\ #,##0;[Red]\-&quot;$&quot;\ #,##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numFmt numFmtId="10" formatCode="&quot;$&quot;\ #,##0;[Red]\-&quot;$&quot;\ #,##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numFmt numFmtId="10" formatCode="&quot;$&quot;\ #,##0;[Red]\-&quot;$&quot;\ #,##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numFmt numFmtId="10" formatCode="&quot;$&quot;\ #,##0;[Red]\-&quot;$&quot;\ #,##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numFmt numFmtId="3"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rgb="FF000000"/>
        <name val="Arial"/>
        <family val="2"/>
        <scheme val="none"/>
      </font>
      <numFmt numFmtId="164" formatCode="_-* #,##0_-;\-* #,##0_-;_-*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1"/>
        <color theme="1"/>
        <name val="Arial"/>
        <family val="2"/>
        <scheme val="none"/>
      </font>
      <numFmt numFmtId="1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1"/>
        <color rgb="FF000000"/>
        <name val="Arial"/>
        <family val="2"/>
        <scheme val="none"/>
      </font>
      <numFmt numFmtId="165" formatCode="_-&quot;$&quot;\ * #,##0_-;\-&quot;$&quot;\ * #,##0_-;_-&quot;$&quot;\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000000"/>
        <name val="Arial"/>
        <family val="2"/>
        <scheme val="none"/>
      </font>
      <fill>
        <patternFill patternType="solid">
          <fgColor indexed="64"/>
          <bgColor rgb="FFFFFFFF"/>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rgb="FF000000"/>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general" vertical="center" textRotation="0" wrapText="1" indent="0" justifyLastLine="0" shrinkToFit="0" readingOrder="0"/>
      <protection locked="1" hidden="0"/>
    </dxf>
    <dxf>
      <border>
        <bottom style="thin">
          <color indexed="64"/>
        </bottom>
      </border>
    </dxf>
    <dxf>
      <font>
        <b/>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7ED051E-FAA8-47F4-B8AA-918D66BD9865}" name="Tabla1" displayName="Tabla1" ref="A2:X47" totalsRowShown="0" headerRowDxfId="45" dataDxfId="43" headerRowBorderDxfId="44" tableBorderDxfId="42" totalsRowBorderDxfId="41">
  <autoFilter ref="A2:X47" xr:uid="{D7ED051E-FAA8-47F4-B8AA-918D66BD9865}"/>
  <tableColumns count="24">
    <tableColumn id="1" xr3:uid="{ED0BC8F3-DC80-4C0A-9256-159599BA7A23}" name="N°" dataDxfId="40"/>
    <tableColumn id="2" xr3:uid="{3F9EFADB-2F10-42F8-94BF-1F815C077AE0}" name="DESCRIPCIÓN" dataDxfId="39"/>
    <tableColumn id="3" xr3:uid="{DA7A875F-D452-49F9-834D-8EF0FAEA5190}" name="CODIGO UNSPSC" dataDxfId="38"/>
    <tableColumn id="14" xr3:uid="{AF3F91AB-6C35-4B96-A233-697A86210387}" name="CANTIDAD PROYECTADA" dataDxfId="37"/>
    <tableColumn id="4" xr3:uid="{F2662CC3-8E1F-43B1-BBD3-0A1B1B1C59F5}" name="UNIDAD DE MEDIDA" dataDxfId="36"/>
    <tableColumn id="5" xr3:uid="{4FA06347-671D-4B3C-8D48-600B425AB994}" name="COTIZACIÓN 1" dataDxfId="35" dataCellStyle="Moneda"/>
    <tableColumn id="17" xr3:uid="{77491F1C-4222-44AF-8635-906B6393357D}" name="DESVIACIÓN COT.1" dataDxfId="34" dataCellStyle="Porcentaje">
      <calculatedColumnFormula>IF(Tabla1[[#This Row],[COTIZACIÓN 1]]&gt;0,ABS(1-Tabla1[[#This Row],[COTIZACIÓN 1]]/Tabla1[[#This Row],[PROMEDIO VALOR UNITARIO]]),"")</calculatedColumnFormula>
    </tableColumn>
    <tableColumn id="6" xr3:uid="{36108C31-570B-4753-95A2-9F341C662CAF}" name="COTIZACIÓN 2_x000a_" dataDxfId="33"/>
    <tableColumn id="18" xr3:uid="{E2EBC175-B0CF-4979-BD67-2D5DE0071A72}" name="DESVIACIÓN COT.2" dataDxfId="32" dataCellStyle="Porcentaje"/>
    <tableColumn id="7" xr3:uid="{140BF374-8FE8-4D0A-98FC-F054A5F06483}" name="COTIZACIÓN 3_x000a_" dataDxfId="31"/>
    <tableColumn id="19" xr3:uid="{1DBF98EC-4B25-44E8-9FC9-7CF82AA66D9E}" name="DESVIACIÓN COT 3." dataDxfId="30" dataCellStyle="Porcentaje">
      <calculatedColumnFormula>IF(Tabla1[[#This Row],[COTIZACIÓN 3
]]&gt;0,ABS(1-Tabla1[[#This Row],[COTIZACIÓN 3
]]/Tabla1[[#This Row],[PROMEDIO VALOR UNITARIO]]),"")</calculatedColumnFormula>
    </tableColumn>
    <tableColumn id="8" xr3:uid="{9FADB8E2-EB43-45AA-BAE9-8C7CED3EE0B1}" name="COTIZACIÓN 4 " dataDxfId="29" dataCellStyle="Moneda"/>
    <tableColumn id="20" xr3:uid="{8D51772F-FAC3-4AD1-BB56-35D038DA88A0}" name="DESVIACIÓN COT4." dataDxfId="28" dataCellStyle="Porcentaje">
      <calculatedColumnFormula>IF(Tabla1[[#This Row],[COTIZACIÓN 4 ]]&gt;0,ABS(1-Tabla1[[#This Row],[COTIZACIÓN 4 ]]/Tabla1[[#This Row],[PROMEDIO VALOR UNITARIO]]),"")</calculatedColumnFormula>
    </tableColumn>
    <tableColumn id="9" xr3:uid="{3898C303-0BBF-4680-82A1-3A1A9E52C2C0}" name="COTIZACIÓN 5 " dataDxfId="27" dataCellStyle="Moneda"/>
    <tableColumn id="21" xr3:uid="{01A8B92E-E5EB-4D3F-9A9B-D5F6CF54F65C}" name="DESVIACIÓN COT.5" dataDxfId="26" dataCellStyle="Porcentaje">
      <calculatedColumnFormula>IF(Tabla1[[#This Row],[COTIZACIÓN 5 ]]&gt;0,ABS(1-Tabla1[[#This Row],[COTIZACIÓN 5 ]]/Tabla1[[#This Row],[PROMEDIO VALOR UNITARIO]]),"")</calculatedColumnFormula>
    </tableColumn>
    <tableColumn id="10" xr3:uid="{9D297282-5520-40B3-963D-8FBF7DCAC027}" name="COTIZACIÓN 6" dataDxfId="25" dataCellStyle="Moneda"/>
    <tableColumn id="22" xr3:uid="{FB43B8BF-9828-4194-ADE7-86C21E7527D9}" name="DESVIACIÓN COT.6" dataDxfId="24" dataCellStyle="Porcentaje">
      <calculatedColumnFormula>IF(Tabla1[[#This Row],[COTIZACIÓN 6]]&gt;0,ABS(1-Tabla1[[#This Row],[COTIZACIÓN 6]]/Tabla1[[#This Row],[PROMEDIO VALOR UNITARIO]]),"")</calculatedColumnFormula>
    </tableColumn>
    <tableColumn id="11" xr3:uid="{01CAC470-F250-401A-811A-E952FD4F1CFE}" name="COTIZACIÓN 7" dataDxfId="23" dataCellStyle="Moneda"/>
    <tableColumn id="23" xr3:uid="{41D6B2A7-2F42-4146-A1A8-9C64C6491689}" name="DESVIACIÓN COT.7" dataDxfId="22" dataCellStyle="Porcentaje">
      <calculatedColumnFormula>IF(Tabla1[[#This Row],[COTIZACIÓN 7]]&gt;0,ABS(1-Tabla1[[#This Row],[COTIZACIÓN 7]]/Tabla1[[#This Row],[PROMEDIO VALOR UNITARIO]]),"")</calculatedColumnFormula>
    </tableColumn>
    <tableColumn id="12" xr3:uid="{FE23D99F-B4B3-4461-8440-DA0D86A85E78}" name="COTIZACIÓN 8" dataDxfId="21" dataCellStyle="Moneda"/>
    <tableColumn id="24" xr3:uid="{EAF4C301-4B0F-4001-9D6D-FAE7852DF791}" name="DESVIACIÓN COT.8" dataDxfId="20" dataCellStyle="Porcentaje">
      <calculatedColumnFormula>IF(Tabla1[[#This Row],[COTIZACIÓN 8]]&gt;0,ABS(1-Tabla1[[#This Row],[COTIZACIÓN 8]]/Tabla1[[#This Row],[PROMEDIO VALOR UNITARIO]]),"")</calculatedColumnFormula>
    </tableColumn>
    <tableColumn id="15" xr3:uid="{C7D50968-79B0-4C4A-AD3B-07561EA11740}" name="PROMEDIO VALOR UNITARIO" dataDxfId="19" dataCellStyle="Moneda">
      <calculatedColumnFormula>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calculatedColumnFormula>
    </tableColumn>
    <tableColumn id="13" xr3:uid="{FA9A8E5E-347D-4206-B3C2-ECBE1FC22A9F}" name="CANTIDAD DE COTIZACIONES" dataDxfId="18">
      <calculatedColumnFormula>COUNT(Tabla1[[#This Row],[COTIZACIÓN 1]:[DESVIACIÓN COT.8]])/2</calculatedColumnFormula>
    </tableColumn>
    <tableColumn id="16" xr3:uid="{424B7B6F-866C-4CA5-A04B-8BECC713AA96}" name="VALOR TOTAL" dataDxfId="17">
      <calculatedColumnFormula>Tabla1[[#This Row],[PROMEDIO VALOR UNITARIO]]*Tabla1[[#This Row],[CANTIDAD PROYECTADA]]</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W2" dT="2023-09-08T20:57:09.95" personId="{83189658-EA30-41EC-AD34-F08B85C7DE8A}" id="{802F2B71-9DF2-4E51-9BEC-23C608B3A9F8}">
    <text>SE RECOMIENDAN AL MENOS TRES FUENTES DE INFORMACION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64"/>
  <sheetViews>
    <sheetView tabSelected="1" zoomScale="85" zoomScaleNormal="85" workbookViewId="0">
      <pane ySplit="2" topLeftCell="A3" activePane="bottomLeft" state="frozen"/>
      <selection pane="bottomLeft" activeCell="AC46" sqref="AC46"/>
    </sheetView>
  </sheetViews>
  <sheetFormatPr baseColWidth="10" defaultColWidth="9.140625" defaultRowHeight="114" customHeight="1" x14ac:dyDescent="0.25"/>
  <cols>
    <col min="1" max="1" width="4.85546875" style="43" customWidth="1"/>
    <col min="2" max="2" width="41" style="23" customWidth="1"/>
    <col min="3" max="3" width="10.7109375" style="43" customWidth="1"/>
    <col min="4" max="5" width="8.85546875" style="43" customWidth="1"/>
    <col min="6" max="6" width="16.42578125" style="23" customWidth="1"/>
    <col min="7" max="7" width="9.42578125" style="23" customWidth="1"/>
    <col min="8" max="8" width="12.7109375" style="23" customWidth="1"/>
    <col min="9" max="9" width="9.85546875" style="23" customWidth="1"/>
    <col min="10" max="10" width="13.5703125" style="23" customWidth="1"/>
    <col min="11" max="11" width="9.85546875" style="23" customWidth="1"/>
    <col min="12" max="12" width="20" style="23" bestFit="1" customWidth="1"/>
    <col min="13" max="13" width="9.7109375" style="23" customWidth="1"/>
    <col min="14" max="14" width="15.42578125" style="23" bestFit="1" customWidth="1"/>
    <col min="15" max="15" width="9.85546875" style="23" customWidth="1"/>
    <col min="16" max="16" width="15.42578125" style="23" hidden="1" customWidth="1"/>
    <col min="17" max="17" width="15.85546875" style="23" hidden="1" customWidth="1"/>
    <col min="18" max="18" width="11" style="23" hidden="1" customWidth="1"/>
    <col min="19" max="19" width="12.5703125" style="23" hidden="1" customWidth="1"/>
    <col min="20" max="20" width="11" style="23" hidden="1" customWidth="1"/>
    <col min="21" max="21" width="15.42578125" style="23" hidden="1" customWidth="1"/>
    <col min="22" max="22" width="15.28515625" style="23" customWidth="1"/>
    <col min="23" max="23" width="9" style="23" customWidth="1"/>
    <col min="24" max="24" width="17.7109375" style="23" customWidth="1"/>
    <col min="25" max="25" width="4.5703125" style="23" customWidth="1"/>
    <col min="26" max="26" width="18.5703125" style="23" customWidth="1"/>
    <col min="27" max="27" width="13.140625" style="23" customWidth="1"/>
    <col min="28" max="16384" width="9.140625" style="23"/>
  </cols>
  <sheetData>
    <row r="1" spans="1:26" ht="18.75" customHeight="1" x14ac:dyDescent="0.25">
      <c r="A1" s="50" t="s">
        <v>98</v>
      </c>
      <c r="B1" s="51"/>
      <c r="C1" s="51"/>
      <c r="D1" s="51"/>
      <c r="E1" s="51"/>
      <c r="F1" s="51"/>
      <c r="G1" s="51"/>
      <c r="H1" s="51"/>
      <c r="I1" s="51"/>
      <c r="J1" s="51"/>
      <c r="K1" s="51"/>
      <c r="L1" s="51"/>
      <c r="M1" s="51"/>
      <c r="N1" s="51"/>
      <c r="O1" s="51"/>
      <c r="P1" s="51"/>
      <c r="Q1" s="51"/>
      <c r="R1" s="51"/>
      <c r="S1" s="51"/>
      <c r="T1" s="51"/>
      <c r="U1" s="51"/>
      <c r="V1" s="51"/>
      <c r="W1" s="51"/>
      <c r="X1" s="22"/>
    </row>
    <row r="2" spans="1:26" s="49" customFormat="1" ht="57" customHeight="1" x14ac:dyDescent="0.25">
      <c r="A2" s="44" t="s">
        <v>0</v>
      </c>
      <c r="B2" s="45" t="s">
        <v>1</v>
      </c>
      <c r="C2" s="45" t="s">
        <v>2</v>
      </c>
      <c r="D2" s="45" t="s">
        <v>3</v>
      </c>
      <c r="E2" s="45" t="s">
        <v>4</v>
      </c>
      <c r="F2" s="46" t="s">
        <v>32</v>
      </c>
      <c r="G2" s="46" t="s">
        <v>5</v>
      </c>
      <c r="H2" s="47" t="s">
        <v>114</v>
      </c>
      <c r="I2" s="47" t="s">
        <v>7</v>
      </c>
      <c r="J2" s="46" t="s">
        <v>115</v>
      </c>
      <c r="K2" s="46" t="s">
        <v>9</v>
      </c>
      <c r="L2" s="47" t="s">
        <v>116</v>
      </c>
      <c r="M2" s="47" t="s">
        <v>11</v>
      </c>
      <c r="N2" s="46" t="s">
        <v>117</v>
      </c>
      <c r="O2" s="46" t="s">
        <v>13</v>
      </c>
      <c r="P2" s="47" t="s">
        <v>14</v>
      </c>
      <c r="Q2" s="47" t="s">
        <v>15</v>
      </c>
      <c r="R2" s="46" t="s">
        <v>16</v>
      </c>
      <c r="S2" s="46" t="s">
        <v>17</v>
      </c>
      <c r="T2" s="47" t="s">
        <v>18</v>
      </c>
      <c r="U2" s="47" t="s">
        <v>19</v>
      </c>
      <c r="V2" s="45" t="s">
        <v>20</v>
      </c>
      <c r="W2" s="45" t="s">
        <v>21</v>
      </c>
      <c r="X2" s="48" t="s">
        <v>22</v>
      </c>
    </row>
    <row r="3" spans="1:26" ht="150.75" customHeight="1" x14ac:dyDescent="0.25">
      <c r="A3" s="32">
        <v>1</v>
      </c>
      <c r="B3" s="36" t="s">
        <v>99</v>
      </c>
      <c r="C3" s="36">
        <v>90101501</v>
      </c>
      <c r="D3" s="36">
        <v>8</v>
      </c>
      <c r="E3" s="34" t="s">
        <v>23</v>
      </c>
      <c r="F3" s="25">
        <v>74000</v>
      </c>
      <c r="G3" s="26">
        <f>IF(Tabla1[[#This Row],[COTIZACIÓN 1]]&gt;0,ABS(1-Tabla1[[#This Row],[COTIZACIÓN 1]]/Tabla1[[#This Row],[PROMEDIO VALOR UNITARIO]]),"")</f>
        <v>1.6611295681063121E-2</v>
      </c>
      <c r="H3" s="25"/>
      <c r="I3" s="26" t="str">
        <f>IF(Tabla1[[#This Row],[COTIZACIÓN 2
]]&gt;0,ABS(1-Tabla1[[#This Row],[COTIZACIÓN 2
]]/Tabla1[[#This Row],[PROMEDIO VALOR UNITARIO]]),"")</f>
        <v/>
      </c>
      <c r="J3" s="35">
        <v>76000</v>
      </c>
      <c r="K3" s="26">
        <f>IF(Tabla1[[#This Row],[COTIZACIÓN 3
]]&gt;0,ABS(1-Tabla1[[#This Row],[COTIZACIÓN 3
]]/Tabla1[[#This Row],[PROMEDIO VALOR UNITARIO]]),"")</f>
        <v>9.966777408637828E-3</v>
      </c>
      <c r="L3" s="27">
        <v>75000</v>
      </c>
      <c r="M3" s="26">
        <f>IF(Tabla1[[#This Row],[COTIZACIÓN 4 ]]&gt;0,ABS(1-Tabla1[[#This Row],[COTIZACIÓN 4 ]]/Tabla1[[#This Row],[PROMEDIO VALOR UNITARIO]]),"")</f>
        <v>3.3222591362126463E-3</v>
      </c>
      <c r="N3" s="27">
        <v>76000</v>
      </c>
      <c r="O3" s="26">
        <f>IF(Tabla1[[#This Row],[COTIZACIÓN 5 ]]&gt;0,ABS(1-Tabla1[[#This Row],[COTIZACIÓN 5 ]]/Tabla1[[#This Row],[PROMEDIO VALOR UNITARIO]]),"")</f>
        <v>9.966777408637828E-3</v>
      </c>
      <c r="P3" s="27"/>
      <c r="Q3" s="26" t="str">
        <f>IF(Tabla1[[#This Row],[COTIZACIÓN 6]]&gt;0,ABS(1-Tabla1[[#This Row],[COTIZACIÓN 6]]/Tabla1[[#This Row],[PROMEDIO VALOR UNITARIO]]),"")</f>
        <v/>
      </c>
      <c r="R3" s="27"/>
      <c r="S3" s="26" t="str">
        <f>IF(Tabla1[[#This Row],[COTIZACIÓN 7]]&gt;0,ABS(1-Tabla1[[#This Row],[COTIZACIÓN 7]]/Tabla1[[#This Row],[PROMEDIO VALOR UNITARIO]]),"")</f>
        <v/>
      </c>
      <c r="T3" s="27"/>
      <c r="U3" s="26" t="str">
        <f>IF(Tabla1[[#This Row],[COTIZACIÓN 8]]&gt;0,ABS(1-Tabla1[[#This Row],[COTIZACIÓN 8]]/Tabla1[[#This Row],[PROMEDIO VALOR UNITARIO]]),"")</f>
        <v/>
      </c>
      <c r="V3"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75250</v>
      </c>
      <c r="W3" s="29">
        <f>COUNT(Tabla1[[#This Row],[COTIZACIÓN 1]:[DESVIACIÓN COT.8]])/2</f>
        <v>4</v>
      </c>
      <c r="X3" s="30">
        <f>Tabla1[[#This Row],[PROMEDIO VALOR UNITARIO]]*Tabla1[[#This Row],[CANTIDAD PROYECTADA]]</f>
        <v>602000</v>
      </c>
      <c r="Z3" s="31"/>
    </row>
    <row r="4" spans="1:26" ht="47.25" customHeight="1" x14ac:dyDescent="0.25">
      <c r="A4" s="32">
        <f>1+A3</f>
        <v>2</v>
      </c>
      <c r="B4" s="24" t="s">
        <v>71</v>
      </c>
      <c r="C4" s="24">
        <v>39112604</v>
      </c>
      <c r="D4" s="24">
        <v>7</v>
      </c>
      <c r="E4" s="34" t="s">
        <v>23</v>
      </c>
      <c r="F4" s="25">
        <v>46100</v>
      </c>
      <c r="G4" s="26">
        <f>IF(Tabla1[[#This Row],[COTIZACIÓN 1]]&gt;0,ABS(1-Tabla1[[#This Row],[COTIZACIÓN 1]]/Tabla1[[#This Row],[PROMEDIO VALOR UNITARIO]]),"")</f>
        <v>7.0847851335656298E-2</v>
      </c>
      <c r="H4" s="25"/>
      <c r="I4" s="26" t="str">
        <f>IF(Tabla1[[#This Row],[COTIZACIÓN 2
]]&gt;0,ABS(1-Tabla1[[#This Row],[COTIZACIÓN 2
]]/Tabla1[[#This Row],[PROMEDIO VALOR UNITARIO]]),"")</f>
        <v/>
      </c>
      <c r="J4" s="35">
        <v>43500</v>
      </c>
      <c r="K4" s="26">
        <f>IF(Tabla1[[#This Row],[COTIZACIÓN 3
]]&gt;0,ABS(1-Tabla1[[#This Row],[COTIZACIÓN 3
]]/Tabla1[[#This Row],[PROMEDIO VALOR UNITARIO]]),"")</f>
        <v>1.0452961672473782E-2</v>
      </c>
      <c r="L4" s="27">
        <v>39100</v>
      </c>
      <c r="M4" s="26">
        <f>IF(Tabla1[[#This Row],[COTIZACIÓN 4 ]]&gt;0,ABS(1-Tabla1[[#This Row],[COTIZACIÓN 4 ]]/Tabla1[[#This Row],[PROMEDIO VALOR UNITARIO]]),"")</f>
        <v>9.1753774680603972E-2</v>
      </c>
      <c r="N4" s="27">
        <v>43500</v>
      </c>
      <c r="O4" s="26">
        <f>IF(Tabla1[[#This Row],[COTIZACIÓN 5 ]]&gt;0,ABS(1-Tabla1[[#This Row],[COTIZACIÓN 5 ]]/Tabla1[[#This Row],[PROMEDIO VALOR UNITARIO]]),"")</f>
        <v>1.0452961672473782E-2</v>
      </c>
      <c r="P4" s="27"/>
      <c r="Q4" s="26" t="str">
        <f>IF(Tabla1[[#This Row],[COTIZACIÓN 6]]&gt;0,ABS(1-Tabla1[[#This Row],[COTIZACIÓN 6]]/Tabla1[[#This Row],[PROMEDIO VALOR UNITARIO]]),"")</f>
        <v/>
      </c>
      <c r="R4" s="27"/>
      <c r="S4" s="26" t="str">
        <f>IF(Tabla1[[#This Row],[COTIZACIÓN 7]]&gt;0,ABS(1-Tabla1[[#This Row],[COTIZACIÓN 7]]/Tabla1[[#This Row],[PROMEDIO VALOR UNITARIO]]),"")</f>
        <v/>
      </c>
      <c r="T4" s="27"/>
      <c r="U4" s="26" t="str">
        <f>IF(Tabla1[[#This Row],[COTIZACIÓN 8]]&gt;0,ABS(1-Tabla1[[#This Row],[COTIZACIÓN 8]]/Tabla1[[#This Row],[PROMEDIO VALOR UNITARIO]]),"")</f>
        <v/>
      </c>
      <c r="V4"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43050</v>
      </c>
      <c r="W4" s="29">
        <f>COUNT(Tabla1[[#This Row],[COTIZACIÓN 1]:[DESVIACIÓN COT.8]])/2</f>
        <v>4</v>
      </c>
      <c r="X4" s="30">
        <f>Tabla1[[#This Row],[PROMEDIO VALOR UNITARIO]]*Tabla1[[#This Row],[CANTIDAD PROYECTADA]]</f>
        <v>301350</v>
      </c>
      <c r="Z4" s="31"/>
    </row>
    <row r="5" spans="1:26" ht="77.25" customHeight="1" x14ac:dyDescent="0.25">
      <c r="A5" s="32">
        <f t="shared" ref="A5:A47" si="0">1+A4</f>
        <v>3</v>
      </c>
      <c r="B5" s="37" t="s">
        <v>100</v>
      </c>
      <c r="C5" s="33">
        <v>55111511</v>
      </c>
      <c r="D5" s="20">
        <v>140</v>
      </c>
      <c r="E5" s="34" t="s">
        <v>23</v>
      </c>
      <c r="F5" s="25">
        <v>67800</v>
      </c>
      <c r="G5" s="26">
        <f>IF(Tabla1[[#This Row],[COTIZACIÓN 1]]&gt;0,ABS(1-Tabla1[[#This Row],[COTIZACIÓN 1]]/Tabla1[[#This Row],[PROMEDIO VALOR UNITARIO]]),"")</f>
        <v>0.11603650586701431</v>
      </c>
      <c r="H5" s="25"/>
      <c r="I5" s="26" t="str">
        <f>IF(Tabla1[[#This Row],[COTIZACIÓN 2
]]&gt;0,ABS(1-Tabla1[[#This Row],[COTIZACIÓN 2
]]/Tabla1[[#This Row],[PROMEDIO VALOR UNITARIO]]),"")</f>
        <v/>
      </c>
      <c r="J5" s="35">
        <v>90000</v>
      </c>
      <c r="K5" s="26">
        <f>IF(Tabla1[[#This Row],[COTIZACIÓN 3
]]&gt;0,ABS(1-Tabla1[[#This Row],[COTIZACIÓN 3
]]/Tabla1[[#This Row],[PROMEDIO VALOR UNITARIO]]),"")</f>
        <v>0.17340286831812257</v>
      </c>
      <c r="L5" s="27">
        <v>80000</v>
      </c>
      <c r="M5" s="26">
        <f>IF(Tabla1[[#This Row],[COTIZACIÓN 4 ]]&gt;0,ABS(1-Tabla1[[#This Row],[COTIZACIÓN 4 ]]/Tabla1[[#This Row],[PROMEDIO VALOR UNITARIO]]),"")</f>
        <v>4.3024771838331199E-2</v>
      </c>
      <c r="N5" s="27">
        <v>69000</v>
      </c>
      <c r="O5" s="26">
        <f>IF(Tabla1[[#This Row],[COTIZACIÓN 5 ]]&gt;0,ABS(1-Tabla1[[#This Row],[COTIZACIÓN 5 ]]/Tabla1[[#This Row],[PROMEDIO VALOR UNITARIO]]),"")</f>
        <v>0.10039113428943935</v>
      </c>
      <c r="P5" s="27"/>
      <c r="Q5" s="26" t="str">
        <f>IF(Tabla1[[#This Row],[COTIZACIÓN 6]]&gt;0,ABS(1-Tabla1[[#This Row],[COTIZACIÓN 6]]/Tabla1[[#This Row],[PROMEDIO VALOR UNITARIO]]),"")</f>
        <v/>
      </c>
      <c r="R5" s="27"/>
      <c r="S5" s="26" t="str">
        <f>IF(Tabla1[[#This Row],[COTIZACIÓN 7]]&gt;0,ABS(1-Tabla1[[#This Row],[COTIZACIÓN 7]]/Tabla1[[#This Row],[PROMEDIO VALOR UNITARIO]]),"")</f>
        <v/>
      </c>
      <c r="T5" s="27"/>
      <c r="U5" s="26" t="str">
        <f>IF(Tabla1[[#This Row],[COTIZACIÓN 8]]&gt;0,ABS(1-Tabla1[[#This Row],[COTIZACIÓN 8]]/Tabla1[[#This Row],[PROMEDIO VALOR UNITARIO]]),"")</f>
        <v/>
      </c>
      <c r="V5"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76700</v>
      </c>
      <c r="W5" s="29">
        <f>COUNT(Tabla1[[#This Row],[COTIZACIÓN 1]:[DESVIACIÓN COT.8]])/2</f>
        <v>4</v>
      </c>
      <c r="X5" s="30">
        <f>Tabla1[[#This Row],[PROMEDIO VALOR UNITARIO]]*Tabla1[[#This Row],[CANTIDAD PROYECTADA]]</f>
        <v>10738000</v>
      </c>
      <c r="Z5" s="31"/>
    </row>
    <row r="6" spans="1:26" ht="71.25" x14ac:dyDescent="0.25">
      <c r="A6" s="32">
        <f t="shared" si="0"/>
        <v>4</v>
      </c>
      <c r="B6" s="38" t="s">
        <v>101</v>
      </c>
      <c r="C6" s="21">
        <v>90101501</v>
      </c>
      <c r="D6" s="21">
        <v>70</v>
      </c>
      <c r="E6" s="34" t="s">
        <v>23</v>
      </c>
      <c r="F6" s="25">
        <v>245000</v>
      </c>
      <c r="G6" s="26">
        <f>IF(Tabla1[[#This Row],[COTIZACIÓN 1]]&gt;0,ABS(1-Tabla1[[#This Row],[COTIZACIÓN 1]]/Tabla1[[#This Row],[PROMEDIO VALOR UNITARIO]]),"")</f>
        <v>2.9702970297029729E-2</v>
      </c>
      <c r="H6" s="25"/>
      <c r="I6" s="26" t="str">
        <f>IF(Tabla1[[#This Row],[COTIZACIÓN 2
]]&gt;0,ABS(1-Tabla1[[#This Row],[COTIZACIÓN 2
]]/Tabla1[[#This Row],[PROMEDIO VALOR UNITARIO]]),"")</f>
        <v/>
      </c>
      <c r="J6" s="35">
        <v>260000</v>
      </c>
      <c r="K6" s="26">
        <f>IF(Tabla1[[#This Row],[COTIZACIÓN 3
]]&gt;0,ABS(1-Tabla1[[#This Row],[COTIZACIÓN 3
]]/Tabla1[[#This Row],[PROMEDIO VALOR UNITARIO]]),"")</f>
        <v>2.9702970297029729E-2</v>
      </c>
      <c r="L6" s="27">
        <v>245000</v>
      </c>
      <c r="M6" s="26">
        <f>IF(Tabla1[[#This Row],[COTIZACIÓN 4 ]]&gt;0,ABS(1-Tabla1[[#This Row],[COTIZACIÓN 4 ]]/Tabla1[[#This Row],[PROMEDIO VALOR UNITARIO]]),"")</f>
        <v>2.9702970297029729E-2</v>
      </c>
      <c r="N6" s="27">
        <v>260000</v>
      </c>
      <c r="O6" s="26">
        <f>IF(Tabla1[[#This Row],[COTIZACIÓN 5 ]]&gt;0,ABS(1-Tabla1[[#This Row],[COTIZACIÓN 5 ]]/Tabla1[[#This Row],[PROMEDIO VALOR UNITARIO]]),"")</f>
        <v>2.9702970297029729E-2</v>
      </c>
      <c r="P6" s="27"/>
      <c r="Q6" s="26" t="str">
        <f>IF(Tabla1[[#This Row],[COTIZACIÓN 6]]&gt;0,ABS(1-Tabla1[[#This Row],[COTIZACIÓN 6]]/Tabla1[[#This Row],[PROMEDIO VALOR UNITARIO]]),"")</f>
        <v/>
      </c>
      <c r="R6" s="27"/>
      <c r="S6" s="26" t="str">
        <f>IF(Tabla1[[#This Row],[COTIZACIÓN 7]]&gt;0,ABS(1-Tabla1[[#This Row],[COTIZACIÓN 7]]/Tabla1[[#This Row],[PROMEDIO VALOR UNITARIO]]),"")</f>
        <v/>
      </c>
      <c r="T6" s="27"/>
      <c r="U6" s="26" t="str">
        <f>IF(Tabla1[[#This Row],[COTIZACIÓN 8]]&gt;0,ABS(1-Tabla1[[#This Row],[COTIZACIÓN 8]]/Tabla1[[#This Row],[PROMEDIO VALOR UNITARIO]]),"")</f>
        <v/>
      </c>
      <c r="V6"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252500</v>
      </c>
      <c r="W6" s="29">
        <f>COUNT(Tabla1[[#This Row],[COTIZACIÓN 1]:[DESVIACIÓN COT.8]])/2</f>
        <v>4</v>
      </c>
      <c r="X6" s="30">
        <f>Tabla1[[#This Row],[PROMEDIO VALOR UNITARIO]]*Tabla1[[#This Row],[CANTIDAD PROYECTADA]]</f>
        <v>17675000</v>
      </c>
      <c r="Z6" s="31"/>
    </row>
    <row r="7" spans="1:26" ht="182.25" customHeight="1" x14ac:dyDescent="0.25">
      <c r="A7" s="32">
        <f t="shared" si="0"/>
        <v>5</v>
      </c>
      <c r="B7" s="37" t="s">
        <v>102</v>
      </c>
      <c r="C7" s="20">
        <v>90101501</v>
      </c>
      <c r="D7" s="20">
        <v>70</v>
      </c>
      <c r="E7" s="34" t="s">
        <v>23</v>
      </c>
      <c r="F7" s="25">
        <v>76000</v>
      </c>
      <c r="G7" s="26">
        <f>IF(Tabla1[[#This Row],[COTIZACIÓN 1]]&gt;0,ABS(1-Tabla1[[#This Row],[COTIZACIÓN 1]]/Tabla1[[#This Row],[PROMEDIO VALOR UNITARIO]]),"")</f>
        <v>8.5714285714285632E-2</v>
      </c>
      <c r="H7" s="25">
        <v>50000</v>
      </c>
      <c r="I7" s="26">
        <f>IF(Tabla1[[#This Row],[COTIZACIÓN 2
]]&gt;0,ABS(1-Tabla1[[#This Row],[COTIZACIÓN 2
]]/Tabla1[[#This Row],[PROMEDIO VALOR UNITARIO]]),"")</f>
        <v>0.2857142857142857</v>
      </c>
      <c r="J7" s="35">
        <v>75000</v>
      </c>
      <c r="K7" s="26">
        <f>IF(Tabla1[[#This Row],[COTIZACIÓN 3
]]&gt;0,ABS(1-Tabla1[[#This Row],[COTIZACIÓN 3
]]/Tabla1[[#This Row],[PROMEDIO VALOR UNITARIO]]),"")</f>
        <v>7.1428571428571397E-2</v>
      </c>
      <c r="L7" s="27">
        <v>74000</v>
      </c>
      <c r="M7" s="26">
        <f>IF(Tabla1[[#This Row],[COTIZACIÓN 4 ]]&gt;0,ABS(1-Tabla1[[#This Row],[COTIZACIÓN 4 ]]/Tabla1[[#This Row],[PROMEDIO VALOR UNITARIO]]),"")</f>
        <v>5.7142857142857162E-2</v>
      </c>
      <c r="N7" s="27">
        <v>75000</v>
      </c>
      <c r="O7" s="26">
        <f>IF(Tabla1[[#This Row],[COTIZACIÓN 5 ]]&gt;0,ABS(1-Tabla1[[#This Row],[COTIZACIÓN 5 ]]/Tabla1[[#This Row],[PROMEDIO VALOR UNITARIO]]),"")</f>
        <v>7.1428571428571397E-2</v>
      </c>
      <c r="P7" s="27"/>
      <c r="Q7" s="26" t="str">
        <f>IF(Tabla1[[#This Row],[COTIZACIÓN 6]]&gt;0,ABS(1-Tabla1[[#This Row],[COTIZACIÓN 6]]/Tabla1[[#This Row],[PROMEDIO VALOR UNITARIO]]),"")</f>
        <v/>
      </c>
      <c r="R7" s="27"/>
      <c r="S7" s="26" t="str">
        <f>IF(Tabla1[[#This Row],[COTIZACIÓN 7]]&gt;0,ABS(1-Tabla1[[#This Row],[COTIZACIÓN 7]]/Tabla1[[#This Row],[PROMEDIO VALOR UNITARIO]]),"")</f>
        <v/>
      </c>
      <c r="T7" s="27"/>
      <c r="U7" s="26" t="str">
        <f>IF(Tabla1[[#This Row],[COTIZACIÓN 8]]&gt;0,ABS(1-Tabla1[[#This Row],[COTIZACIÓN 8]]/Tabla1[[#This Row],[PROMEDIO VALOR UNITARIO]]),"")</f>
        <v/>
      </c>
      <c r="V7"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70000</v>
      </c>
      <c r="W7" s="29">
        <f>COUNT(Tabla1[[#This Row],[COTIZACIÓN 1]:[DESVIACIÓN COT.8]])/2</f>
        <v>5</v>
      </c>
      <c r="X7" s="30">
        <f>Tabla1[[#This Row],[PROMEDIO VALOR UNITARIO]]*Tabla1[[#This Row],[CANTIDAD PROYECTADA]]</f>
        <v>4900000</v>
      </c>
      <c r="Z7" s="31"/>
    </row>
    <row r="8" spans="1:26" ht="72" customHeight="1" x14ac:dyDescent="0.25">
      <c r="A8" s="32">
        <f t="shared" si="0"/>
        <v>6</v>
      </c>
      <c r="B8" s="38" t="s">
        <v>72</v>
      </c>
      <c r="C8" s="24">
        <v>90131500</v>
      </c>
      <c r="D8" s="21">
        <v>1</v>
      </c>
      <c r="E8" s="34" t="s">
        <v>23</v>
      </c>
      <c r="F8" s="25">
        <v>3000000</v>
      </c>
      <c r="G8" s="26">
        <f>IF(Tabla1[[#This Row],[COTIZACIÓN 1]]&gt;0,ABS(1-Tabla1[[#This Row],[COTIZACIÓN 1]]/Tabla1[[#This Row],[PROMEDIO VALOR UNITARIO]]),"")</f>
        <v>9.0909090909090939E-2</v>
      </c>
      <c r="H8" s="25"/>
      <c r="I8" s="26" t="str">
        <f>IF(Tabla1[[#This Row],[COTIZACIÓN 2
]]&gt;0,ABS(1-Tabla1[[#This Row],[COTIZACIÓN 2
]]/Tabla1[[#This Row],[PROMEDIO VALOR UNITARIO]]),"")</f>
        <v/>
      </c>
      <c r="J8" s="35">
        <v>3600000</v>
      </c>
      <c r="K8" s="26">
        <f>IF(Tabla1[[#This Row],[COTIZACIÓN 3
]]&gt;0,ABS(1-Tabla1[[#This Row],[COTIZACIÓN 3
]]/Tabla1[[#This Row],[PROMEDIO VALOR UNITARIO]]),"")</f>
        <v>9.0909090909090828E-2</v>
      </c>
      <c r="L8" s="27">
        <v>3500000</v>
      </c>
      <c r="M8" s="26">
        <f>IF(Tabla1[[#This Row],[COTIZACIÓN 4 ]]&gt;0,ABS(1-Tabla1[[#This Row],[COTIZACIÓN 4 ]]/Tabla1[[#This Row],[PROMEDIO VALOR UNITARIO]]),"")</f>
        <v>6.0606060606060552E-2</v>
      </c>
      <c r="N8" s="27">
        <v>3100000</v>
      </c>
      <c r="O8" s="26">
        <f>IF(Tabla1[[#This Row],[COTIZACIÓN 5 ]]&gt;0,ABS(1-Tabla1[[#This Row],[COTIZACIÓN 5 ]]/Tabla1[[#This Row],[PROMEDIO VALOR UNITARIO]]),"")</f>
        <v>6.0606060606060552E-2</v>
      </c>
      <c r="P8" s="27"/>
      <c r="Q8" s="26" t="str">
        <f>IF(Tabla1[[#This Row],[COTIZACIÓN 6]]&gt;0,ABS(1-Tabla1[[#This Row],[COTIZACIÓN 6]]/Tabla1[[#This Row],[PROMEDIO VALOR UNITARIO]]),"")</f>
        <v/>
      </c>
      <c r="R8" s="27"/>
      <c r="S8" s="26" t="str">
        <f>IF(Tabla1[[#This Row],[COTIZACIÓN 7]]&gt;0,ABS(1-Tabla1[[#This Row],[COTIZACIÓN 7]]/Tabla1[[#This Row],[PROMEDIO VALOR UNITARIO]]),"")</f>
        <v/>
      </c>
      <c r="T8" s="27"/>
      <c r="U8" s="26" t="str">
        <f>IF(Tabla1[[#This Row],[COTIZACIÓN 8]]&gt;0,ABS(1-Tabla1[[#This Row],[COTIZACIÓN 8]]/Tabla1[[#This Row],[PROMEDIO VALOR UNITARIO]]),"")</f>
        <v/>
      </c>
      <c r="V8"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3300000</v>
      </c>
      <c r="W8" s="29">
        <f>COUNT(Tabla1[[#This Row],[COTIZACIÓN 1]:[DESVIACIÓN COT.8]])/2</f>
        <v>4</v>
      </c>
      <c r="X8" s="30">
        <f>Tabla1[[#This Row],[PROMEDIO VALOR UNITARIO]]*Tabla1[[#This Row],[CANTIDAD PROYECTADA]]</f>
        <v>3300000</v>
      </c>
      <c r="Z8" s="31"/>
    </row>
    <row r="9" spans="1:26" ht="36.75" customHeight="1" x14ac:dyDescent="0.25">
      <c r="A9" s="32">
        <f t="shared" si="0"/>
        <v>7</v>
      </c>
      <c r="B9" s="37" t="s">
        <v>73</v>
      </c>
      <c r="C9" s="33">
        <v>50202300</v>
      </c>
      <c r="D9" s="20">
        <v>70</v>
      </c>
      <c r="E9" s="34" t="s">
        <v>23</v>
      </c>
      <c r="F9" s="25">
        <v>23000</v>
      </c>
      <c r="G9" s="26">
        <f>IF(Tabla1[[#This Row],[COTIZACIÓN 1]]&gt;0,ABS(1-Tabla1[[#This Row],[COTIZACIÓN 1]]/Tabla1[[#This Row],[PROMEDIO VALOR UNITARIO]]),"")</f>
        <v>2.6785714285714191E-2</v>
      </c>
      <c r="H9" s="25">
        <v>18000</v>
      </c>
      <c r="I9" s="26">
        <f>IF(Tabla1[[#This Row],[COTIZACIÓN 2
]]&gt;0,ABS(1-Tabla1[[#This Row],[COTIZACIÓN 2
]]/Tabla1[[#This Row],[PROMEDIO VALOR UNITARIO]]),"")</f>
        <v>0.1964285714285714</v>
      </c>
      <c r="J9" s="35">
        <v>25000</v>
      </c>
      <c r="K9" s="26">
        <f>IF(Tabla1[[#This Row],[COTIZACIÓN 3
]]&gt;0,ABS(1-Tabla1[[#This Row],[COTIZACIÓN 3
]]/Tabla1[[#This Row],[PROMEDIO VALOR UNITARIO]]),"")</f>
        <v>0.1160714285714286</v>
      </c>
      <c r="L9" s="27">
        <v>24000</v>
      </c>
      <c r="M9" s="26">
        <f>IF(Tabla1[[#This Row],[COTIZACIÓN 4 ]]&gt;0,ABS(1-Tabla1[[#This Row],[COTIZACIÓN 4 ]]/Tabla1[[#This Row],[PROMEDIO VALOR UNITARIO]]),"")</f>
        <v>7.1428571428571397E-2</v>
      </c>
      <c r="N9" s="27">
        <v>22000</v>
      </c>
      <c r="O9" s="26">
        <f>IF(Tabla1[[#This Row],[COTIZACIÓN 5 ]]&gt;0,ABS(1-Tabla1[[#This Row],[COTIZACIÓN 5 ]]/Tabla1[[#This Row],[PROMEDIO VALOR UNITARIO]]),"")</f>
        <v>1.7857142857142905E-2</v>
      </c>
      <c r="P9" s="27"/>
      <c r="Q9" s="26" t="str">
        <f>IF(Tabla1[[#This Row],[COTIZACIÓN 6]]&gt;0,ABS(1-Tabla1[[#This Row],[COTIZACIÓN 6]]/Tabla1[[#This Row],[PROMEDIO VALOR UNITARIO]]),"")</f>
        <v/>
      </c>
      <c r="R9" s="27"/>
      <c r="S9" s="26" t="str">
        <f>IF(Tabla1[[#This Row],[COTIZACIÓN 7]]&gt;0,ABS(1-Tabla1[[#This Row],[COTIZACIÓN 7]]/Tabla1[[#This Row],[PROMEDIO VALOR UNITARIO]]),"")</f>
        <v/>
      </c>
      <c r="T9" s="27"/>
      <c r="U9" s="26" t="str">
        <f>IF(Tabla1[[#This Row],[COTIZACIÓN 8]]&gt;0,ABS(1-Tabla1[[#This Row],[COTIZACIÓN 8]]/Tabla1[[#This Row],[PROMEDIO VALOR UNITARIO]]),"")</f>
        <v/>
      </c>
      <c r="V9"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22400</v>
      </c>
      <c r="W9" s="29">
        <f>COUNT(Tabla1[[#This Row],[COTIZACIÓN 1]:[DESVIACIÓN COT.8]])/2</f>
        <v>5</v>
      </c>
      <c r="X9" s="30">
        <f>Tabla1[[#This Row],[PROMEDIO VALOR UNITARIO]]*Tabla1[[#This Row],[CANTIDAD PROYECTADA]]</f>
        <v>1568000</v>
      </c>
      <c r="Z9" s="31"/>
    </row>
    <row r="10" spans="1:26" ht="142.5" customHeight="1" x14ac:dyDescent="0.25">
      <c r="A10" s="32">
        <f t="shared" si="0"/>
        <v>8</v>
      </c>
      <c r="B10" s="38" t="s">
        <v>74</v>
      </c>
      <c r="C10" s="24">
        <v>82121503</v>
      </c>
      <c r="D10" s="21">
        <v>12</v>
      </c>
      <c r="E10" s="34" t="s">
        <v>23</v>
      </c>
      <c r="F10" s="25">
        <v>27500</v>
      </c>
      <c r="G10" s="26">
        <f>IF(Tabla1[[#This Row],[COTIZACIÓN 1]]&gt;0,ABS(1-Tabla1[[#This Row],[COTIZACIÓN 1]]/Tabla1[[#This Row],[PROMEDIO VALOR UNITARIO]]),"")</f>
        <v>0.14263445050662504</v>
      </c>
      <c r="H10" s="25"/>
      <c r="I10" s="26" t="str">
        <f>IF(Tabla1[[#This Row],[COTIZACIÓN 2
]]&gt;0,ABS(1-Tabla1[[#This Row],[COTIZACIÓN 2
]]/Tabla1[[#This Row],[PROMEDIO VALOR UNITARIO]]),"")</f>
        <v/>
      </c>
      <c r="J10" s="35">
        <v>39000</v>
      </c>
      <c r="K10" s="26">
        <f>IF(Tabla1[[#This Row],[COTIZACIÓN 3
]]&gt;0,ABS(1-Tabla1[[#This Row],[COTIZACIÓN 3
]]/Tabla1[[#This Row],[PROMEDIO VALOR UNITARIO]]),"")</f>
        <v>0.21590023382696799</v>
      </c>
      <c r="L10" s="27">
        <v>35000</v>
      </c>
      <c r="M10" s="26">
        <f>IF(Tabla1[[#This Row],[COTIZACIÓN 4 ]]&gt;0,ABS(1-Tabla1[[#This Row],[COTIZACIÓN 4 ]]/Tabla1[[#This Row],[PROMEDIO VALOR UNITARIO]]),"")</f>
        <v>9.1192517537022511E-2</v>
      </c>
      <c r="N10" s="27">
        <v>26800</v>
      </c>
      <c r="O10" s="26">
        <f>IF(Tabla1[[#This Row],[COTIZACIÓN 5 ]]&gt;0,ABS(1-Tabla1[[#This Row],[COTIZACIÓN 5 ]]/Tabla1[[#This Row],[PROMEDIO VALOR UNITARIO]]),"")</f>
        <v>0.16445830085736557</v>
      </c>
      <c r="P10" s="27"/>
      <c r="Q10" s="26" t="str">
        <f>IF(Tabla1[[#This Row],[COTIZACIÓN 6]]&gt;0,ABS(1-Tabla1[[#This Row],[COTIZACIÓN 6]]/Tabla1[[#This Row],[PROMEDIO VALOR UNITARIO]]),"")</f>
        <v/>
      </c>
      <c r="R10" s="27"/>
      <c r="S10" s="26" t="str">
        <f>IF(Tabla1[[#This Row],[COTIZACIÓN 7]]&gt;0,ABS(1-Tabla1[[#This Row],[COTIZACIÓN 7]]/Tabla1[[#This Row],[PROMEDIO VALOR UNITARIO]]),"")</f>
        <v/>
      </c>
      <c r="T10" s="27"/>
      <c r="U10" s="26" t="str">
        <f>IF(Tabla1[[#This Row],[COTIZACIÓN 8]]&gt;0,ABS(1-Tabla1[[#This Row],[COTIZACIÓN 8]]/Tabla1[[#This Row],[PROMEDIO VALOR UNITARIO]]),"")</f>
        <v/>
      </c>
      <c r="V10"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32075</v>
      </c>
      <c r="W10" s="29">
        <f>COUNT(Tabla1[[#This Row],[COTIZACIÓN 1]:[DESVIACIÓN COT.8]])/2</f>
        <v>4</v>
      </c>
      <c r="X10" s="30">
        <f>Tabla1[[#This Row],[PROMEDIO VALOR UNITARIO]]*Tabla1[[#This Row],[CANTIDAD PROYECTADA]]</f>
        <v>384900</v>
      </c>
      <c r="Z10" s="31"/>
    </row>
    <row r="11" spans="1:26" ht="129" customHeight="1" x14ac:dyDescent="0.25">
      <c r="A11" s="32">
        <f t="shared" si="0"/>
        <v>9</v>
      </c>
      <c r="B11" s="37" t="s">
        <v>103</v>
      </c>
      <c r="C11" s="33">
        <v>90101603</v>
      </c>
      <c r="D11" s="20">
        <v>1</v>
      </c>
      <c r="E11" s="34" t="s">
        <v>23</v>
      </c>
      <c r="F11" s="25">
        <v>1900000</v>
      </c>
      <c r="G11" s="26">
        <f>IF(Tabla1[[#This Row],[COTIZACIÓN 1]]&gt;0,ABS(1-Tabla1[[#This Row],[COTIZACIÓN 1]]/Tabla1[[#This Row],[PROMEDIO VALOR UNITARIO]]),"")</f>
        <v>0.10588235294117643</v>
      </c>
      <c r="H11" s="25"/>
      <c r="I11" s="26" t="str">
        <f>IF(Tabla1[[#This Row],[COTIZACIÓN 2
]]&gt;0,ABS(1-Tabla1[[#This Row],[COTIZACIÓN 2
]]/Tabla1[[#This Row],[PROMEDIO VALOR UNITARIO]]),"")</f>
        <v/>
      </c>
      <c r="J11" s="35">
        <v>2500000</v>
      </c>
      <c r="K11" s="26">
        <f>IF(Tabla1[[#This Row],[COTIZACIÓN 3
]]&gt;0,ABS(1-Tabla1[[#This Row],[COTIZACIÓN 3
]]/Tabla1[[#This Row],[PROMEDIO VALOR UNITARIO]]),"")</f>
        <v>0.17647058823529416</v>
      </c>
      <c r="L11" s="27">
        <v>2400000</v>
      </c>
      <c r="M11" s="26">
        <f>IF(Tabla1[[#This Row],[COTIZACIÓN 4 ]]&gt;0,ABS(1-Tabla1[[#This Row],[COTIZACIÓN 4 ]]/Tabla1[[#This Row],[PROMEDIO VALOR UNITARIO]]),"")</f>
        <v>0.12941176470588234</v>
      </c>
      <c r="N11" s="27">
        <v>1700000</v>
      </c>
      <c r="O11" s="26">
        <f>IF(Tabla1[[#This Row],[COTIZACIÓN 5 ]]&gt;0,ABS(1-Tabla1[[#This Row],[COTIZACIÓN 5 ]]/Tabla1[[#This Row],[PROMEDIO VALOR UNITARIO]]),"")</f>
        <v>0.19999999999999996</v>
      </c>
      <c r="P11" s="27"/>
      <c r="Q11" s="26" t="str">
        <f>IF(Tabla1[[#This Row],[COTIZACIÓN 6]]&gt;0,ABS(1-Tabla1[[#This Row],[COTIZACIÓN 6]]/Tabla1[[#This Row],[PROMEDIO VALOR UNITARIO]]),"")</f>
        <v/>
      </c>
      <c r="R11" s="27"/>
      <c r="S11" s="26" t="str">
        <f>IF(Tabla1[[#This Row],[COTIZACIÓN 7]]&gt;0,ABS(1-Tabla1[[#This Row],[COTIZACIÓN 7]]/Tabla1[[#This Row],[PROMEDIO VALOR UNITARIO]]),"")</f>
        <v/>
      </c>
      <c r="T11" s="27"/>
      <c r="U11" s="26" t="str">
        <f>IF(Tabla1[[#This Row],[COTIZACIÓN 8]]&gt;0,ABS(1-Tabla1[[#This Row],[COTIZACIÓN 8]]/Tabla1[[#This Row],[PROMEDIO VALOR UNITARIO]]),"")</f>
        <v/>
      </c>
      <c r="V11"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2125000</v>
      </c>
      <c r="W11" s="29">
        <f>COUNT(Tabla1[[#This Row],[COTIZACIÓN 1]:[DESVIACIÓN COT.8]])/2</f>
        <v>4</v>
      </c>
      <c r="X11" s="30">
        <f>Tabla1[[#This Row],[PROMEDIO VALOR UNITARIO]]*Tabla1[[#This Row],[CANTIDAD PROYECTADA]]</f>
        <v>2125000</v>
      </c>
      <c r="Z11" s="31"/>
    </row>
    <row r="12" spans="1:26" ht="29.25" customHeight="1" x14ac:dyDescent="0.25">
      <c r="A12" s="32">
        <f t="shared" si="0"/>
        <v>10</v>
      </c>
      <c r="B12" s="38" t="s">
        <v>75</v>
      </c>
      <c r="C12" s="21">
        <v>90101501</v>
      </c>
      <c r="D12" s="21">
        <v>45</v>
      </c>
      <c r="E12" s="34" t="s">
        <v>23</v>
      </c>
      <c r="F12" s="25">
        <v>25800</v>
      </c>
      <c r="G12" s="26">
        <f>IF(Tabla1[[#This Row],[COTIZACIÓN 1]]&gt;0,ABS(1-Tabla1[[#This Row],[COTIZACIÓN 1]]/Tabla1[[#This Row],[PROMEDIO VALOR UNITARIO]]),"")</f>
        <v>0.18816865953429829</v>
      </c>
      <c r="H12" s="25">
        <v>30000</v>
      </c>
      <c r="I12" s="26">
        <f>IF(Tabla1[[#This Row],[COTIZACIÓN 2
]]&gt;0,ABS(1-Tabla1[[#This Row],[COTIZACIÓN 2
]]/Tabla1[[#This Row],[PROMEDIO VALOR UNITARIO]]),"")</f>
        <v>5.6010069225928216E-2</v>
      </c>
      <c r="J12" s="35">
        <v>39000</v>
      </c>
      <c r="K12" s="26">
        <f>IF(Tabla1[[#This Row],[COTIZACIÓN 3
]]&gt;0,ABS(1-Tabla1[[#This Row],[COTIZACIÓN 3
]]/Tabla1[[#This Row],[PROMEDIO VALOR UNITARIO]]),"")</f>
        <v>0.22718691000629332</v>
      </c>
      <c r="L12" s="27">
        <v>38000</v>
      </c>
      <c r="M12" s="26">
        <f>IF(Tabla1[[#This Row],[COTIZACIÓN 4 ]]&gt;0,ABS(1-Tabla1[[#This Row],[COTIZACIÓN 4 ]]/Tabla1[[#This Row],[PROMEDIO VALOR UNITARIO]]),"")</f>
        <v>0.19572057898049078</v>
      </c>
      <c r="N12" s="27">
        <v>26100</v>
      </c>
      <c r="O12" s="26">
        <f>IF(Tabla1[[#This Row],[COTIZACIÓN 5 ]]&gt;0,ABS(1-Tabla1[[#This Row],[COTIZACIÓN 5 ]]/Tabla1[[#This Row],[PROMEDIO VALOR UNITARIO]]),"")</f>
        <v>0.17872876022655759</v>
      </c>
      <c r="P12" s="27"/>
      <c r="Q12" s="26" t="str">
        <f>IF(Tabla1[[#This Row],[COTIZACIÓN 6]]&gt;0,ABS(1-Tabla1[[#This Row],[COTIZACIÓN 6]]/Tabla1[[#This Row],[PROMEDIO VALOR UNITARIO]]),"")</f>
        <v/>
      </c>
      <c r="R12" s="27"/>
      <c r="S12" s="26" t="str">
        <f>IF(Tabla1[[#This Row],[COTIZACIÓN 7]]&gt;0,ABS(1-Tabla1[[#This Row],[COTIZACIÓN 7]]/Tabla1[[#This Row],[PROMEDIO VALOR UNITARIO]]),"")</f>
        <v/>
      </c>
      <c r="T12" s="27"/>
      <c r="U12" s="26" t="str">
        <f>IF(Tabla1[[#This Row],[COTIZACIÓN 8]]&gt;0,ABS(1-Tabla1[[#This Row],[COTIZACIÓN 8]]/Tabla1[[#This Row],[PROMEDIO VALOR UNITARIO]]),"")</f>
        <v/>
      </c>
      <c r="V12"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31780</v>
      </c>
      <c r="W12" s="29">
        <f>COUNT(Tabla1[[#This Row],[COTIZACIÓN 1]:[DESVIACIÓN COT.8]])/2</f>
        <v>5</v>
      </c>
      <c r="X12" s="30">
        <f>Tabla1[[#This Row],[PROMEDIO VALOR UNITARIO]]*Tabla1[[#This Row],[CANTIDAD PROYECTADA]]</f>
        <v>1430100</v>
      </c>
      <c r="Z12" s="31"/>
    </row>
    <row r="13" spans="1:26" ht="41.25" customHeight="1" x14ac:dyDescent="0.25">
      <c r="A13" s="32">
        <f t="shared" si="0"/>
        <v>11</v>
      </c>
      <c r="B13" s="37" t="s">
        <v>76</v>
      </c>
      <c r="C13" s="33">
        <v>50202300</v>
      </c>
      <c r="D13" s="20">
        <v>45</v>
      </c>
      <c r="E13" s="34" t="s">
        <v>23</v>
      </c>
      <c r="F13" s="25">
        <v>18000</v>
      </c>
      <c r="G13" s="26">
        <f>IF(Tabla1[[#This Row],[COTIZACIÓN 1]]&gt;0,ABS(1-Tabla1[[#This Row],[COTIZACIÓN 1]]/Tabla1[[#This Row],[PROMEDIO VALOR UNITARIO]]),"")</f>
        <v>1.098901098901095E-2</v>
      </c>
      <c r="H13" s="25">
        <v>18000</v>
      </c>
      <c r="I13" s="26">
        <f>IF(Tabla1[[#This Row],[COTIZACIÓN 2
]]&gt;0,ABS(1-Tabla1[[#This Row],[COTIZACIÓN 2
]]/Tabla1[[#This Row],[PROMEDIO VALOR UNITARIO]]),"")</f>
        <v>1.098901098901095E-2</v>
      </c>
      <c r="J13" s="25">
        <v>19000</v>
      </c>
      <c r="K13" s="26">
        <f>IF(Tabla1[[#This Row],[COTIZACIÓN 3
]]&gt;0,ABS(1-Tabla1[[#This Row],[COTIZACIÓN 3
]]/Tabla1[[#This Row],[PROMEDIO VALOR UNITARIO]]),"")</f>
        <v>4.3956043956044022E-2</v>
      </c>
      <c r="L13" s="27">
        <v>17000</v>
      </c>
      <c r="M13" s="26">
        <f>IF(Tabla1[[#This Row],[COTIZACIÓN 4 ]]&gt;0,ABS(1-Tabla1[[#This Row],[COTIZACIÓN 4 ]]/Tabla1[[#This Row],[PROMEDIO VALOR UNITARIO]]),"")</f>
        <v>6.5934065934065922E-2</v>
      </c>
      <c r="N13" s="27">
        <v>19000</v>
      </c>
      <c r="O13" s="26">
        <f>IF(Tabla1[[#This Row],[COTIZACIÓN 5 ]]&gt;0,ABS(1-Tabla1[[#This Row],[COTIZACIÓN 5 ]]/Tabla1[[#This Row],[PROMEDIO VALOR UNITARIO]]),"")</f>
        <v>4.3956043956044022E-2</v>
      </c>
      <c r="P13" s="27"/>
      <c r="Q13" s="26" t="str">
        <f>IF(Tabla1[[#This Row],[COTIZACIÓN 6]]&gt;0,ABS(1-Tabla1[[#This Row],[COTIZACIÓN 6]]/Tabla1[[#This Row],[PROMEDIO VALOR UNITARIO]]),"")</f>
        <v/>
      </c>
      <c r="R13" s="27"/>
      <c r="S13" s="26" t="str">
        <f>IF(Tabla1[[#This Row],[COTIZACIÓN 7]]&gt;0,ABS(1-Tabla1[[#This Row],[COTIZACIÓN 7]]/Tabla1[[#This Row],[PROMEDIO VALOR UNITARIO]]),"")</f>
        <v/>
      </c>
      <c r="T13" s="27"/>
      <c r="U13" s="26" t="str">
        <f>IF(Tabla1[[#This Row],[COTIZACIÓN 8]]&gt;0,ABS(1-Tabla1[[#This Row],[COTIZACIÓN 8]]/Tabla1[[#This Row],[PROMEDIO VALOR UNITARIO]]),"")</f>
        <v/>
      </c>
      <c r="V13"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18200</v>
      </c>
      <c r="W13" s="29">
        <f>COUNT(Tabla1[[#This Row],[COTIZACIÓN 1]:[DESVIACIÓN COT.8]])/2</f>
        <v>5</v>
      </c>
      <c r="X13" s="30">
        <f>Tabla1[[#This Row],[PROMEDIO VALOR UNITARIO]]*Tabla1[[#This Row],[CANTIDAD PROYECTADA]]</f>
        <v>819000</v>
      </c>
      <c r="Z13" s="31"/>
    </row>
    <row r="14" spans="1:26" ht="99.75" x14ac:dyDescent="0.25">
      <c r="A14" s="32">
        <f t="shared" si="0"/>
        <v>12</v>
      </c>
      <c r="B14" s="38" t="s">
        <v>104</v>
      </c>
      <c r="C14" s="24">
        <v>48101905</v>
      </c>
      <c r="D14" s="21">
        <v>45</v>
      </c>
      <c r="E14" s="34" t="s">
        <v>23</v>
      </c>
      <c r="F14" s="39">
        <v>43100</v>
      </c>
      <c r="G14" s="26">
        <f>IF(Tabla1[[#This Row],[COTIZACIÓN 1]]&gt;0,ABS(1-Tabla1[[#This Row],[COTIZACIÓN 1]]/Tabla1[[#This Row],[PROMEDIO VALOR UNITARIO]]),"")</f>
        <v>1.9897669130187645E-2</v>
      </c>
      <c r="H14" s="40">
        <v>35000</v>
      </c>
      <c r="I14" s="26">
        <f>IF(Tabla1[[#This Row],[COTIZACIÓN 2
]]&gt;0,ABS(1-Tabla1[[#This Row],[COTIZACIÓN 2
]]/Tabla1[[#This Row],[PROMEDIO VALOR UNITARIO]]),"")</f>
        <v>0.20409323479249575</v>
      </c>
      <c r="J14" s="41"/>
      <c r="K14" s="26" t="str">
        <f>IF(Tabla1[[#This Row],[COTIZACIÓN 3
]]&gt;0,ABS(1-Tabla1[[#This Row],[COTIZACIÓN 3
]]/Tabla1[[#This Row],[PROMEDIO VALOR UNITARIO]]),"")</f>
        <v/>
      </c>
      <c r="L14" s="27">
        <v>55000</v>
      </c>
      <c r="M14" s="26">
        <f>IF(Tabla1[[#This Row],[COTIZACIÓN 4 ]]&gt;0,ABS(1-Tabla1[[#This Row],[COTIZACIÓN 4 ]]/Tabla1[[#This Row],[PROMEDIO VALOR UNITARIO]]),"")</f>
        <v>0.25071063104036395</v>
      </c>
      <c r="N14" s="27">
        <v>42800</v>
      </c>
      <c r="O14" s="26">
        <f>IF(Tabla1[[#This Row],[COTIZACIÓN 5 ]]&gt;0,ABS(1-Tabla1[[#This Row],[COTIZACIÓN 5 ]]/Tabla1[[#This Row],[PROMEDIO VALOR UNITARIO]]),"")</f>
        <v>2.6719727117680447E-2</v>
      </c>
      <c r="P14" s="27"/>
      <c r="Q14" s="26" t="str">
        <f>IF(Tabla1[[#This Row],[COTIZACIÓN 6]]&gt;0,ABS(1-Tabla1[[#This Row],[COTIZACIÓN 6]]/Tabla1[[#This Row],[PROMEDIO VALOR UNITARIO]]),"")</f>
        <v/>
      </c>
      <c r="R14" s="27"/>
      <c r="S14" s="26" t="str">
        <f>IF(Tabla1[[#This Row],[COTIZACIÓN 7]]&gt;0,ABS(1-Tabla1[[#This Row],[COTIZACIÓN 7]]/Tabla1[[#This Row],[PROMEDIO VALOR UNITARIO]]),"")</f>
        <v/>
      </c>
      <c r="T14" s="27"/>
      <c r="U14" s="26" t="str">
        <f>IF(Tabla1[[#This Row],[COTIZACIÓN 8]]&gt;0,ABS(1-Tabla1[[#This Row],[COTIZACIÓN 8]]/Tabla1[[#This Row],[PROMEDIO VALOR UNITARIO]]),"")</f>
        <v/>
      </c>
      <c r="V14"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43975</v>
      </c>
      <c r="W14" s="29">
        <f>COUNT(Tabla1[[#This Row],[COTIZACIÓN 1]:[DESVIACIÓN COT.8]])/2</f>
        <v>4</v>
      </c>
      <c r="X14" s="42">
        <f>Tabla1[[#This Row],[PROMEDIO VALOR UNITARIO]]*Tabla1[[#This Row],[CANTIDAD PROYECTADA]]</f>
        <v>1978875</v>
      </c>
      <c r="Z14" s="31"/>
    </row>
    <row r="15" spans="1:26" ht="112.5" customHeight="1" x14ac:dyDescent="0.25">
      <c r="A15" s="32">
        <f t="shared" si="0"/>
        <v>13</v>
      </c>
      <c r="B15" s="37" t="s">
        <v>105</v>
      </c>
      <c r="C15" s="33">
        <v>90101603</v>
      </c>
      <c r="D15" s="20">
        <v>1</v>
      </c>
      <c r="E15" s="34" t="s">
        <v>23</v>
      </c>
      <c r="F15" s="39">
        <v>2150000</v>
      </c>
      <c r="G15" s="26">
        <f>IF(Tabla1[[#This Row],[COTIZACIÓN 1]]&gt;0,ABS(1-Tabla1[[#This Row],[COTIZACIÓN 1]]/Tabla1[[#This Row],[PROMEDIO VALOR UNITARIO]]),"")</f>
        <v>8.1761006289308158E-2</v>
      </c>
      <c r="H15" s="40"/>
      <c r="I15" s="26" t="str">
        <f>IF(Tabla1[[#This Row],[COTIZACIÓN 2
]]&gt;0,ABS(1-Tabla1[[#This Row],[COTIZACIÓN 2
]]/Tabla1[[#This Row],[PROMEDIO VALOR UNITARIO]]),"")</f>
        <v/>
      </c>
      <c r="J15" s="41">
        <v>1950000</v>
      </c>
      <c r="K15" s="26">
        <f>IF(Tabla1[[#This Row],[COTIZACIÓN 3
]]&gt;0,ABS(1-Tabla1[[#This Row],[COTIZACIÓN 3
]]/Tabla1[[#This Row],[PROMEDIO VALOR UNITARIO]]),"")</f>
        <v>1.8867924528301883E-2</v>
      </c>
      <c r="L15" s="27">
        <v>1900000</v>
      </c>
      <c r="M15" s="26">
        <f>IF(Tabla1[[#This Row],[COTIZACIÓN 4 ]]&gt;0,ABS(1-Tabla1[[#This Row],[COTIZACIÓN 4 ]]/Tabla1[[#This Row],[PROMEDIO VALOR UNITARIO]]),"")</f>
        <v>4.4025157232704393E-2</v>
      </c>
      <c r="N15" s="27">
        <v>1950000</v>
      </c>
      <c r="O15" s="26">
        <f>IF(Tabla1[[#This Row],[COTIZACIÓN 5 ]]&gt;0,ABS(1-Tabla1[[#This Row],[COTIZACIÓN 5 ]]/Tabla1[[#This Row],[PROMEDIO VALOR UNITARIO]]),"")</f>
        <v>1.8867924528301883E-2</v>
      </c>
      <c r="P15" s="27"/>
      <c r="Q15" s="26" t="str">
        <f>IF(Tabla1[[#This Row],[COTIZACIÓN 6]]&gt;0,ABS(1-Tabla1[[#This Row],[COTIZACIÓN 6]]/Tabla1[[#This Row],[PROMEDIO VALOR UNITARIO]]),"")</f>
        <v/>
      </c>
      <c r="R15" s="27"/>
      <c r="S15" s="26" t="str">
        <f>IF(Tabla1[[#This Row],[COTIZACIÓN 7]]&gt;0,ABS(1-Tabla1[[#This Row],[COTIZACIÓN 7]]/Tabla1[[#This Row],[PROMEDIO VALOR UNITARIO]]),"")</f>
        <v/>
      </c>
      <c r="T15" s="27"/>
      <c r="U15" s="26" t="str">
        <f>IF(Tabla1[[#This Row],[COTIZACIÓN 8]]&gt;0,ABS(1-Tabla1[[#This Row],[COTIZACIÓN 8]]/Tabla1[[#This Row],[PROMEDIO VALOR UNITARIO]]),"")</f>
        <v/>
      </c>
      <c r="V15"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1987500</v>
      </c>
      <c r="W15" s="29">
        <f>COUNT(Tabla1[[#This Row],[COTIZACIÓN 1]:[DESVIACIÓN COT.8]])/2</f>
        <v>4</v>
      </c>
      <c r="X15" s="42">
        <f>Tabla1[[#This Row],[PROMEDIO VALOR UNITARIO]]*Tabla1[[#This Row],[CANTIDAD PROYECTADA]]</f>
        <v>1987500</v>
      </c>
      <c r="Z15" s="31"/>
    </row>
    <row r="16" spans="1:26" ht="51.75" customHeight="1" x14ac:dyDescent="0.25">
      <c r="A16" s="32">
        <f t="shared" si="0"/>
        <v>14</v>
      </c>
      <c r="B16" s="38" t="s">
        <v>77</v>
      </c>
      <c r="C16" s="24">
        <v>90131500</v>
      </c>
      <c r="D16" s="21">
        <v>1</v>
      </c>
      <c r="E16" s="34" t="s">
        <v>23</v>
      </c>
      <c r="F16" s="39">
        <v>3000000</v>
      </c>
      <c r="G16" s="26">
        <f>IF(Tabla1[[#This Row],[COTIZACIÓN 1]]&gt;0,ABS(1-Tabla1[[#This Row],[COTIZACIÓN 1]]/Tabla1[[#This Row],[PROMEDIO VALOR UNITARIO]]),"")</f>
        <v>8.2644628099173278E-3</v>
      </c>
      <c r="H16" s="40"/>
      <c r="I16" s="26" t="str">
        <f>IF(Tabla1[[#This Row],[COTIZACIÓN 2
]]&gt;0,ABS(1-Tabla1[[#This Row],[COTIZACIÓN 2
]]/Tabla1[[#This Row],[PROMEDIO VALOR UNITARIO]]),"")</f>
        <v/>
      </c>
      <c r="J16" s="41">
        <v>3100000</v>
      </c>
      <c r="K16" s="26">
        <f>IF(Tabla1[[#This Row],[COTIZACIÓN 3
]]&gt;0,ABS(1-Tabla1[[#This Row],[COTIZACIÓN 3
]]/Tabla1[[#This Row],[PROMEDIO VALOR UNITARIO]]),"")</f>
        <v>2.4793388429751984E-2</v>
      </c>
      <c r="L16" s="27">
        <v>2900000</v>
      </c>
      <c r="M16" s="26">
        <f>IF(Tabla1[[#This Row],[COTIZACIÓN 4 ]]&gt;0,ABS(1-Tabla1[[#This Row],[COTIZACIÓN 4 ]]/Tabla1[[#This Row],[PROMEDIO VALOR UNITARIO]]),"")</f>
        <v>4.132231404958675E-2</v>
      </c>
      <c r="N16" s="27">
        <v>3100000</v>
      </c>
      <c r="O16" s="26">
        <f>IF(Tabla1[[#This Row],[COTIZACIÓN 5 ]]&gt;0,ABS(1-Tabla1[[#This Row],[COTIZACIÓN 5 ]]/Tabla1[[#This Row],[PROMEDIO VALOR UNITARIO]]),"")</f>
        <v>2.4793388429751984E-2</v>
      </c>
      <c r="P16" s="27"/>
      <c r="Q16" s="26" t="str">
        <f>IF(Tabla1[[#This Row],[COTIZACIÓN 6]]&gt;0,ABS(1-Tabla1[[#This Row],[COTIZACIÓN 6]]/Tabla1[[#This Row],[PROMEDIO VALOR UNITARIO]]),"")</f>
        <v/>
      </c>
      <c r="R16" s="27"/>
      <c r="S16" s="26" t="str">
        <f>IF(Tabla1[[#This Row],[COTIZACIÓN 7]]&gt;0,ABS(1-Tabla1[[#This Row],[COTIZACIÓN 7]]/Tabla1[[#This Row],[PROMEDIO VALOR UNITARIO]]),"")</f>
        <v/>
      </c>
      <c r="T16" s="27"/>
      <c r="U16" s="26" t="str">
        <f>IF(Tabla1[[#This Row],[COTIZACIÓN 8]]&gt;0,ABS(1-Tabla1[[#This Row],[COTIZACIÓN 8]]/Tabla1[[#This Row],[PROMEDIO VALOR UNITARIO]]),"")</f>
        <v/>
      </c>
      <c r="V16"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3025000</v>
      </c>
      <c r="W16" s="29">
        <f>COUNT(Tabla1[[#This Row],[COTIZACIÓN 1]:[DESVIACIÓN COT.8]])/2</f>
        <v>4</v>
      </c>
      <c r="X16" s="42">
        <f>Tabla1[[#This Row],[PROMEDIO VALOR UNITARIO]]*Tabla1[[#This Row],[CANTIDAD PROYECTADA]]</f>
        <v>3025000</v>
      </c>
      <c r="Z16" s="31"/>
    </row>
    <row r="17" spans="1:26" ht="67.5" customHeight="1" x14ac:dyDescent="0.25">
      <c r="A17" s="32">
        <f t="shared" si="0"/>
        <v>15</v>
      </c>
      <c r="B17" s="37" t="s">
        <v>78</v>
      </c>
      <c r="C17" s="33">
        <v>50192501</v>
      </c>
      <c r="D17" s="20">
        <v>70</v>
      </c>
      <c r="E17" s="34" t="s">
        <v>23</v>
      </c>
      <c r="F17" s="39">
        <v>24300</v>
      </c>
      <c r="G17" s="26">
        <f>IF(Tabla1[[#This Row],[COTIZACIÓN 1]]&gt;0,ABS(1-Tabla1[[#This Row],[COTIZACIÓN 1]]/Tabla1[[#This Row],[PROMEDIO VALOR UNITARIO]]),"")</f>
        <v>1.7189079878665359E-2</v>
      </c>
      <c r="H17" s="40"/>
      <c r="I17" s="26" t="str">
        <f>IF(Tabla1[[#This Row],[COTIZACIÓN 2
]]&gt;0,ABS(1-Tabla1[[#This Row],[COTIZACIÓN 2
]]/Tabla1[[#This Row],[PROMEDIO VALOR UNITARIO]]),"")</f>
        <v/>
      </c>
      <c r="J17" s="41">
        <v>25400</v>
      </c>
      <c r="K17" s="26">
        <f>IF(Tabla1[[#This Row],[COTIZACIÓN 3
]]&gt;0,ABS(1-Tabla1[[#This Row],[COTIZACIÓN 3
]]/Tabla1[[#This Row],[PROMEDIO VALOR UNITARIO]]),"")</f>
        <v>2.7300303336703635E-2</v>
      </c>
      <c r="L17" s="27">
        <v>23800</v>
      </c>
      <c r="M17" s="26">
        <f>IF(Tabla1[[#This Row],[COTIZACIÓN 4 ]]&gt;0,ABS(1-Tabla1[[#This Row],[COTIZACIÓN 4 ]]/Tabla1[[#This Row],[PROMEDIO VALOR UNITARIO]]),"")</f>
        <v>3.7411526794742134E-2</v>
      </c>
      <c r="N17" s="27">
        <v>25400</v>
      </c>
      <c r="O17" s="26">
        <f>IF(Tabla1[[#This Row],[COTIZACIÓN 5 ]]&gt;0,ABS(1-Tabla1[[#This Row],[COTIZACIÓN 5 ]]/Tabla1[[#This Row],[PROMEDIO VALOR UNITARIO]]),"")</f>
        <v>2.7300303336703635E-2</v>
      </c>
      <c r="P17" s="27"/>
      <c r="Q17" s="26" t="str">
        <f>IF(Tabla1[[#This Row],[COTIZACIÓN 6]]&gt;0,ABS(1-Tabla1[[#This Row],[COTIZACIÓN 6]]/Tabla1[[#This Row],[PROMEDIO VALOR UNITARIO]]),"")</f>
        <v/>
      </c>
      <c r="R17" s="27"/>
      <c r="S17" s="26" t="str">
        <f>IF(Tabla1[[#This Row],[COTIZACIÓN 7]]&gt;0,ABS(1-Tabla1[[#This Row],[COTIZACIÓN 7]]/Tabla1[[#This Row],[PROMEDIO VALOR UNITARIO]]),"")</f>
        <v/>
      </c>
      <c r="T17" s="27"/>
      <c r="U17" s="26" t="str">
        <f>IF(Tabla1[[#This Row],[COTIZACIÓN 8]]&gt;0,ABS(1-Tabla1[[#This Row],[COTIZACIÓN 8]]/Tabla1[[#This Row],[PROMEDIO VALOR UNITARIO]]),"")</f>
        <v/>
      </c>
      <c r="V17"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24725</v>
      </c>
      <c r="W17" s="29">
        <f>COUNT(Tabla1[[#This Row],[COTIZACIÓN 1]:[DESVIACIÓN COT.8]])/2</f>
        <v>4</v>
      </c>
      <c r="X17" s="42">
        <f>Tabla1[[#This Row],[PROMEDIO VALOR UNITARIO]]*Tabla1[[#This Row],[CANTIDAD PROYECTADA]]</f>
        <v>1730750</v>
      </c>
      <c r="Z17" s="31"/>
    </row>
    <row r="18" spans="1:26" ht="34.5" customHeight="1" x14ac:dyDescent="0.25">
      <c r="A18" s="32">
        <f t="shared" si="0"/>
        <v>16</v>
      </c>
      <c r="B18" s="38" t="s">
        <v>76</v>
      </c>
      <c r="C18" s="24">
        <v>50202300</v>
      </c>
      <c r="D18" s="21">
        <v>70</v>
      </c>
      <c r="E18" s="34" t="s">
        <v>23</v>
      </c>
      <c r="F18" s="39">
        <v>18000</v>
      </c>
      <c r="G18" s="26">
        <f>IF(Tabla1[[#This Row],[COTIZACIÓN 1]]&gt;0,ABS(1-Tabla1[[#This Row],[COTIZACIÓN 1]]/Tabla1[[#This Row],[PROMEDIO VALOR UNITARIO]]),"")</f>
        <v>1.098901098901095E-2</v>
      </c>
      <c r="H18" s="40">
        <v>18000</v>
      </c>
      <c r="I18" s="26">
        <f>IF(Tabla1[[#This Row],[COTIZACIÓN 2
]]&gt;0,ABS(1-Tabla1[[#This Row],[COTIZACIÓN 2
]]/Tabla1[[#This Row],[PROMEDIO VALOR UNITARIO]]),"")</f>
        <v>1.098901098901095E-2</v>
      </c>
      <c r="J18" s="41">
        <v>19000</v>
      </c>
      <c r="K18" s="26">
        <f>IF(Tabla1[[#This Row],[COTIZACIÓN 3
]]&gt;0,ABS(1-Tabla1[[#This Row],[COTIZACIÓN 3
]]/Tabla1[[#This Row],[PROMEDIO VALOR UNITARIO]]),"")</f>
        <v>4.3956043956044022E-2</v>
      </c>
      <c r="L18" s="27">
        <v>17000</v>
      </c>
      <c r="M18" s="26">
        <f>IF(Tabla1[[#This Row],[COTIZACIÓN 4 ]]&gt;0,ABS(1-Tabla1[[#This Row],[COTIZACIÓN 4 ]]/Tabla1[[#This Row],[PROMEDIO VALOR UNITARIO]]),"")</f>
        <v>6.5934065934065922E-2</v>
      </c>
      <c r="N18" s="27">
        <v>19000</v>
      </c>
      <c r="O18" s="26">
        <f>IF(Tabla1[[#This Row],[COTIZACIÓN 5 ]]&gt;0,ABS(1-Tabla1[[#This Row],[COTIZACIÓN 5 ]]/Tabla1[[#This Row],[PROMEDIO VALOR UNITARIO]]),"")</f>
        <v>4.3956043956044022E-2</v>
      </c>
      <c r="P18" s="27"/>
      <c r="Q18" s="26" t="str">
        <f>IF(Tabla1[[#This Row],[COTIZACIÓN 6]]&gt;0,ABS(1-Tabla1[[#This Row],[COTIZACIÓN 6]]/Tabla1[[#This Row],[PROMEDIO VALOR UNITARIO]]),"")</f>
        <v/>
      </c>
      <c r="R18" s="27"/>
      <c r="S18" s="26" t="str">
        <f>IF(Tabla1[[#This Row],[COTIZACIÓN 7]]&gt;0,ABS(1-Tabla1[[#This Row],[COTIZACIÓN 7]]/Tabla1[[#This Row],[PROMEDIO VALOR UNITARIO]]),"")</f>
        <v/>
      </c>
      <c r="T18" s="27"/>
      <c r="U18" s="26" t="str">
        <f>IF(Tabla1[[#This Row],[COTIZACIÓN 8]]&gt;0,ABS(1-Tabla1[[#This Row],[COTIZACIÓN 8]]/Tabla1[[#This Row],[PROMEDIO VALOR UNITARIO]]),"")</f>
        <v/>
      </c>
      <c r="V18"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18200</v>
      </c>
      <c r="W18" s="29">
        <f>COUNT(Tabla1[[#This Row],[COTIZACIÓN 1]:[DESVIACIÓN COT.8]])/2</f>
        <v>5</v>
      </c>
      <c r="X18" s="42">
        <f>Tabla1[[#This Row],[PROMEDIO VALOR UNITARIO]]*Tabla1[[#This Row],[CANTIDAD PROYECTADA]]</f>
        <v>1274000</v>
      </c>
      <c r="Z18" s="31"/>
    </row>
    <row r="19" spans="1:26" ht="64.5" customHeight="1" x14ac:dyDescent="0.25">
      <c r="A19" s="32">
        <f t="shared" si="0"/>
        <v>17</v>
      </c>
      <c r="B19" s="38" t="s">
        <v>106</v>
      </c>
      <c r="C19" s="21">
        <v>91101502</v>
      </c>
      <c r="D19" s="21">
        <v>70</v>
      </c>
      <c r="E19" s="34" t="s">
        <v>23</v>
      </c>
      <c r="F19" s="39">
        <v>257000</v>
      </c>
      <c r="G19" s="26">
        <f>IF(Tabla1[[#This Row],[COTIZACIÓN 1]]&gt;0,ABS(1-Tabla1[[#This Row],[COTIZACIÓN 1]]/Tabla1[[#This Row],[PROMEDIO VALOR UNITARIO]]),"")</f>
        <v>3.2128514056224855E-2</v>
      </c>
      <c r="H19" s="40">
        <v>240000</v>
      </c>
      <c r="I19" s="26">
        <f>IF(Tabla1[[#This Row],[COTIZACIÓN 2
]]&gt;0,ABS(1-Tabla1[[#This Row],[COTIZACIÓN 2
]]/Tabla1[[#This Row],[PROMEDIO VALOR UNITARIO]]),"")</f>
        <v>3.6144578313253017E-2</v>
      </c>
      <c r="J19" s="41">
        <v>255000</v>
      </c>
      <c r="K19" s="26">
        <f>IF(Tabla1[[#This Row],[COTIZACIÓN 3
]]&gt;0,ABS(1-Tabla1[[#This Row],[COTIZACIÓN 3
]]/Tabla1[[#This Row],[PROMEDIO VALOR UNITARIO]]),"")</f>
        <v>2.4096385542168752E-2</v>
      </c>
      <c r="L19" s="27">
        <v>238000</v>
      </c>
      <c r="M19" s="26">
        <f>IF(Tabla1[[#This Row],[COTIZACIÓN 4 ]]&gt;0,ABS(1-Tabla1[[#This Row],[COTIZACIÓN 4 ]]/Tabla1[[#This Row],[PROMEDIO VALOR UNITARIO]]),"")</f>
        <v>4.4176706827309231E-2</v>
      </c>
      <c r="N19" s="27">
        <v>255000</v>
      </c>
      <c r="O19" s="26">
        <f>IF(Tabla1[[#This Row],[COTIZACIÓN 5 ]]&gt;0,ABS(1-Tabla1[[#This Row],[COTIZACIÓN 5 ]]/Tabla1[[#This Row],[PROMEDIO VALOR UNITARIO]]),"")</f>
        <v>2.4096385542168752E-2</v>
      </c>
      <c r="P19" s="27"/>
      <c r="Q19" s="26" t="str">
        <f>IF(Tabla1[[#This Row],[COTIZACIÓN 6]]&gt;0,ABS(1-Tabla1[[#This Row],[COTIZACIÓN 6]]/Tabla1[[#This Row],[PROMEDIO VALOR UNITARIO]]),"")</f>
        <v/>
      </c>
      <c r="R19" s="27"/>
      <c r="S19" s="26" t="str">
        <f>IF(Tabla1[[#This Row],[COTIZACIÓN 7]]&gt;0,ABS(1-Tabla1[[#This Row],[COTIZACIÓN 7]]/Tabla1[[#This Row],[PROMEDIO VALOR UNITARIO]]),"")</f>
        <v/>
      </c>
      <c r="T19" s="27"/>
      <c r="U19" s="26" t="str">
        <f>IF(Tabla1[[#This Row],[COTIZACIÓN 8]]&gt;0,ABS(1-Tabla1[[#This Row],[COTIZACIÓN 8]]/Tabla1[[#This Row],[PROMEDIO VALOR UNITARIO]]),"")</f>
        <v/>
      </c>
      <c r="V19"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249000</v>
      </c>
      <c r="W19" s="29">
        <f>COUNT(Tabla1[[#This Row],[COTIZACIÓN 1]:[DESVIACIÓN COT.8]])/2</f>
        <v>5</v>
      </c>
      <c r="X19" s="42">
        <f>Tabla1[[#This Row],[PROMEDIO VALOR UNITARIO]]*Tabla1[[#This Row],[CANTIDAD PROYECTADA]]</f>
        <v>17430000</v>
      </c>
      <c r="Z19" s="31"/>
    </row>
    <row r="20" spans="1:26" ht="75.75" customHeight="1" x14ac:dyDescent="0.25">
      <c r="A20" s="32">
        <f t="shared" si="0"/>
        <v>18</v>
      </c>
      <c r="B20" s="37" t="s">
        <v>100</v>
      </c>
      <c r="C20" s="33">
        <v>55111511</v>
      </c>
      <c r="D20" s="20">
        <v>140</v>
      </c>
      <c r="E20" s="34" t="s">
        <v>23</v>
      </c>
      <c r="F20" s="39">
        <v>67800</v>
      </c>
      <c r="G20" s="26">
        <f>IF(Tabla1[[#This Row],[COTIZACIÓN 1]]&gt;0,ABS(1-Tabla1[[#This Row],[COTIZACIÓN 1]]/Tabla1[[#This Row],[PROMEDIO VALOR UNITARIO]]),"")</f>
        <v>0.15207603801900949</v>
      </c>
      <c r="H20" s="40">
        <v>95000</v>
      </c>
      <c r="I20" s="26">
        <f>IF(Tabla1[[#This Row],[COTIZACIÓN 2
]]&gt;0,ABS(1-Tabla1[[#This Row],[COTIZACIÓN 2
]]/Tabla1[[#This Row],[PROMEDIO VALOR UNITARIO]]),"")</f>
        <v>0.18809404702351173</v>
      </c>
      <c r="J20" s="41">
        <v>88000</v>
      </c>
      <c r="K20" s="26">
        <f>IF(Tabla1[[#This Row],[COTIZACIÓN 3
]]&gt;0,ABS(1-Tabla1[[#This Row],[COTIZACIÓN 3
]]/Tabla1[[#This Row],[PROMEDIO VALOR UNITARIO]]),"")</f>
        <v>0.10055027513756887</v>
      </c>
      <c r="L20" s="27">
        <v>80000</v>
      </c>
      <c r="M20" s="26">
        <f>IF(Tabla1[[#This Row],[COTIZACIÓN 4 ]]&gt;0,ABS(1-Tabla1[[#This Row],[COTIZACIÓN 4 ]]/Tabla1[[#This Row],[PROMEDIO VALOR UNITARIO]]),"")</f>
        <v>5.002501250626068E-4</v>
      </c>
      <c r="N20" s="27">
        <v>69000</v>
      </c>
      <c r="O20" s="26">
        <f>IF(Tabla1[[#This Row],[COTIZACIÓN 5 ]]&gt;0,ABS(1-Tabla1[[#This Row],[COTIZACIÓN 5 ]]/Tabla1[[#This Row],[PROMEDIO VALOR UNITARIO]]),"")</f>
        <v>0.13706853426713361</v>
      </c>
      <c r="P20" s="27"/>
      <c r="Q20" s="26" t="str">
        <f>IF(Tabla1[[#This Row],[COTIZACIÓN 6]]&gt;0,ABS(1-Tabla1[[#This Row],[COTIZACIÓN 6]]/Tabla1[[#This Row],[PROMEDIO VALOR UNITARIO]]),"")</f>
        <v/>
      </c>
      <c r="R20" s="27"/>
      <c r="S20" s="26" t="str">
        <f>IF(Tabla1[[#This Row],[COTIZACIÓN 7]]&gt;0,ABS(1-Tabla1[[#This Row],[COTIZACIÓN 7]]/Tabla1[[#This Row],[PROMEDIO VALOR UNITARIO]]),"")</f>
        <v/>
      </c>
      <c r="T20" s="27"/>
      <c r="U20" s="26" t="str">
        <f>IF(Tabla1[[#This Row],[COTIZACIÓN 8]]&gt;0,ABS(1-Tabla1[[#This Row],[COTIZACIÓN 8]]/Tabla1[[#This Row],[PROMEDIO VALOR UNITARIO]]),"")</f>
        <v/>
      </c>
      <c r="V20"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79960</v>
      </c>
      <c r="W20" s="29">
        <f>COUNT(Tabla1[[#This Row],[COTIZACIÓN 1]:[DESVIACIÓN COT.8]])/2</f>
        <v>5</v>
      </c>
      <c r="X20" s="42">
        <f>Tabla1[[#This Row],[PROMEDIO VALOR UNITARIO]]*Tabla1[[#This Row],[CANTIDAD PROYECTADA]]</f>
        <v>11194400</v>
      </c>
      <c r="Z20" s="31"/>
    </row>
    <row r="21" spans="1:26" ht="99.75" x14ac:dyDescent="0.25">
      <c r="A21" s="32">
        <f t="shared" si="0"/>
        <v>19</v>
      </c>
      <c r="B21" s="38" t="s">
        <v>107</v>
      </c>
      <c r="C21" s="24">
        <v>90151500</v>
      </c>
      <c r="D21" s="21">
        <v>70</v>
      </c>
      <c r="E21" s="34" t="s">
        <v>23</v>
      </c>
      <c r="F21" s="39">
        <v>120000</v>
      </c>
      <c r="G21" s="26">
        <f>IF(Tabla1[[#This Row],[COTIZACIÓN 1]]&gt;0,ABS(1-Tabla1[[#This Row],[COTIZACIÓN 1]]/Tabla1[[#This Row],[PROMEDIO VALOR UNITARIO]]),"")</f>
        <v>0.11764705882352944</v>
      </c>
      <c r="H21" s="40"/>
      <c r="I21" s="26" t="str">
        <f>IF(Tabla1[[#This Row],[COTIZACIÓN 2
]]&gt;0,ABS(1-Tabla1[[#This Row],[COTIZACIÓN 2
]]/Tabla1[[#This Row],[PROMEDIO VALOR UNITARIO]]),"")</f>
        <v/>
      </c>
      <c r="J21" s="41">
        <v>160000</v>
      </c>
      <c r="K21" s="26">
        <f>IF(Tabla1[[#This Row],[COTIZACIÓN 3
]]&gt;0,ABS(1-Tabla1[[#This Row],[COTIZACIÓN 3
]]/Tabla1[[#This Row],[PROMEDIO VALOR UNITARIO]]),"")</f>
        <v>0.17647058823529416</v>
      </c>
      <c r="L21" s="27">
        <v>145000</v>
      </c>
      <c r="M21" s="26">
        <f>IF(Tabla1[[#This Row],[COTIZACIÓN 4 ]]&gt;0,ABS(1-Tabla1[[#This Row],[COTIZACIÓN 4 ]]/Tabla1[[#This Row],[PROMEDIO VALOR UNITARIO]]),"")</f>
        <v>6.6176470588235281E-2</v>
      </c>
      <c r="N21" s="27">
        <v>119000</v>
      </c>
      <c r="O21" s="26">
        <f>IF(Tabla1[[#This Row],[COTIZACIÓN 5 ]]&gt;0,ABS(1-Tabla1[[#This Row],[COTIZACIÓN 5 ]]/Tabla1[[#This Row],[PROMEDIO VALOR UNITARIO]]),"")</f>
        <v>0.125</v>
      </c>
      <c r="P21" s="27"/>
      <c r="Q21" s="26" t="str">
        <f>IF(Tabla1[[#This Row],[COTIZACIÓN 6]]&gt;0,ABS(1-Tabla1[[#This Row],[COTIZACIÓN 6]]/Tabla1[[#This Row],[PROMEDIO VALOR UNITARIO]]),"")</f>
        <v/>
      </c>
      <c r="R21" s="27"/>
      <c r="S21" s="26" t="str">
        <f>IF(Tabla1[[#This Row],[COTIZACIÓN 7]]&gt;0,ABS(1-Tabla1[[#This Row],[COTIZACIÓN 7]]/Tabla1[[#This Row],[PROMEDIO VALOR UNITARIO]]),"")</f>
        <v/>
      </c>
      <c r="T21" s="27"/>
      <c r="U21" s="26" t="str">
        <f>IF(Tabla1[[#This Row],[COTIZACIÓN 8]]&gt;0,ABS(1-Tabla1[[#This Row],[COTIZACIÓN 8]]/Tabla1[[#This Row],[PROMEDIO VALOR UNITARIO]]),"")</f>
        <v/>
      </c>
      <c r="V21"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136000</v>
      </c>
      <c r="W21" s="29">
        <f>COUNT(Tabla1[[#This Row],[COTIZACIÓN 1]:[DESVIACIÓN COT.8]])/2</f>
        <v>4</v>
      </c>
      <c r="X21" s="42">
        <f>Tabla1[[#This Row],[PROMEDIO VALOR UNITARIO]]*Tabla1[[#This Row],[CANTIDAD PROYECTADA]]</f>
        <v>9520000</v>
      </c>
      <c r="Z21" s="31"/>
    </row>
    <row r="22" spans="1:26" ht="51" customHeight="1" x14ac:dyDescent="0.25">
      <c r="A22" s="32">
        <f t="shared" si="0"/>
        <v>20</v>
      </c>
      <c r="B22" s="37" t="s">
        <v>79</v>
      </c>
      <c r="C22" s="33">
        <v>20102301</v>
      </c>
      <c r="D22" s="20">
        <v>2</v>
      </c>
      <c r="E22" s="34" t="s">
        <v>23</v>
      </c>
      <c r="F22" s="39">
        <v>3600000</v>
      </c>
      <c r="G22" s="26">
        <f>IF(Tabla1[[#This Row],[COTIZACIÓN 1]]&gt;0,ABS(1-Tabla1[[#This Row],[COTIZACIÓN 1]]/Tabla1[[#This Row],[PROMEDIO VALOR UNITARIO]]),"")</f>
        <v>0</v>
      </c>
      <c r="H22" s="40"/>
      <c r="I22" s="26" t="str">
        <f>IF(Tabla1[[#This Row],[COTIZACIÓN 2
]]&gt;0,ABS(1-Tabla1[[#This Row],[COTIZACIÓN 2
]]/Tabla1[[#This Row],[PROMEDIO VALOR UNITARIO]]),"")</f>
        <v/>
      </c>
      <c r="J22" s="41"/>
      <c r="K22" s="26" t="str">
        <f>IF(Tabla1[[#This Row],[COTIZACIÓN 3
]]&gt;0,ABS(1-Tabla1[[#This Row],[COTIZACIÓN 3
]]/Tabla1[[#This Row],[PROMEDIO VALOR UNITARIO]]),"")</f>
        <v/>
      </c>
      <c r="L22" s="27">
        <v>4000000</v>
      </c>
      <c r="M22" s="26">
        <f>IF(Tabla1[[#This Row],[COTIZACIÓN 4 ]]&gt;0,ABS(1-Tabla1[[#This Row],[COTIZACIÓN 4 ]]/Tabla1[[#This Row],[PROMEDIO VALOR UNITARIO]]),"")</f>
        <v>0.11111111111111116</v>
      </c>
      <c r="N22" s="27">
        <v>3200000</v>
      </c>
      <c r="O22" s="26">
        <f>IF(Tabla1[[#This Row],[COTIZACIÓN 5 ]]&gt;0,ABS(1-Tabla1[[#This Row],[COTIZACIÓN 5 ]]/Tabla1[[#This Row],[PROMEDIO VALOR UNITARIO]]),"")</f>
        <v>0.11111111111111116</v>
      </c>
      <c r="P22" s="27"/>
      <c r="Q22" s="26" t="str">
        <f>IF(Tabla1[[#This Row],[COTIZACIÓN 6]]&gt;0,ABS(1-Tabla1[[#This Row],[COTIZACIÓN 6]]/Tabla1[[#This Row],[PROMEDIO VALOR UNITARIO]]),"")</f>
        <v/>
      </c>
      <c r="R22" s="27"/>
      <c r="S22" s="26" t="str">
        <f>IF(Tabla1[[#This Row],[COTIZACIÓN 7]]&gt;0,ABS(1-Tabla1[[#This Row],[COTIZACIÓN 7]]/Tabla1[[#This Row],[PROMEDIO VALOR UNITARIO]]),"")</f>
        <v/>
      </c>
      <c r="T22" s="27"/>
      <c r="U22" s="26" t="str">
        <f>IF(Tabla1[[#This Row],[COTIZACIÓN 8]]&gt;0,ABS(1-Tabla1[[#This Row],[COTIZACIÓN 8]]/Tabla1[[#This Row],[PROMEDIO VALOR UNITARIO]]),"")</f>
        <v/>
      </c>
      <c r="V22"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3600000</v>
      </c>
      <c r="W22" s="29">
        <f>COUNT(Tabla1[[#This Row],[COTIZACIÓN 1]:[DESVIACIÓN COT.8]])/2</f>
        <v>3</v>
      </c>
      <c r="X22" s="42">
        <f>Tabla1[[#This Row],[PROMEDIO VALOR UNITARIO]]*Tabla1[[#This Row],[CANTIDAD PROYECTADA]]</f>
        <v>7200000</v>
      </c>
      <c r="Z22" s="31"/>
    </row>
    <row r="23" spans="1:26" ht="33.75" customHeight="1" x14ac:dyDescent="0.25">
      <c r="A23" s="32">
        <f t="shared" si="0"/>
        <v>21</v>
      </c>
      <c r="B23" s="38" t="s">
        <v>80</v>
      </c>
      <c r="C23" s="24">
        <v>85101604</v>
      </c>
      <c r="D23" s="21">
        <v>2</v>
      </c>
      <c r="E23" s="34" t="s">
        <v>23</v>
      </c>
      <c r="F23" s="39">
        <v>2100000</v>
      </c>
      <c r="G23" s="26">
        <f>IF(Tabla1[[#This Row],[COTIZACIÓN 1]]&gt;0,ABS(1-Tabla1[[#This Row],[COTIZACIÓN 1]]/Tabla1[[#This Row],[PROMEDIO VALOR UNITARIO]]),"")</f>
        <v>3.7037037037036979E-2</v>
      </c>
      <c r="H23" s="40"/>
      <c r="I23" s="26" t="str">
        <f>IF(Tabla1[[#This Row],[COTIZACIÓN 2
]]&gt;0,ABS(1-Tabla1[[#This Row],[COTIZACIÓN 2
]]/Tabla1[[#This Row],[PROMEDIO VALOR UNITARIO]]),"")</f>
        <v/>
      </c>
      <c r="J23" s="41">
        <v>2100000</v>
      </c>
      <c r="K23" s="26">
        <f>IF(Tabla1[[#This Row],[COTIZACIÓN 3
]]&gt;0,ABS(1-Tabla1[[#This Row],[COTIZACIÓN 3
]]/Tabla1[[#This Row],[PROMEDIO VALOR UNITARIO]]),"")</f>
        <v>3.7037037037036979E-2</v>
      </c>
      <c r="L23" s="27">
        <v>2000000</v>
      </c>
      <c r="M23" s="26">
        <f>IF(Tabla1[[#This Row],[COTIZACIÓN 4 ]]&gt;0,ABS(1-Tabla1[[#This Row],[COTIZACIÓN 4 ]]/Tabla1[[#This Row],[PROMEDIO VALOR UNITARIO]]),"")</f>
        <v>1.2345679012345734E-2</v>
      </c>
      <c r="N23" s="27">
        <v>1900000</v>
      </c>
      <c r="O23" s="26">
        <f>IF(Tabla1[[#This Row],[COTIZACIÓN 5 ]]&gt;0,ABS(1-Tabla1[[#This Row],[COTIZACIÓN 5 ]]/Tabla1[[#This Row],[PROMEDIO VALOR UNITARIO]]),"")</f>
        <v>6.1728395061728447E-2</v>
      </c>
      <c r="P23" s="27"/>
      <c r="Q23" s="26" t="str">
        <f>IF(Tabla1[[#This Row],[COTIZACIÓN 6]]&gt;0,ABS(1-Tabla1[[#This Row],[COTIZACIÓN 6]]/Tabla1[[#This Row],[PROMEDIO VALOR UNITARIO]]),"")</f>
        <v/>
      </c>
      <c r="R23" s="27"/>
      <c r="S23" s="26" t="str">
        <f>IF(Tabla1[[#This Row],[COTIZACIÓN 7]]&gt;0,ABS(1-Tabla1[[#This Row],[COTIZACIÓN 7]]/Tabla1[[#This Row],[PROMEDIO VALOR UNITARIO]]),"")</f>
        <v/>
      </c>
      <c r="T23" s="27"/>
      <c r="U23" s="26" t="str">
        <f>IF(Tabla1[[#This Row],[COTIZACIÓN 8]]&gt;0,ABS(1-Tabla1[[#This Row],[COTIZACIÓN 8]]/Tabla1[[#This Row],[PROMEDIO VALOR UNITARIO]]),"")</f>
        <v/>
      </c>
      <c r="V23"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2025000</v>
      </c>
      <c r="W23" s="29">
        <f>COUNT(Tabla1[[#This Row],[COTIZACIÓN 1]:[DESVIACIÓN COT.8]])/2</f>
        <v>4</v>
      </c>
      <c r="X23" s="42">
        <f>Tabla1[[#This Row],[PROMEDIO VALOR UNITARIO]]*Tabla1[[#This Row],[CANTIDAD PROYECTADA]]</f>
        <v>4050000</v>
      </c>
      <c r="Z23" s="31"/>
    </row>
    <row r="24" spans="1:26" ht="62.25" customHeight="1" x14ac:dyDescent="0.25">
      <c r="A24" s="32">
        <f t="shared" si="0"/>
        <v>22</v>
      </c>
      <c r="B24" s="37" t="s">
        <v>81</v>
      </c>
      <c r="C24" s="33">
        <v>90101501</v>
      </c>
      <c r="D24" s="20">
        <v>70</v>
      </c>
      <c r="E24" s="34" t="s">
        <v>23</v>
      </c>
      <c r="F24" s="39">
        <v>76000</v>
      </c>
      <c r="G24" s="26">
        <f>IF(Tabla1[[#This Row],[COTIZACIÓN 1]]&gt;0,ABS(1-Tabla1[[#This Row],[COTIZACIÓN 1]]/Tabla1[[#This Row],[PROMEDIO VALOR UNITARIO]]),"")</f>
        <v>1.8766756032171594E-2</v>
      </c>
      <c r="H24" s="40">
        <v>55000</v>
      </c>
      <c r="I24" s="26">
        <f>IF(Tabla1[[#This Row],[COTIZACIÓN 2
]]&gt;0,ABS(1-Tabla1[[#This Row],[COTIZACIÓN 2
]]/Tabla1[[#This Row],[PROMEDIO VALOR UNITARIO]]),"")</f>
        <v>0.2627345844504021</v>
      </c>
      <c r="J24" s="41">
        <v>88000</v>
      </c>
      <c r="K24" s="26">
        <f>IF(Tabla1[[#This Row],[COTIZACIÓN 3
]]&gt;0,ABS(1-Tabla1[[#This Row],[COTIZACIÓN 3
]]/Tabla1[[#This Row],[PROMEDIO VALOR UNITARIO]]),"")</f>
        <v>0.17962466487935647</v>
      </c>
      <c r="L24" s="27">
        <v>80000</v>
      </c>
      <c r="M24" s="26">
        <f>IF(Tabla1[[#This Row],[COTIZACIÓN 4 ]]&gt;0,ABS(1-Tabla1[[#This Row],[COTIZACIÓN 4 ]]/Tabla1[[#This Row],[PROMEDIO VALOR UNITARIO]]),"")</f>
        <v>7.2386058981233292E-2</v>
      </c>
      <c r="N24" s="27">
        <v>74000</v>
      </c>
      <c r="O24" s="26">
        <f>IF(Tabla1[[#This Row],[COTIZACIÓN 5 ]]&gt;0,ABS(1-Tabla1[[#This Row],[COTIZACIÓN 5 ]]/Tabla1[[#This Row],[PROMEDIO VALOR UNITARIO]]),"")</f>
        <v>8.0428954423592547E-3</v>
      </c>
      <c r="P24" s="27"/>
      <c r="Q24" s="26" t="str">
        <f>IF(Tabla1[[#This Row],[COTIZACIÓN 6]]&gt;0,ABS(1-Tabla1[[#This Row],[COTIZACIÓN 6]]/Tabla1[[#This Row],[PROMEDIO VALOR UNITARIO]]),"")</f>
        <v/>
      </c>
      <c r="R24" s="27"/>
      <c r="S24" s="26" t="str">
        <f>IF(Tabla1[[#This Row],[COTIZACIÓN 7]]&gt;0,ABS(1-Tabla1[[#This Row],[COTIZACIÓN 7]]/Tabla1[[#This Row],[PROMEDIO VALOR UNITARIO]]),"")</f>
        <v/>
      </c>
      <c r="T24" s="27"/>
      <c r="U24" s="26" t="str">
        <f>IF(Tabla1[[#This Row],[COTIZACIÓN 8]]&gt;0,ABS(1-Tabla1[[#This Row],[COTIZACIÓN 8]]/Tabla1[[#This Row],[PROMEDIO VALOR UNITARIO]]),"")</f>
        <v/>
      </c>
      <c r="V24"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74600</v>
      </c>
      <c r="W24" s="29">
        <f>COUNT(Tabla1[[#This Row],[COTIZACIÓN 1]:[DESVIACIÓN COT.8]])/2</f>
        <v>5</v>
      </c>
      <c r="X24" s="42">
        <f>Tabla1[[#This Row],[PROMEDIO VALOR UNITARIO]]*Tabla1[[#This Row],[CANTIDAD PROYECTADA]]</f>
        <v>5222000</v>
      </c>
      <c r="Z24" s="31"/>
    </row>
    <row r="25" spans="1:26" ht="39" customHeight="1" x14ac:dyDescent="0.25">
      <c r="A25" s="32">
        <f t="shared" si="0"/>
        <v>23</v>
      </c>
      <c r="B25" s="38" t="s">
        <v>82</v>
      </c>
      <c r="C25" s="24">
        <v>50192501</v>
      </c>
      <c r="D25" s="21">
        <v>70</v>
      </c>
      <c r="E25" s="34" t="s">
        <v>23</v>
      </c>
      <c r="F25" s="39">
        <v>16000</v>
      </c>
      <c r="G25" s="26">
        <f>IF(Tabla1[[#This Row],[COTIZACIÓN 1]]&gt;0,ABS(1-Tabla1[[#This Row],[COTIZACIÓN 1]]/Tabla1[[#This Row],[PROMEDIO VALOR UNITARIO]]),"")</f>
        <v>3.0303030303030276E-2</v>
      </c>
      <c r="H25" s="40"/>
      <c r="I25" s="26" t="str">
        <f>IF(Tabla1[[#This Row],[COTIZACIÓN 2
]]&gt;0,ABS(1-Tabla1[[#This Row],[COTIZACIÓN 2
]]/Tabla1[[#This Row],[PROMEDIO VALOR UNITARIO]]),"")</f>
        <v/>
      </c>
      <c r="J25" s="41">
        <v>18000</v>
      </c>
      <c r="K25" s="26">
        <f>IF(Tabla1[[#This Row],[COTIZACIÓN 3
]]&gt;0,ABS(1-Tabla1[[#This Row],[COTIZACIÓN 3
]]/Tabla1[[#This Row],[PROMEDIO VALOR UNITARIO]]),"")</f>
        <v>9.0909090909090828E-2</v>
      </c>
      <c r="L25" s="27">
        <v>17000</v>
      </c>
      <c r="M25" s="26">
        <f>IF(Tabla1[[#This Row],[COTIZACIÓN 4 ]]&gt;0,ABS(1-Tabla1[[#This Row],[COTIZACIÓN 4 ]]/Tabla1[[#This Row],[PROMEDIO VALOR UNITARIO]]),"")</f>
        <v>3.0303030303030276E-2</v>
      </c>
      <c r="N25" s="27">
        <v>15000</v>
      </c>
      <c r="O25" s="26">
        <f>IF(Tabla1[[#This Row],[COTIZACIÓN 5 ]]&gt;0,ABS(1-Tabla1[[#This Row],[COTIZACIÓN 5 ]]/Tabla1[[#This Row],[PROMEDIO VALOR UNITARIO]]),"")</f>
        <v>9.0909090909090939E-2</v>
      </c>
      <c r="P25" s="27"/>
      <c r="Q25" s="26" t="str">
        <f>IF(Tabla1[[#This Row],[COTIZACIÓN 6]]&gt;0,ABS(1-Tabla1[[#This Row],[COTIZACIÓN 6]]/Tabla1[[#This Row],[PROMEDIO VALOR UNITARIO]]),"")</f>
        <v/>
      </c>
      <c r="R25" s="27"/>
      <c r="S25" s="26" t="str">
        <f>IF(Tabla1[[#This Row],[COTIZACIÓN 7]]&gt;0,ABS(1-Tabla1[[#This Row],[COTIZACIÓN 7]]/Tabla1[[#This Row],[PROMEDIO VALOR UNITARIO]]),"")</f>
        <v/>
      </c>
      <c r="T25" s="27"/>
      <c r="U25" s="26" t="str">
        <f>IF(Tabla1[[#This Row],[COTIZACIÓN 8]]&gt;0,ABS(1-Tabla1[[#This Row],[COTIZACIÓN 8]]/Tabla1[[#This Row],[PROMEDIO VALOR UNITARIO]]),"")</f>
        <v/>
      </c>
      <c r="V25"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16500</v>
      </c>
      <c r="W25" s="29">
        <f>COUNT(Tabla1[[#This Row],[COTIZACIÓN 1]:[DESVIACIÓN COT.8]])/2</f>
        <v>4</v>
      </c>
      <c r="X25" s="42">
        <f>Tabla1[[#This Row],[PROMEDIO VALOR UNITARIO]]*Tabla1[[#This Row],[CANTIDAD PROYECTADA]]</f>
        <v>1155000</v>
      </c>
      <c r="Z25" s="31"/>
    </row>
    <row r="26" spans="1:26" ht="46.5" customHeight="1" x14ac:dyDescent="0.25">
      <c r="A26" s="32">
        <f t="shared" si="0"/>
        <v>24</v>
      </c>
      <c r="B26" s="37" t="s">
        <v>83</v>
      </c>
      <c r="C26" s="33">
        <v>50202301</v>
      </c>
      <c r="D26" s="20">
        <v>70</v>
      </c>
      <c r="E26" s="34" t="s">
        <v>23</v>
      </c>
      <c r="F26" s="39">
        <v>17500</v>
      </c>
      <c r="G26" s="26">
        <f>IF(Tabla1[[#This Row],[COTIZACIÓN 1]]&gt;0,ABS(1-Tabla1[[#This Row],[COTIZACIÓN 1]]/Tabla1[[#This Row],[PROMEDIO VALOR UNITARIO]]),"")</f>
        <v>1.744186046511631E-2</v>
      </c>
      <c r="H26" s="40">
        <v>14000</v>
      </c>
      <c r="I26" s="26">
        <f>IF(Tabla1[[#This Row],[COTIZACIÓN 2
]]&gt;0,ABS(1-Tabla1[[#This Row],[COTIZACIÓN 2
]]/Tabla1[[#This Row],[PROMEDIO VALOR UNITARIO]]),"")</f>
        <v>0.18604651162790697</v>
      </c>
      <c r="J26" s="41">
        <v>18000</v>
      </c>
      <c r="K26" s="26">
        <f>IF(Tabla1[[#This Row],[COTIZACIÓN 3
]]&gt;0,ABS(1-Tabla1[[#This Row],[COTIZACIÓN 3
]]/Tabla1[[#This Row],[PROMEDIO VALOR UNITARIO]]),"")</f>
        <v>4.6511627906976827E-2</v>
      </c>
      <c r="L26" s="27">
        <v>18500</v>
      </c>
      <c r="M26" s="26">
        <f>IF(Tabla1[[#This Row],[COTIZACIÓN 4 ]]&gt;0,ABS(1-Tabla1[[#This Row],[COTIZACIÓN 4 ]]/Tabla1[[#This Row],[PROMEDIO VALOR UNITARIO]]),"")</f>
        <v>7.5581395348837122E-2</v>
      </c>
      <c r="N26" s="27">
        <v>18000</v>
      </c>
      <c r="O26" s="26">
        <f>IF(Tabla1[[#This Row],[COTIZACIÓN 5 ]]&gt;0,ABS(1-Tabla1[[#This Row],[COTIZACIÓN 5 ]]/Tabla1[[#This Row],[PROMEDIO VALOR UNITARIO]]),"")</f>
        <v>4.6511627906976827E-2</v>
      </c>
      <c r="P26" s="27"/>
      <c r="Q26" s="26" t="str">
        <f>IF(Tabla1[[#This Row],[COTIZACIÓN 6]]&gt;0,ABS(1-Tabla1[[#This Row],[COTIZACIÓN 6]]/Tabla1[[#This Row],[PROMEDIO VALOR UNITARIO]]),"")</f>
        <v/>
      </c>
      <c r="R26" s="27"/>
      <c r="S26" s="26" t="str">
        <f>IF(Tabla1[[#This Row],[COTIZACIÓN 7]]&gt;0,ABS(1-Tabla1[[#This Row],[COTIZACIÓN 7]]/Tabla1[[#This Row],[PROMEDIO VALOR UNITARIO]]),"")</f>
        <v/>
      </c>
      <c r="T26" s="27"/>
      <c r="U26" s="26" t="str">
        <f>IF(Tabla1[[#This Row],[COTIZACIÓN 8]]&gt;0,ABS(1-Tabla1[[#This Row],[COTIZACIÓN 8]]/Tabla1[[#This Row],[PROMEDIO VALOR UNITARIO]]),"")</f>
        <v/>
      </c>
      <c r="V26"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17200</v>
      </c>
      <c r="W26" s="29">
        <f>COUNT(Tabla1[[#This Row],[COTIZACIÓN 1]:[DESVIACIÓN COT.8]])/2</f>
        <v>5</v>
      </c>
      <c r="X26" s="42">
        <f>Tabla1[[#This Row],[PROMEDIO VALOR UNITARIO]]*Tabla1[[#This Row],[CANTIDAD PROYECTADA]]</f>
        <v>1204000</v>
      </c>
      <c r="Z26" s="31"/>
    </row>
    <row r="27" spans="1:26" ht="128.25" x14ac:dyDescent="0.25">
      <c r="A27" s="32">
        <f t="shared" si="0"/>
        <v>25</v>
      </c>
      <c r="B27" s="38" t="s">
        <v>108</v>
      </c>
      <c r="C27" s="24">
        <v>90151702</v>
      </c>
      <c r="D27" s="21">
        <v>90</v>
      </c>
      <c r="E27" s="34" t="s">
        <v>23</v>
      </c>
      <c r="F27" s="39">
        <v>50000</v>
      </c>
      <c r="G27" s="26">
        <f>IF(Tabla1[[#This Row],[COTIZACIÓN 1]]&gt;0,ABS(1-Tabla1[[#This Row],[COTIZACIÓN 1]]/Tabla1[[#This Row],[PROMEDIO VALOR UNITARIO]]),"")</f>
        <v>7.407407407407407E-2</v>
      </c>
      <c r="H27" s="40">
        <v>40000</v>
      </c>
      <c r="I27" s="26">
        <f>IF(Tabla1[[#This Row],[COTIZACIÓN 2
]]&gt;0,ABS(1-Tabla1[[#This Row],[COTIZACIÓN 2
]]/Tabla1[[#This Row],[PROMEDIO VALOR UNITARIO]]),"")</f>
        <v>0.2592592592592593</v>
      </c>
      <c r="J27" s="41">
        <v>70000</v>
      </c>
      <c r="K27" s="26">
        <f>IF(Tabla1[[#This Row],[COTIZACIÓN 3
]]&gt;0,ABS(1-Tabla1[[#This Row],[COTIZACIÓN 3
]]/Tabla1[[#This Row],[PROMEDIO VALOR UNITARIO]]),"")</f>
        <v>0.29629629629629628</v>
      </c>
      <c r="L27" s="27">
        <v>60000</v>
      </c>
      <c r="M27" s="26">
        <f>IF(Tabla1[[#This Row],[COTIZACIÓN 4 ]]&gt;0,ABS(1-Tabla1[[#This Row],[COTIZACIÓN 4 ]]/Tabla1[[#This Row],[PROMEDIO VALOR UNITARIO]]),"")</f>
        <v>0.11111111111111116</v>
      </c>
      <c r="N27" s="27">
        <v>50000</v>
      </c>
      <c r="O27" s="26">
        <f>IF(Tabla1[[#This Row],[COTIZACIÓN 5 ]]&gt;0,ABS(1-Tabla1[[#This Row],[COTIZACIÓN 5 ]]/Tabla1[[#This Row],[PROMEDIO VALOR UNITARIO]]),"")</f>
        <v>7.407407407407407E-2</v>
      </c>
      <c r="P27" s="27"/>
      <c r="Q27" s="26" t="str">
        <f>IF(Tabla1[[#This Row],[COTIZACIÓN 6]]&gt;0,ABS(1-Tabla1[[#This Row],[COTIZACIÓN 6]]/Tabla1[[#This Row],[PROMEDIO VALOR UNITARIO]]),"")</f>
        <v/>
      </c>
      <c r="R27" s="27"/>
      <c r="S27" s="26" t="str">
        <f>IF(Tabla1[[#This Row],[COTIZACIÓN 7]]&gt;0,ABS(1-Tabla1[[#This Row],[COTIZACIÓN 7]]/Tabla1[[#This Row],[PROMEDIO VALOR UNITARIO]]),"")</f>
        <v/>
      </c>
      <c r="T27" s="27"/>
      <c r="U27" s="26" t="str">
        <f>IF(Tabla1[[#This Row],[COTIZACIÓN 8]]&gt;0,ABS(1-Tabla1[[#This Row],[COTIZACIÓN 8]]/Tabla1[[#This Row],[PROMEDIO VALOR UNITARIO]]),"")</f>
        <v/>
      </c>
      <c r="V27"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54000</v>
      </c>
      <c r="W27" s="29">
        <f>COUNT(Tabla1[[#This Row],[COTIZACIÓN 1]:[DESVIACIÓN COT.8]])/2</f>
        <v>5</v>
      </c>
      <c r="X27" s="42">
        <f>Tabla1[[#This Row],[PROMEDIO VALOR UNITARIO]]*Tabla1[[#This Row],[CANTIDAD PROYECTADA]]</f>
        <v>4860000</v>
      </c>
      <c r="Z27" s="31"/>
    </row>
    <row r="28" spans="1:26" ht="47.25" customHeight="1" x14ac:dyDescent="0.25">
      <c r="A28" s="32">
        <f t="shared" si="0"/>
        <v>26</v>
      </c>
      <c r="B28" s="37" t="s">
        <v>84</v>
      </c>
      <c r="C28" s="33">
        <v>50192100</v>
      </c>
      <c r="D28" s="20">
        <v>90</v>
      </c>
      <c r="E28" s="34" t="s">
        <v>23</v>
      </c>
      <c r="F28" s="39">
        <v>16200</v>
      </c>
      <c r="G28" s="26">
        <f>IF(Tabla1[[#This Row],[COTIZACIÓN 1]]&gt;0,ABS(1-Tabla1[[#This Row],[COTIZACIÓN 1]]/Tabla1[[#This Row],[PROMEDIO VALOR UNITARIO]]),"")</f>
        <v>1.3767209011264159E-2</v>
      </c>
      <c r="H28" s="40">
        <v>18000</v>
      </c>
      <c r="I28" s="26">
        <f>IF(Tabla1[[#This Row],[COTIZACIÓN 2
]]&gt;0,ABS(1-Tabla1[[#This Row],[COTIZACIÓN 2
]]/Tabla1[[#This Row],[PROMEDIO VALOR UNITARIO]]),"")</f>
        <v>0.12640801001251556</v>
      </c>
      <c r="J28" s="41">
        <v>15400</v>
      </c>
      <c r="K28" s="26">
        <f>IF(Tabla1[[#This Row],[COTIZACIÓN 3
]]&gt;0,ABS(1-Tabla1[[#This Row],[COTIZACIÓN 3
]]/Tabla1[[#This Row],[PROMEDIO VALOR UNITARIO]]),"")</f>
        <v>3.6295369211514439E-2</v>
      </c>
      <c r="L28" s="27">
        <v>14900</v>
      </c>
      <c r="M28" s="26">
        <f>IF(Tabla1[[#This Row],[COTIZACIÓN 4 ]]&gt;0,ABS(1-Tabla1[[#This Row],[COTIZACIÓN 4 ]]/Tabla1[[#This Row],[PROMEDIO VALOR UNITARIO]]),"")</f>
        <v>6.7584480600750951E-2</v>
      </c>
      <c r="N28" s="27">
        <v>15400</v>
      </c>
      <c r="O28" s="26">
        <f>IF(Tabla1[[#This Row],[COTIZACIÓN 5 ]]&gt;0,ABS(1-Tabla1[[#This Row],[COTIZACIÓN 5 ]]/Tabla1[[#This Row],[PROMEDIO VALOR UNITARIO]]),"")</f>
        <v>3.6295369211514439E-2</v>
      </c>
      <c r="P28" s="27"/>
      <c r="Q28" s="26" t="str">
        <f>IF(Tabla1[[#This Row],[COTIZACIÓN 6]]&gt;0,ABS(1-Tabla1[[#This Row],[COTIZACIÓN 6]]/Tabla1[[#This Row],[PROMEDIO VALOR UNITARIO]]),"")</f>
        <v/>
      </c>
      <c r="R28" s="27"/>
      <c r="S28" s="26" t="str">
        <f>IF(Tabla1[[#This Row],[COTIZACIÓN 7]]&gt;0,ABS(1-Tabla1[[#This Row],[COTIZACIÓN 7]]/Tabla1[[#This Row],[PROMEDIO VALOR UNITARIO]]),"")</f>
        <v/>
      </c>
      <c r="T28" s="27"/>
      <c r="U28" s="26" t="str">
        <f>IF(Tabla1[[#This Row],[COTIZACIÓN 8]]&gt;0,ABS(1-Tabla1[[#This Row],[COTIZACIÓN 8]]/Tabla1[[#This Row],[PROMEDIO VALOR UNITARIO]]),"")</f>
        <v/>
      </c>
      <c r="V28"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15980</v>
      </c>
      <c r="W28" s="29">
        <f>COUNT(Tabla1[[#This Row],[COTIZACIÓN 1]:[DESVIACIÓN COT.8]])/2</f>
        <v>5</v>
      </c>
      <c r="X28" s="42">
        <f>Tabla1[[#This Row],[PROMEDIO VALOR UNITARIO]]*Tabla1[[#This Row],[CANTIDAD PROYECTADA]]</f>
        <v>1438200</v>
      </c>
      <c r="Z28" s="31"/>
    </row>
    <row r="29" spans="1:26" ht="69.75" customHeight="1" x14ac:dyDescent="0.25">
      <c r="A29" s="32">
        <f t="shared" si="0"/>
        <v>27</v>
      </c>
      <c r="B29" s="38" t="s">
        <v>85</v>
      </c>
      <c r="C29" s="24">
        <v>50192500</v>
      </c>
      <c r="D29" s="21">
        <v>90</v>
      </c>
      <c r="E29" s="34" t="s">
        <v>23</v>
      </c>
      <c r="F29" s="39">
        <v>30900</v>
      </c>
      <c r="G29" s="26">
        <f>IF(Tabla1[[#This Row],[COTIZACIÓN 1]]&gt;0,ABS(1-Tabla1[[#This Row],[COTIZACIÓN 1]]/Tabla1[[#This Row],[PROMEDIO VALOR UNITARIO]]),"")</f>
        <v>3.2467532467532756E-3</v>
      </c>
      <c r="H29" s="40">
        <v>28000</v>
      </c>
      <c r="I29" s="26">
        <f>IF(Tabla1[[#This Row],[COTIZACIÓN 2
]]&gt;0,ABS(1-Tabla1[[#This Row],[COTIZACIÓN 2
]]/Tabla1[[#This Row],[PROMEDIO VALOR UNITARIO]]),"")</f>
        <v>9.0909090909090939E-2</v>
      </c>
      <c r="J29" s="41">
        <v>31500</v>
      </c>
      <c r="K29" s="26">
        <f>IF(Tabla1[[#This Row],[COTIZACIÓN 3
]]&gt;0,ABS(1-Tabla1[[#This Row],[COTIZACIÓN 3
]]/Tabla1[[#This Row],[PROMEDIO VALOR UNITARIO]]),"")</f>
        <v>2.2727272727272707E-2</v>
      </c>
      <c r="L29" s="27">
        <v>32100</v>
      </c>
      <c r="M29" s="26">
        <f>IF(Tabla1[[#This Row],[COTIZACIÓN 4 ]]&gt;0,ABS(1-Tabla1[[#This Row],[COTIZACIÓN 4 ]]/Tabla1[[#This Row],[PROMEDIO VALOR UNITARIO]]),"")</f>
        <v>4.2207792207792139E-2</v>
      </c>
      <c r="N29" s="27">
        <v>31500</v>
      </c>
      <c r="O29" s="26">
        <f>IF(Tabla1[[#This Row],[COTIZACIÓN 5 ]]&gt;0,ABS(1-Tabla1[[#This Row],[COTIZACIÓN 5 ]]/Tabla1[[#This Row],[PROMEDIO VALOR UNITARIO]]),"")</f>
        <v>2.2727272727272707E-2</v>
      </c>
      <c r="P29" s="27"/>
      <c r="Q29" s="26" t="str">
        <f>IF(Tabla1[[#This Row],[COTIZACIÓN 6]]&gt;0,ABS(1-Tabla1[[#This Row],[COTIZACIÓN 6]]/Tabla1[[#This Row],[PROMEDIO VALOR UNITARIO]]),"")</f>
        <v/>
      </c>
      <c r="R29" s="27"/>
      <c r="S29" s="26" t="str">
        <f>IF(Tabla1[[#This Row],[COTIZACIÓN 7]]&gt;0,ABS(1-Tabla1[[#This Row],[COTIZACIÓN 7]]/Tabla1[[#This Row],[PROMEDIO VALOR UNITARIO]]),"")</f>
        <v/>
      </c>
      <c r="T29" s="27"/>
      <c r="U29" s="26" t="str">
        <f>IF(Tabla1[[#This Row],[COTIZACIÓN 8]]&gt;0,ABS(1-Tabla1[[#This Row],[COTIZACIÓN 8]]/Tabla1[[#This Row],[PROMEDIO VALOR UNITARIO]]),"")</f>
        <v/>
      </c>
      <c r="V29"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30800</v>
      </c>
      <c r="W29" s="29">
        <f>COUNT(Tabla1[[#This Row],[COTIZACIÓN 1]:[DESVIACIÓN COT.8]])/2</f>
        <v>5</v>
      </c>
      <c r="X29" s="42">
        <f>Tabla1[[#This Row],[PROMEDIO VALOR UNITARIO]]*Tabla1[[#This Row],[CANTIDAD PROYECTADA]]</f>
        <v>2772000</v>
      </c>
      <c r="Z29" s="31"/>
    </row>
    <row r="30" spans="1:26" ht="62.25" customHeight="1" x14ac:dyDescent="0.25">
      <c r="A30" s="32">
        <f t="shared" si="0"/>
        <v>28</v>
      </c>
      <c r="B30" s="37" t="s">
        <v>86</v>
      </c>
      <c r="C30" s="33">
        <v>90101501</v>
      </c>
      <c r="D30" s="20">
        <v>90</v>
      </c>
      <c r="E30" s="34" t="s">
        <v>23</v>
      </c>
      <c r="F30" s="39">
        <v>79000</v>
      </c>
      <c r="G30" s="26">
        <f>IF(Tabla1[[#This Row],[COTIZACIÓN 1]]&gt;0,ABS(1-Tabla1[[#This Row],[COTIZACIÓN 1]]/Tabla1[[#This Row],[PROMEDIO VALOR UNITARIO]]),"")</f>
        <v>7.9234972677595605E-2</v>
      </c>
      <c r="H30" s="40">
        <v>55000</v>
      </c>
      <c r="I30" s="26">
        <f>IF(Tabla1[[#This Row],[COTIZACIÓN 2
]]&gt;0,ABS(1-Tabla1[[#This Row],[COTIZACIÓN 2
]]/Tabla1[[#This Row],[PROMEDIO VALOR UNITARIO]]),"")</f>
        <v>0.24863387978142082</v>
      </c>
      <c r="J30" s="41">
        <v>82000</v>
      </c>
      <c r="K30" s="26">
        <f>IF(Tabla1[[#This Row],[COTIZACIÓN 3
]]&gt;0,ABS(1-Tabla1[[#This Row],[COTIZACIÓN 3
]]/Tabla1[[#This Row],[PROMEDIO VALOR UNITARIO]]),"")</f>
        <v>0.12021857923497259</v>
      </c>
      <c r="L30" s="27">
        <v>80000</v>
      </c>
      <c r="M30" s="26">
        <f>IF(Tabla1[[#This Row],[COTIZACIÓN 4 ]]&gt;0,ABS(1-Tabla1[[#This Row],[COTIZACIÓN 4 ]]/Tabla1[[#This Row],[PROMEDIO VALOR UNITARIO]]),"")</f>
        <v>9.2896174863388081E-2</v>
      </c>
      <c r="N30" s="27">
        <v>70000</v>
      </c>
      <c r="O30" s="26">
        <f>IF(Tabla1[[#This Row],[COTIZACIÓN 5 ]]&gt;0,ABS(1-Tabla1[[#This Row],[COTIZACIÓN 5 ]]/Tabla1[[#This Row],[PROMEDIO VALOR UNITARIO]]),"")</f>
        <v>4.3715846994535568E-2</v>
      </c>
      <c r="P30" s="27"/>
      <c r="Q30" s="26" t="str">
        <f>IF(Tabla1[[#This Row],[COTIZACIÓN 6]]&gt;0,ABS(1-Tabla1[[#This Row],[COTIZACIÓN 6]]/Tabla1[[#This Row],[PROMEDIO VALOR UNITARIO]]),"")</f>
        <v/>
      </c>
      <c r="R30" s="27"/>
      <c r="S30" s="26" t="str">
        <f>IF(Tabla1[[#This Row],[COTIZACIÓN 7]]&gt;0,ABS(1-Tabla1[[#This Row],[COTIZACIÓN 7]]/Tabla1[[#This Row],[PROMEDIO VALOR UNITARIO]]),"")</f>
        <v/>
      </c>
      <c r="T30" s="27"/>
      <c r="U30" s="26" t="str">
        <f>IF(Tabla1[[#This Row],[COTIZACIÓN 8]]&gt;0,ABS(1-Tabla1[[#This Row],[COTIZACIÓN 8]]/Tabla1[[#This Row],[PROMEDIO VALOR UNITARIO]]),"")</f>
        <v/>
      </c>
      <c r="V30"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73200</v>
      </c>
      <c r="W30" s="29">
        <f>COUNT(Tabla1[[#This Row],[COTIZACIÓN 1]:[DESVIACIÓN COT.8]])/2</f>
        <v>5</v>
      </c>
      <c r="X30" s="42">
        <f>Tabla1[[#This Row],[PROMEDIO VALOR UNITARIO]]*Tabla1[[#This Row],[CANTIDAD PROYECTADA]]</f>
        <v>6588000</v>
      </c>
      <c r="Z30" s="31"/>
    </row>
    <row r="31" spans="1:26" ht="33" customHeight="1" x14ac:dyDescent="0.25">
      <c r="A31" s="32">
        <f t="shared" si="0"/>
        <v>29</v>
      </c>
      <c r="B31" s="38" t="s">
        <v>113</v>
      </c>
      <c r="C31" s="24">
        <v>90101600</v>
      </c>
      <c r="D31" s="21">
        <v>1</v>
      </c>
      <c r="E31" s="34" t="s">
        <v>23</v>
      </c>
      <c r="F31" s="39">
        <v>510000</v>
      </c>
      <c r="G31" s="26">
        <f>IF(Tabla1[[#This Row],[COTIZACIÓN 1]]&gt;0,ABS(1-Tabla1[[#This Row],[COTIZACIÓN 1]]/Tabla1[[#This Row],[PROMEDIO VALOR UNITARIO]]),"")</f>
        <v>8.9743589743589647E-2</v>
      </c>
      <c r="H31" s="40">
        <v>350000</v>
      </c>
      <c r="I31" s="26">
        <f>IF(Tabla1[[#This Row],[COTIZACIÓN 2
]]&gt;0,ABS(1-Tabla1[[#This Row],[COTIZACIÓN 2
]]/Tabla1[[#This Row],[PROMEDIO VALOR UNITARIO]]),"")</f>
        <v>0.25213675213675213</v>
      </c>
      <c r="J31" s="41">
        <v>490000</v>
      </c>
      <c r="K31" s="26">
        <f>IF(Tabla1[[#This Row],[COTIZACIÓN 3
]]&gt;0,ABS(1-Tabla1[[#This Row],[COTIZACIÓN 3
]]/Tabla1[[#This Row],[PROMEDIO VALOR UNITARIO]]),"")</f>
        <v>4.7008547008547064E-2</v>
      </c>
      <c r="L31" s="27">
        <v>500000</v>
      </c>
      <c r="M31" s="26">
        <f>IF(Tabla1[[#This Row],[COTIZACIÓN 4 ]]&gt;0,ABS(1-Tabla1[[#This Row],[COTIZACIÓN 4 ]]/Tabla1[[#This Row],[PROMEDIO VALOR UNITARIO]]),"")</f>
        <v>6.8376068376068355E-2</v>
      </c>
      <c r="N31" s="27">
        <v>490000</v>
      </c>
      <c r="O31" s="26">
        <f>IF(Tabla1[[#This Row],[COTIZACIÓN 5 ]]&gt;0,ABS(1-Tabla1[[#This Row],[COTIZACIÓN 5 ]]/Tabla1[[#This Row],[PROMEDIO VALOR UNITARIO]]),"")</f>
        <v>4.7008547008547064E-2</v>
      </c>
      <c r="P31" s="27"/>
      <c r="Q31" s="26" t="str">
        <f>IF(Tabla1[[#This Row],[COTIZACIÓN 6]]&gt;0,ABS(1-Tabla1[[#This Row],[COTIZACIÓN 6]]/Tabla1[[#This Row],[PROMEDIO VALOR UNITARIO]]),"")</f>
        <v/>
      </c>
      <c r="R31" s="27"/>
      <c r="S31" s="26" t="str">
        <f>IF(Tabla1[[#This Row],[COTIZACIÓN 7]]&gt;0,ABS(1-Tabla1[[#This Row],[COTIZACIÓN 7]]/Tabla1[[#This Row],[PROMEDIO VALOR UNITARIO]]),"")</f>
        <v/>
      </c>
      <c r="T31" s="27"/>
      <c r="U31" s="26" t="str">
        <f>IF(Tabla1[[#This Row],[COTIZACIÓN 8]]&gt;0,ABS(1-Tabla1[[#This Row],[COTIZACIÓN 8]]/Tabla1[[#This Row],[PROMEDIO VALOR UNITARIO]]),"")</f>
        <v/>
      </c>
      <c r="V31"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468000</v>
      </c>
      <c r="W31" s="29">
        <f>COUNT(Tabla1[[#This Row],[COTIZACIÓN 1]:[DESVIACIÓN COT.8]])/2</f>
        <v>5</v>
      </c>
      <c r="X31" s="42">
        <f>Tabla1[[#This Row],[PROMEDIO VALOR UNITARIO]]*Tabla1[[#This Row],[CANTIDAD PROYECTADA]]</f>
        <v>468000</v>
      </c>
      <c r="Z31" s="31"/>
    </row>
    <row r="32" spans="1:26" ht="33" customHeight="1" x14ac:dyDescent="0.25">
      <c r="A32" s="32">
        <f t="shared" si="0"/>
        <v>30</v>
      </c>
      <c r="B32" s="37" t="s">
        <v>87</v>
      </c>
      <c r="C32" s="33">
        <v>85101604</v>
      </c>
      <c r="D32" s="20">
        <v>2</v>
      </c>
      <c r="E32" s="34" t="s">
        <v>23</v>
      </c>
      <c r="F32" s="39">
        <v>2100000</v>
      </c>
      <c r="G32" s="26">
        <f>IF(Tabla1[[#This Row],[COTIZACIÓN 1]]&gt;0,ABS(1-Tabla1[[#This Row],[COTIZACIÓN 1]]/Tabla1[[#This Row],[PROMEDIO VALOR UNITARIO]]),"")</f>
        <v>6.3291139240506222E-2</v>
      </c>
      <c r="H32" s="40"/>
      <c r="I32" s="26" t="str">
        <f>IF(Tabla1[[#This Row],[COTIZACIÓN 2
]]&gt;0,ABS(1-Tabla1[[#This Row],[COTIZACIÓN 2
]]/Tabla1[[#This Row],[PROMEDIO VALOR UNITARIO]]),"")</f>
        <v/>
      </c>
      <c r="J32" s="41">
        <v>1900000</v>
      </c>
      <c r="K32" s="26">
        <f>IF(Tabla1[[#This Row],[COTIZACIÓN 3
]]&gt;0,ABS(1-Tabla1[[#This Row],[COTIZACIÓN 3
]]/Tabla1[[#This Row],[PROMEDIO VALOR UNITARIO]]),"")</f>
        <v>3.7974683544303778E-2</v>
      </c>
      <c r="L32" s="27">
        <v>2000000</v>
      </c>
      <c r="M32" s="26">
        <f>IF(Tabla1[[#This Row],[COTIZACIÓN 4 ]]&gt;0,ABS(1-Tabla1[[#This Row],[COTIZACIÓN 4 ]]/Tabla1[[#This Row],[PROMEDIO VALOR UNITARIO]]),"")</f>
        <v>1.2658227848101333E-2</v>
      </c>
      <c r="N32" s="27">
        <v>1900000</v>
      </c>
      <c r="O32" s="26">
        <f>IF(Tabla1[[#This Row],[COTIZACIÓN 5 ]]&gt;0,ABS(1-Tabla1[[#This Row],[COTIZACIÓN 5 ]]/Tabla1[[#This Row],[PROMEDIO VALOR UNITARIO]]),"")</f>
        <v>3.7974683544303778E-2</v>
      </c>
      <c r="P32" s="27"/>
      <c r="Q32" s="26" t="str">
        <f>IF(Tabla1[[#This Row],[COTIZACIÓN 6]]&gt;0,ABS(1-Tabla1[[#This Row],[COTIZACIÓN 6]]/Tabla1[[#This Row],[PROMEDIO VALOR UNITARIO]]),"")</f>
        <v/>
      </c>
      <c r="R32" s="27"/>
      <c r="S32" s="26" t="str">
        <f>IF(Tabla1[[#This Row],[COTIZACIÓN 7]]&gt;0,ABS(1-Tabla1[[#This Row],[COTIZACIÓN 7]]/Tabla1[[#This Row],[PROMEDIO VALOR UNITARIO]]),"")</f>
        <v/>
      </c>
      <c r="T32" s="27"/>
      <c r="U32" s="26" t="str">
        <f>IF(Tabla1[[#This Row],[COTIZACIÓN 8]]&gt;0,ABS(1-Tabla1[[#This Row],[COTIZACIÓN 8]]/Tabla1[[#This Row],[PROMEDIO VALOR UNITARIO]]),"")</f>
        <v/>
      </c>
      <c r="V32"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1975000</v>
      </c>
      <c r="W32" s="29">
        <f>COUNT(Tabla1[[#This Row],[COTIZACIÓN 1]:[DESVIACIÓN COT.8]])/2</f>
        <v>4</v>
      </c>
      <c r="X32" s="42">
        <f>Tabla1[[#This Row],[PROMEDIO VALOR UNITARIO]]*Tabla1[[#This Row],[CANTIDAD PROYECTADA]]</f>
        <v>3950000</v>
      </c>
      <c r="Z32" s="31"/>
    </row>
    <row r="33" spans="1:26" ht="68.25" customHeight="1" x14ac:dyDescent="0.25">
      <c r="A33" s="32">
        <f t="shared" si="0"/>
        <v>31</v>
      </c>
      <c r="B33" s="38" t="s">
        <v>88</v>
      </c>
      <c r="C33" s="24">
        <v>90131500</v>
      </c>
      <c r="D33" s="21">
        <v>1</v>
      </c>
      <c r="E33" s="34" t="s">
        <v>23</v>
      </c>
      <c r="F33" s="39">
        <v>3000000</v>
      </c>
      <c r="G33" s="26">
        <f>IF(Tabla1[[#This Row],[COTIZACIÓN 1]]&gt;0,ABS(1-Tabla1[[#This Row],[COTIZACIÓN 1]]/Tabla1[[#This Row],[PROMEDIO VALOR UNITARIO]]),"")</f>
        <v>0</v>
      </c>
      <c r="H33" s="40"/>
      <c r="I33" s="26" t="str">
        <f>IF(Tabla1[[#This Row],[COTIZACIÓN 2
]]&gt;0,ABS(1-Tabla1[[#This Row],[COTIZACIÓN 2
]]/Tabla1[[#This Row],[PROMEDIO VALOR UNITARIO]]),"")</f>
        <v/>
      </c>
      <c r="J33" s="41">
        <v>3000000</v>
      </c>
      <c r="K33" s="26">
        <f>IF(Tabla1[[#This Row],[COTIZACIÓN 3
]]&gt;0,ABS(1-Tabla1[[#This Row],[COTIZACIÓN 3
]]/Tabla1[[#This Row],[PROMEDIO VALOR UNITARIO]]),"")</f>
        <v>0</v>
      </c>
      <c r="L33" s="27">
        <v>3000000</v>
      </c>
      <c r="M33" s="26">
        <f>IF(Tabla1[[#This Row],[COTIZACIÓN 4 ]]&gt;0,ABS(1-Tabla1[[#This Row],[COTIZACIÓN 4 ]]/Tabla1[[#This Row],[PROMEDIO VALOR UNITARIO]]),"")</f>
        <v>0</v>
      </c>
      <c r="N33" s="27">
        <v>3000000</v>
      </c>
      <c r="O33" s="26">
        <f>IF(Tabla1[[#This Row],[COTIZACIÓN 5 ]]&gt;0,ABS(1-Tabla1[[#This Row],[COTIZACIÓN 5 ]]/Tabla1[[#This Row],[PROMEDIO VALOR UNITARIO]]),"")</f>
        <v>0</v>
      </c>
      <c r="P33" s="27"/>
      <c r="Q33" s="26" t="str">
        <f>IF(Tabla1[[#This Row],[COTIZACIÓN 6]]&gt;0,ABS(1-Tabla1[[#This Row],[COTIZACIÓN 6]]/Tabla1[[#This Row],[PROMEDIO VALOR UNITARIO]]),"")</f>
        <v/>
      </c>
      <c r="R33" s="27"/>
      <c r="S33" s="26" t="str">
        <f>IF(Tabla1[[#This Row],[COTIZACIÓN 7]]&gt;0,ABS(1-Tabla1[[#This Row],[COTIZACIÓN 7]]/Tabla1[[#This Row],[PROMEDIO VALOR UNITARIO]]),"")</f>
        <v/>
      </c>
      <c r="T33" s="27"/>
      <c r="U33" s="26" t="str">
        <f>IF(Tabla1[[#This Row],[COTIZACIÓN 8]]&gt;0,ABS(1-Tabla1[[#This Row],[COTIZACIÓN 8]]/Tabla1[[#This Row],[PROMEDIO VALOR UNITARIO]]),"")</f>
        <v/>
      </c>
      <c r="V33"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3000000</v>
      </c>
      <c r="W33" s="29">
        <f>COUNT(Tabla1[[#This Row],[COTIZACIÓN 1]:[DESVIACIÓN COT.8]])/2</f>
        <v>4</v>
      </c>
      <c r="X33" s="42">
        <f>Tabla1[[#This Row],[PROMEDIO VALOR UNITARIO]]*Tabla1[[#This Row],[CANTIDAD PROYECTADA]]</f>
        <v>3000000</v>
      </c>
      <c r="Z33" s="31"/>
    </row>
    <row r="34" spans="1:26" ht="128.25" x14ac:dyDescent="0.25">
      <c r="A34" s="32">
        <f t="shared" si="0"/>
        <v>32</v>
      </c>
      <c r="B34" s="37" t="s">
        <v>108</v>
      </c>
      <c r="C34" s="33">
        <v>90151702</v>
      </c>
      <c r="D34" s="20">
        <v>50</v>
      </c>
      <c r="E34" s="34" t="s">
        <v>23</v>
      </c>
      <c r="F34" s="39">
        <v>60000</v>
      </c>
      <c r="G34" s="26">
        <f>IF(Tabla1[[#This Row],[COTIZACIÓN 1]]&gt;0,ABS(1-Tabla1[[#This Row],[COTIZACIÓN 1]]/Tabla1[[#This Row],[PROMEDIO VALOR UNITARIO]]),"")</f>
        <v>0.11111111111111116</v>
      </c>
      <c r="H34" s="40"/>
      <c r="I34" s="26" t="str">
        <f>IF(Tabla1[[#This Row],[COTIZACIÓN 2
]]&gt;0,ABS(1-Tabla1[[#This Row],[COTIZACIÓN 2
]]/Tabla1[[#This Row],[PROMEDIO VALOR UNITARIO]]),"")</f>
        <v/>
      </c>
      <c r="J34" s="41">
        <v>80000</v>
      </c>
      <c r="K34" s="26">
        <f>IF(Tabla1[[#This Row],[COTIZACIÓN 3
]]&gt;0,ABS(1-Tabla1[[#This Row],[COTIZACIÓN 3
]]/Tabla1[[#This Row],[PROMEDIO VALOR UNITARIO]]),"")</f>
        <v>0.18518518518518512</v>
      </c>
      <c r="L34" s="27">
        <v>70000</v>
      </c>
      <c r="M34" s="26">
        <f>IF(Tabla1[[#This Row],[COTIZACIÓN 4 ]]&gt;0,ABS(1-Tabla1[[#This Row],[COTIZACIÓN 4 ]]/Tabla1[[#This Row],[PROMEDIO VALOR UNITARIO]]),"")</f>
        <v>3.7037037037036979E-2</v>
      </c>
      <c r="N34" s="27">
        <v>60000</v>
      </c>
      <c r="O34" s="26">
        <f>IF(Tabla1[[#This Row],[COTIZACIÓN 5 ]]&gt;0,ABS(1-Tabla1[[#This Row],[COTIZACIÓN 5 ]]/Tabla1[[#This Row],[PROMEDIO VALOR UNITARIO]]),"")</f>
        <v>0.11111111111111116</v>
      </c>
      <c r="P34" s="27"/>
      <c r="Q34" s="26" t="str">
        <f>IF(Tabla1[[#This Row],[COTIZACIÓN 6]]&gt;0,ABS(1-Tabla1[[#This Row],[COTIZACIÓN 6]]/Tabla1[[#This Row],[PROMEDIO VALOR UNITARIO]]),"")</f>
        <v/>
      </c>
      <c r="R34" s="27"/>
      <c r="S34" s="26" t="str">
        <f>IF(Tabla1[[#This Row],[COTIZACIÓN 7]]&gt;0,ABS(1-Tabla1[[#This Row],[COTIZACIÓN 7]]/Tabla1[[#This Row],[PROMEDIO VALOR UNITARIO]]),"")</f>
        <v/>
      </c>
      <c r="T34" s="27"/>
      <c r="U34" s="26" t="str">
        <f>IF(Tabla1[[#This Row],[COTIZACIÓN 8]]&gt;0,ABS(1-Tabla1[[#This Row],[COTIZACIÓN 8]]/Tabla1[[#This Row],[PROMEDIO VALOR UNITARIO]]),"")</f>
        <v/>
      </c>
      <c r="V34"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67500</v>
      </c>
      <c r="W34" s="29">
        <f>COUNT(Tabla1[[#This Row],[COTIZACIÓN 1]:[DESVIACIÓN COT.8]])/2</f>
        <v>4</v>
      </c>
      <c r="X34" s="42">
        <f>Tabla1[[#This Row],[PROMEDIO VALOR UNITARIO]]*Tabla1[[#This Row],[CANTIDAD PROYECTADA]]</f>
        <v>3375000</v>
      </c>
      <c r="Z34" s="31"/>
    </row>
    <row r="35" spans="1:26" ht="54" customHeight="1" x14ac:dyDescent="0.25">
      <c r="A35" s="32">
        <f t="shared" si="0"/>
        <v>33</v>
      </c>
      <c r="B35" s="38" t="s">
        <v>89</v>
      </c>
      <c r="C35" s="24">
        <v>50192100</v>
      </c>
      <c r="D35" s="21">
        <v>1</v>
      </c>
      <c r="E35" s="34" t="s">
        <v>23</v>
      </c>
      <c r="F35" s="39">
        <v>1180000</v>
      </c>
      <c r="G35" s="26">
        <f>IF(Tabla1[[#This Row],[COTIZACIÓN 1]]&gt;0,ABS(1-Tabla1[[#This Row],[COTIZACIÓN 1]]/Tabla1[[#This Row],[PROMEDIO VALOR UNITARIO]]),"")</f>
        <v>8.3495145631067968E-2</v>
      </c>
      <c r="H35" s="40"/>
      <c r="I35" s="26" t="str">
        <f>IF(Tabla1[[#This Row],[COTIZACIÓN 2
]]&gt;0,ABS(1-Tabla1[[#This Row],[COTIZACIÓN 2
]]/Tabla1[[#This Row],[PROMEDIO VALOR UNITARIO]]),"")</f>
        <v/>
      </c>
      <c r="J35" s="41">
        <v>1400000</v>
      </c>
      <c r="K35" s="26">
        <f>IF(Tabla1[[#This Row],[COTIZACIÓN 3
]]&gt;0,ABS(1-Tabla1[[#This Row],[COTIZACIÓN 3
]]/Tabla1[[#This Row],[PROMEDIO VALOR UNITARIO]]),"")</f>
        <v>8.737864077669899E-2</v>
      </c>
      <c r="L35" s="27">
        <v>1320000</v>
      </c>
      <c r="M35" s="26">
        <f>IF(Tabla1[[#This Row],[COTIZACIÓN 4 ]]&gt;0,ABS(1-Tabla1[[#This Row],[COTIZACIÓN 4 ]]/Tabla1[[#This Row],[PROMEDIO VALOR UNITARIO]]),"")</f>
        <v>2.5242718446601975E-2</v>
      </c>
      <c r="N35" s="27">
        <v>1250000</v>
      </c>
      <c r="O35" s="26">
        <f>IF(Tabla1[[#This Row],[COTIZACIÓN 5 ]]&gt;0,ABS(1-Tabla1[[#This Row],[COTIZACIÓN 5 ]]/Tabla1[[#This Row],[PROMEDIO VALOR UNITARIO]]),"")</f>
        <v>2.9126213592232997E-2</v>
      </c>
      <c r="P35" s="27"/>
      <c r="Q35" s="26" t="str">
        <f>IF(Tabla1[[#This Row],[COTIZACIÓN 6]]&gt;0,ABS(1-Tabla1[[#This Row],[COTIZACIÓN 6]]/Tabla1[[#This Row],[PROMEDIO VALOR UNITARIO]]),"")</f>
        <v/>
      </c>
      <c r="R35" s="27"/>
      <c r="S35" s="26" t="str">
        <f>IF(Tabla1[[#This Row],[COTIZACIÓN 7]]&gt;0,ABS(1-Tabla1[[#This Row],[COTIZACIÓN 7]]/Tabla1[[#This Row],[PROMEDIO VALOR UNITARIO]]),"")</f>
        <v/>
      </c>
      <c r="T35" s="27"/>
      <c r="U35" s="26" t="str">
        <f>IF(Tabla1[[#This Row],[COTIZACIÓN 8]]&gt;0,ABS(1-Tabla1[[#This Row],[COTIZACIÓN 8]]/Tabla1[[#This Row],[PROMEDIO VALOR UNITARIO]]),"")</f>
        <v/>
      </c>
      <c r="V35"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1287500</v>
      </c>
      <c r="W35" s="29">
        <f>COUNT(Tabla1[[#This Row],[COTIZACIÓN 1]:[DESVIACIÓN COT.8]])/2</f>
        <v>4</v>
      </c>
      <c r="X35" s="42">
        <f>Tabla1[[#This Row],[PROMEDIO VALOR UNITARIO]]*Tabla1[[#This Row],[CANTIDAD PROYECTADA]]</f>
        <v>1287500</v>
      </c>
      <c r="Z35" s="31"/>
    </row>
    <row r="36" spans="1:26" ht="71.25" x14ac:dyDescent="0.25">
      <c r="A36" s="32">
        <f t="shared" si="0"/>
        <v>34</v>
      </c>
      <c r="B36" s="37" t="s">
        <v>109</v>
      </c>
      <c r="C36" s="33">
        <v>90131500</v>
      </c>
      <c r="D36" s="20">
        <v>1</v>
      </c>
      <c r="E36" s="34" t="s">
        <v>23</v>
      </c>
      <c r="F36" s="39">
        <v>3000000</v>
      </c>
      <c r="G36" s="26">
        <f>IF(Tabla1[[#This Row],[COTIZACIÓN 1]]&gt;0,ABS(1-Tabla1[[#This Row],[COTIZACIÓN 1]]/Tabla1[[#This Row],[PROMEDIO VALOR UNITARIO]]),"")</f>
        <v>0</v>
      </c>
      <c r="H36" s="40"/>
      <c r="I36" s="26" t="str">
        <f>IF(Tabla1[[#This Row],[COTIZACIÓN 2
]]&gt;0,ABS(1-Tabla1[[#This Row],[COTIZACIÓN 2
]]/Tabla1[[#This Row],[PROMEDIO VALOR UNITARIO]]),"")</f>
        <v/>
      </c>
      <c r="J36" s="41">
        <v>3000000</v>
      </c>
      <c r="K36" s="26">
        <f>IF(Tabla1[[#This Row],[COTIZACIÓN 3
]]&gt;0,ABS(1-Tabla1[[#This Row],[COTIZACIÓN 3
]]/Tabla1[[#This Row],[PROMEDIO VALOR UNITARIO]]),"")</f>
        <v>0</v>
      </c>
      <c r="L36" s="27">
        <v>3000000</v>
      </c>
      <c r="M36" s="26">
        <f>IF(Tabla1[[#This Row],[COTIZACIÓN 4 ]]&gt;0,ABS(1-Tabla1[[#This Row],[COTIZACIÓN 4 ]]/Tabla1[[#This Row],[PROMEDIO VALOR UNITARIO]]),"")</f>
        <v>0</v>
      </c>
      <c r="N36" s="27">
        <v>3000000</v>
      </c>
      <c r="O36" s="26">
        <f>IF(Tabla1[[#This Row],[COTIZACIÓN 5 ]]&gt;0,ABS(1-Tabla1[[#This Row],[COTIZACIÓN 5 ]]/Tabla1[[#This Row],[PROMEDIO VALOR UNITARIO]]),"")</f>
        <v>0</v>
      </c>
      <c r="P36" s="27"/>
      <c r="Q36" s="26" t="str">
        <f>IF(Tabla1[[#This Row],[COTIZACIÓN 6]]&gt;0,ABS(1-Tabla1[[#This Row],[COTIZACIÓN 6]]/Tabla1[[#This Row],[PROMEDIO VALOR UNITARIO]]),"")</f>
        <v/>
      </c>
      <c r="R36" s="27"/>
      <c r="S36" s="26" t="str">
        <f>IF(Tabla1[[#This Row],[COTIZACIÓN 7]]&gt;0,ABS(1-Tabla1[[#This Row],[COTIZACIÓN 7]]/Tabla1[[#This Row],[PROMEDIO VALOR UNITARIO]]),"")</f>
        <v/>
      </c>
      <c r="T36" s="27"/>
      <c r="U36" s="26" t="str">
        <f>IF(Tabla1[[#This Row],[COTIZACIÓN 8]]&gt;0,ABS(1-Tabla1[[#This Row],[COTIZACIÓN 8]]/Tabla1[[#This Row],[PROMEDIO VALOR UNITARIO]]),"")</f>
        <v/>
      </c>
      <c r="V36"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3000000</v>
      </c>
      <c r="W36" s="29">
        <f>COUNT(Tabla1[[#This Row],[COTIZACIÓN 1]:[DESVIACIÓN COT.8]])/2</f>
        <v>4</v>
      </c>
      <c r="X36" s="42">
        <f>Tabla1[[#This Row],[PROMEDIO VALOR UNITARIO]]*Tabla1[[#This Row],[CANTIDAD PROYECTADA]]</f>
        <v>3000000</v>
      </c>
      <c r="Z36" s="31"/>
    </row>
    <row r="37" spans="1:26" ht="82.5" customHeight="1" x14ac:dyDescent="0.25">
      <c r="A37" s="32">
        <f t="shared" si="0"/>
        <v>35</v>
      </c>
      <c r="B37" s="38" t="s">
        <v>90</v>
      </c>
      <c r="C37" s="24">
        <v>50192500</v>
      </c>
      <c r="D37" s="21">
        <v>50</v>
      </c>
      <c r="E37" s="34" t="s">
        <v>23</v>
      </c>
      <c r="F37" s="39">
        <v>24900</v>
      </c>
      <c r="G37" s="26">
        <f>IF(Tabla1[[#This Row],[COTIZACIÓN 1]]&gt;0,ABS(1-Tabla1[[#This Row],[COTIZACIÓN 1]]/Tabla1[[#This Row],[PROMEDIO VALOR UNITARIO]]),"")</f>
        <v>7.1770334928229484E-3</v>
      </c>
      <c r="H37" s="40">
        <v>25000</v>
      </c>
      <c r="I37" s="26">
        <f>IF(Tabla1[[#This Row],[COTIZACIÓN 2
]]&gt;0,ABS(1-Tabla1[[#This Row],[COTIZACIÓN 2
]]/Tabla1[[#This Row],[PROMEDIO VALOR UNITARIO]]),"")</f>
        <v>3.1897926634768536E-3</v>
      </c>
      <c r="J37" s="41">
        <v>25400</v>
      </c>
      <c r="K37" s="26">
        <f>IF(Tabla1[[#This Row],[COTIZACIÓN 3
]]&gt;0,ABS(1-Tabla1[[#This Row],[COTIZACIÓN 3
]]/Tabla1[[#This Row],[PROMEDIO VALOR UNITARIO]]),"")</f>
        <v>1.2759170653907415E-2</v>
      </c>
      <c r="L37" s="27">
        <v>24700</v>
      </c>
      <c r="M37" s="26">
        <f>IF(Tabla1[[#This Row],[COTIZACIÓN 4 ]]&gt;0,ABS(1-Tabla1[[#This Row],[COTIZACIÓN 4 ]]/Tabla1[[#This Row],[PROMEDIO VALOR UNITARIO]]),"")</f>
        <v>1.5151515151515138E-2</v>
      </c>
      <c r="N37" s="27">
        <v>25400</v>
      </c>
      <c r="O37" s="26">
        <f>IF(Tabla1[[#This Row],[COTIZACIÓN 5 ]]&gt;0,ABS(1-Tabla1[[#This Row],[COTIZACIÓN 5 ]]/Tabla1[[#This Row],[PROMEDIO VALOR UNITARIO]]),"")</f>
        <v>1.2759170653907415E-2</v>
      </c>
      <c r="P37" s="27"/>
      <c r="Q37" s="26" t="str">
        <f>IF(Tabla1[[#This Row],[COTIZACIÓN 6]]&gt;0,ABS(1-Tabla1[[#This Row],[COTIZACIÓN 6]]/Tabla1[[#This Row],[PROMEDIO VALOR UNITARIO]]),"")</f>
        <v/>
      </c>
      <c r="R37" s="27"/>
      <c r="S37" s="26" t="str">
        <f>IF(Tabla1[[#This Row],[COTIZACIÓN 7]]&gt;0,ABS(1-Tabla1[[#This Row],[COTIZACIÓN 7]]/Tabla1[[#This Row],[PROMEDIO VALOR UNITARIO]]),"")</f>
        <v/>
      </c>
      <c r="T37" s="27"/>
      <c r="U37" s="26" t="str">
        <f>IF(Tabla1[[#This Row],[COTIZACIÓN 8]]&gt;0,ABS(1-Tabla1[[#This Row],[COTIZACIÓN 8]]/Tabla1[[#This Row],[PROMEDIO VALOR UNITARIO]]),"")</f>
        <v/>
      </c>
      <c r="V37"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25080</v>
      </c>
      <c r="W37" s="29">
        <f>COUNT(Tabla1[[#This Row],[COTIZACIÓN 1]:[DESVIACIÓN COT.8]])/2</f>
        <v>5</v>
      </c>
      <c r="X37" s="42">
        <f>Tabla1[[#This Row],[PROMEDIO VALOR UNITARIO]]*Tabla1[[#This Row],[CANTIDAD PROYECTADA]]</f>
        <v>1254000</v>
      </c>
      <c r="Z37" s="31"/>
    </row>
    <row r="38" spans="1:26" ht="47.25" customHeight="1" x14ac:dyDescent="0.25">
      <c r="A38" s="32">
        <f t="shared" si="0"/>
        <v>36</v>
      </c>
      <c r="B38" s="37" t="s">
        <v>110</v>
      </c>
      <c r="C38" s="20">
        <v>80141618</v>
      </c>
      <c r="D38" s="20">
        <v>26</v>
      </c>
      <c r="E38" s="34" t="s">
        <v>23</v>
      </c>
      <c r="F38" s="39">
        <v>350000</v>
      </c>
      <c r="G38" s="26">
        <f>IF(Tabla1[[#This Row],[COTIZACIÓN 1]]&gt;0,ABS(1-Tabla1[[#This Row],[COTIZACIÓN 1]]/Tabla1[[#This Row],[PROMEDIO VALOR UNITARIO]]),"")</f>
        <v>6.2343444843022899E-2</v>
      </c>
      <c r="H38" s="40">
        <v>369089</v>
      </c>
      <c r="I38" s="26">
        <f>IF(Tabla1[[#This Row],[COTIZACIÓN 2
]]&gt;0,ABS(1-Tabla1[[#This Row],[COTIZACIÓN 2
]]/Tabla1[[#This Row],[PROMEDIO VALOR UNITARIO]]),"")</f>
        <v>1.1203656324761391E-2</v>
      </c>
      <c r="J38" s="41">
        <v>390000</v>
      </c>
      <c r="K38" s="26">
        <f>IF(Tabla1[[#This Row],[COTIZACIÓN 3
]]&gt;0,ABS(1-Tabla1[[#This Row],[COTIZACIÓN 3
]]/Tabla1[[#This Row],[PROMEDIO VALOR UNITARIO]]),"")</f>
        <v>4.481730431777442E-2</v>
      </c>
      <c r="L38" s="27">
        <v>377267</v>
      </c>
      <c r="M38" s="26">
        <f>IF(Tabla1[[#This Row],[COTIZACIÓN 4 ]]&gt;0,ABS(1-Tabla1[[#This Row],[COTIZACIÓN 4 ]]/Tabla1[[#This Row],[PROMEDIO VALOR UNITARIO]]),"")</f>
        <v>1.0705358841163637E-2</v>
      </c>
      <c r="N38" s="27">
        <v>380000</v>
      </c>
      <c r="O38" s="26">
        <f>IF(Tabla1[[#This Row],[COTIZACIÓN 5 ]]&gt;0,ABS(1-Tabla1[[#This Row],[COTIZACIÓN 5 ]]/Tabla1[[#This Row],[PROMEDIO VALOR UNITARIO]]),"")</f>
        <v>1.8027117027575201E-2</v>
      </c>
      <c r="P38" s="27"/>
      <c r="Q38" s="26" t="str">
        <f>IF(Tabla1[[#This Row],[COTIZACIÓN 6]]&gt;0,ABS(1-Tabla1[[#This Row],[COTIZACIÓN 6]]/Tabla1[[#This Row],[PROMEDIO VALOR UNITARIO]]),"")</f>
        <v/>
      </c>
      <c r="R38" s="27"/>
      <c r="S38" s="26" t="str">
        <f>IF(Tabla1[[#This Row],[COTIZACIÓN 7]]&gt;0,ABS(1-Tabla1[[#This Row],[COTIZACIÓN 7]]/Tabla1[[#This Row],[PROMEDIO VALOR UNITARIO]]),"")</f>
        <v/>
      </c>
      <c r="T38" s="27"/>
      <c r="U38" s="26" t="str">
        <f>IF(Tabla1[[#This Row],[COTIZACIÓN 8]]&gt;0,ABS(1-Tabla1[[#This Row],[COTIZACIÓN 8]]/Tabla1[[#This Row],[PROMEDIO VALOR UNITARIO]]),"")</f>
        <v/>
      </c>
      <c r="V38"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373271</v>
      </c>
      <c r="W38" s="29">
        <f>COUNT(Tabla1[[#This Row],[COTIZACIÓN 1]:[DESVIACIÓN COT.8]])/2</f>
        <v>5</v>
      </c>
      <c r="X38" s="42">
        <f>Tabla1[[#This Row],[PROMEDIO VALOR UNITARIO]]*Tabla1[[#This Row],[CANTIDAD PROYECTADA]]</f>
        <v>9705046</v>
      </c>
      <c r="Z38" s="31"/>
    </row>
    <row r="39" spans="1:26" ht="108.75" customHeight="1" x14ac:dyDescent="0.25">
      <c r="A39" s="32">
        <f t="shared" si="0"/>
        <v>37</v>
      </c>
      <c r="B39" s="38" t="s">
        <v>111</v>
      </c>
      <c r="C39" s="21">
        <v>90101501</v>
      </c>
      <c r="D39" s="21">
        <v>70</v>
      </c>
      <c r="E39" s="34" t="s">
        <v>23</v>
      </c>
      <c r="F39" s="39">
        <v>146500</v>
      </c>
      <c r="G39" s="26">
        <f>IF(Tabla1[[#This Row],[COTIZACIÓN 1]]&gt;0,ABS(1-Tabla1[[#This Row],[COTIZACIÓN 1]]/Tabla1[[#This Row],[PROMEDIO VALOR UNITARIO]]),"")</f>
        <v>0.12732688011913629</v>
      </c>
      <c r="H39" s="40"/>
      <c r="I39" s="26" t="str">
        <f>IF(Tabla1[[#This Row],[COTIZACIÓN 2
]]&gt;0,ABS(1-Tabla1[[#This Row],[COTIZACIÓN 2
]]/Tabla1[[#This Row],[PROMEDIO VALOR UNITARIO]]),"")</f>
        <v/>
      </c>
      <c r="J39" s="41">
        <v>200000</v>
      </c>
      <c r="K39" s="26">
        <f>IF(Tabla1[[#This Row],[COTIZACIÓN 3
]]&gt;0,ABS(1-Tabla1[[#This Row],[COTIZACIÓN 3
]]/Tabla1[[#This Row],[PROMEDIO VALOR UNITARIO]]),"")</f>
        <v>0.19136262099776613</v>
      </c>
      <c r="L39" s="27">
        <v>180000</v>
      </c>
      <c r="M39" s="26">
        <f>IF(Tabla1[[#This Row],[COTIZACIÓN 4 ]]&gt;0,ABS(1-Tabla1[[#This Row],[COTIZACIÓN 4 ]]/Tabla1[[#This Row],[PROMEDIO VALOR UNITARIO]]),"")</f>
        <v>7.2226358897989673E-2</v>
      </c>
      <c r="N39" s="27">
        <v>145000</v>
      </c>
      <c r="O39" s="26">
        <f>IF(Tabla1[[#This Row],[COTIZACIÓN 5 ]]&gt;0,ABS(1-Tabla1[[#This Row],[COTIZACIÓN 5 ]]/Tabla1[[#This Row],[PROMEDIO VALOR UNITARIO]]),"")</f>
        <v>0.13626209977661952</v>
      </c>
      <c r="P39" s="27"/>
      <c r="Q39" s="26" t="str">
        <f>IF(Tabla1[[#This Row],[COTIZACIÓN 6]]&gt;0,ABS(1-Tabla1[[#This Row],[COTIZACIÓN 6]]/Tabla1[[#This Row],[PROMEDIO VALOR UNITARIO]]),"")</f>
        <v/>
      </c>
      <c r="R39" s="27"/>
      <c r="S39" s="26" t="str">
        <f>IF(Tabla1[[#This Row],[COTIZACIÓN 7]]&gt;0,ABS(1-Tabla1[[#This Row],[COTIZACIÓN 7]]/Tabla1[[#This Row],[PROMEDIO VALOR UNITARIO]]),"")</f>
        <v/>
      </c>
      <c r="T39" s="27"/>
      <c r="U39" s="26" t="str">
        <f>IF(Tabla1[[#This Row],[COTIZACIÓN 8]]&gt;0,ABS(1-Tabla1[[#This Row],[COTIZACIÓN 8]]/Tabla1[[#This Row],[PROMEDIO VALOR UNITARIO]]),"")</f>
        <v/>
      </c>
      <c r="V39"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167875</v>
      </c>
      <c r="W39" s="29">
        <f>COUNT(Tabla1[[#This Row],[COTIZACIÓN 1]:[DESVIACIÓN COT.8]])/2</f>
        <v>4</v>
      </c>
      <c r="X39" s="42">
        <f>Tabla1[[#This Row],[PROMEDIO VALOR UNITARIO]]*Tabla1[[#This Row],[CANTIDAD PROYECTADA]]</f>
        <v>11751250</v>
      </c>
      <c r="Z39" s="31"/>
    </row>
    <row r="40" spans="1:26" ht="30" customHeight="1" x14ac:dyDescent="0.25">
      <c r="A40" s="32">
        <f t="shared" si="0"/>
        <v>38</v>
      </c>
      <c r="B40" s="37" t="s">
        <v>91</v>
      </c>
      <c r="C40" s="33">
        <v>50192301</v>
      </c>
      <c r="D40" s="20">
        <v>70</v>
      </c>
      <c r="E40" s="34" t="s">
        <v>23</v>
      </c>
      <c r="F40" s="39">
        <v>22500</v>
      </c>
      <c r="G40" s="26">
        <f>IF(Tabla1[[#This Row],[COTIZACIÓN 1]]&gt;0,ABS(1-Tabla1[[#This Row],[COTIZACIÓN 1]]/Tabla1[[#This Row],[PROMEDIO VALOR UNITARIO]]),"")</f>
        <v>2.5974025974025983E-2</v>
      </c>
      <c r="H40" s="40">
        <v>18000</v>
      </c>
      <c r="I40" s="26">
        <f>IF(Tabla1[[#This Row],[COTIZACIÓN 2
]]&gt;0,ABS(1-Tabla1[[#This Row],[COTIZACIÓN 2
]]/Tabla1[[#This Row],[PROMEDIO VALOR UNITARIO]]),"")</f>
        <v>0.22077922077922074</v>
      </c>
      <c r="J40" s="41"/>
      <c r="K40" s="26" t="str">
        <f>IF(Tabla1[[#This Row],[COTIZACIÓN 3
]]&gt;0,ABS(1-Tabla1[[#This Row],[COTIZACIÓN 3
]]/Tabla1[[#This Row],[PROMEDIO VALOR UNITARIO]]),"")</f>
        <v/>
      </c>
      <c r="L40" s="27">
        <v>30000</v>
      </c>
      <c r="M40" s="26">
        <f>IF(Tabla1[[#This Row],[COTIZACIÓN 4 ]]&gt;0,ABS(1-Tabla1[[#This Row],[COTIZACIÓN 4 ]]/Tabla1[[#This Row],[PROMEDIO VALOR UNITARIO]]),"")</f>
        <v>0.29870129870129869</v>
      </c>
      <c r="N40" s="27">
        <v>21900</v>
      </c>
      <c r="O40" s="26">
        <f>IF(Tabla1[[#This Row],[COTIZACIÓN 5 ]]&gt;0,ABS(1-Tabla1[[#This Row],[COTIZACIÓN 5 ]]/Tabla1[[#This Row],[PROMEDIO VALOR UNITARIO]]),"")</f>
        <v>5.1948051948051965E-2</v>
      </c>
      <c r="P40" s="27"/>
      <c r="Q40" s="26" t="str">
        <f>IF(Tabla1[[#This Row],[COTIZACIÓN 6]]&gt;0,ABS(1-Tabla1[[#This Row],[COTIZACIÓN 6]]/Tabla1[[#This Row],[PROMEDIO VALOR UNITARIO]]),"")</f>
        <v/>
      </c>
      <c r="R40" s="27"/>
      <c r="S40" s="26" t="str">
        <f>IF(Tabla1[[#This Row],[COTIZACIÓN 7]]&gt;0,ABS(1-Tabla1[[#This Row],[COTIZACIÓN 7]]/Tabla1[[#This Row],[PROMEDIO VALOR UNITARIO]]),"")</f>
        <v/>
      </c>
      <c r="T40" s="27"/>
      <c r="U40" s="26" t="str">
        <f>IF(Tabla1[[#This Row],[COTIZACIÓN 8]]&gt;0,ABS(1-Tabla1[[#This Row],[COTIZACIÓN 8]]/Tabla1[[#This Row],[PROMEDIO VALOR UNITARIO]]),"")</f>
        <v/>
      </c>
      <c r="V40"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23100</v>
      </c>
      <c r="W40" s="29">
        <f>COUNT(Tabla1[[#This Row],[COTIZACIÓN 1]:[DESVIACIÓN COT.8]])/2</f>
        <v>4</v>
      </c>
      <c r="X40" s="42">
        <f>Tabla1[[#This Row],[PROMEDIO VALOR UNITARIO]]*Tabla1[[#This Row],[CANTIDAD PROYECTADA]]</f>
        <v>1617000</v>
      </c>
      <c r="Z40" s="31"/>
    </row>
    <row r="41" spans="1:26" ht="30" customHeight="1" x14ac:dyDescent="0.25">
      <c r="A41" s="32">
        <f t="shared" si="0"/>
        <v>39</v>
      </c>
      <c r="B41" s="38" t="s">
        <v>92</v>
      </c>
      <c r="C41" s="24">
        <v>50202308</v>
      </c>
      <c r="D41" s="21">
        <v>70</v>
      </c>
      <c r="E41" s="34" t="s">
        <v>23</v>
      </c>
      <c r="F41" s="39">
        <v>14900</v>
      </c>
      <c r="G41" s="26">
        <f>IF(Tabla1[[#This Row],[COTIZACIÓN 1]]&gt;0,ABS(1-Tabla1[[#This Row],[COTIZACIÓN 1]]/Tabla1[[#This Row],[PROMEDIO VALOR UNITARIO]]),"")</f>
        <v>0.12223858615611194</v>
      </c>
      <c r="H41" s="40">
        <v>18000</v>
      </c>
      <c r="I41" s="26">
        <f>IF(Tabla1[[#This Row],[COTIZACIÓN 2
]]&gt;0,ABS(1-Tabla1[[#This Row],[COTIZACIÓN 2
]]/Tabla1[[#This Row],[PROMEDIO VALOR UNITARIO]]),"")</f>
        <v>6.0382916053019153E-2</v>
      </c>
      <c r="J41" s="41"/>
      <c r="K41" s="26" t="str">
        <f>IF(Tabla1[[#This Row],[COTIZACIÓN 3
]]&gt;0,ABS(1-Tabla1[[#This Row],[COTIZACIÓN 3
]]/Tabla1[[#This Row],[PROMEDIO VALOR UNITARIO]]),"")</f>
        <v/>
      </c>
      <c r="L41" s="27">
        <v>20000</v>
      </c>
      <c r="M41" s="26">
        <f>IF(Tabla1[[#This Row],[COTIZACIÓN 4 ]]&gt;0,ABS(1-Tabla1[[#This Row],[COTIZACIÓN 4 ]]/Tabla1[[#This Row],[PROMEDIO VALOR UNITARIO]]),"")</f>
        <v>0.1782032400589102</v>
      </c>
      <c r="N41" s="27">
        <v>15000</v>
      </c>
      <c r="O41" s="26">
        <f>IF(Tabla1[[#This Row],[COTIZACIÓN 5 ]]&gt;0,ABS(1-Tabla1[[#This Row],[COTIZACIÓN 5 ]]/Tabla1[[#This Row],[PROMEDIO VALOR UNITARIO]]),"")</f>
        <v>0.11634756995581741</v>
      </c>
      <c r="P41" s="27"/>
      <c r="Q41" s="26" t="str">
        <f>IF(Tabla1[[#This Row],[COTIZACIÓN 6]]&gt;0,ABS(1-Tabla1[[#This Row],[COTIZACIÓN 6]]/Tabla1[[#This Row],[PROMEDIO VALOR UNITARIO]]),"")</f>
        <v/>
      </c>
      <c r="R41" s="27"/>
      <c r="S41" s="26" t="str">
        <f>IF(Tabla1[[#This Row],[COTIZACIÓN 7]]&gt;0,ABS(1-Tabla1[[#This Row],[COTIZACIÓN 7]]/Tabla1[[#This Row],[PROMEDIO VALOR UNITARIO]]),"")</f>
        <v/>
      </c>
      <c r="T41" s="27"/>
      <c r="U41" s="26" t="str">
        <f>IF(Tabla1[[#This Row],[COTIZACIÓN 8]]&gt;0,ABS(1-Tabla1[[#This Row],[COTIZACIÓN 8]]/Tabla1[[#This Row],[PROMEDIO VALOR UNITARIO]]),"")</f>
        <v/>
      </c>
      <c r="V41"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16975</v>
      </c>
      <c r="W41" s="29">
        <f>COUNT(Tabla1[[#This Row],[COTIZACIÓN 1]:[DESVIACIÓN COT.8]])/2</f>
        <v>4</v>
      </c>
      <c r="X41" s="42">
        <f>Tabla1[[#This Row],[PROMEDIO VALOR UNITARIO]]*Tabla1[[#This Row],[CANTIDAD PROYECTADA]]</f>
        <v>1188250</v>
      </c>
      <c r="Z41" s="31"/>
    </row>
    <row r="42" spans="1:26" ht="46.5" customHeight="1" x14ac:dyDescent="0.25">
      <c r="A42" s="32">
        <f t="shared" si="0"/>
        <v>40</v>
      </c>
      <c r="B42" s="37" t="s">
        <v>112</v>
      </c>
      <c r="C42" s="33">
        <v>90131602</v>
      </c>
      <c r="D42" s="20">
        <v>1</v>
      </c>
      <c r="E42" s="34" t="s">
        <v>23</v>
      </c>
      <c r="F42" s="39">
        <v>4100000</v>
      </c>
      <c r="G42" s="26">
        <f>IF(Tabla1[[#This Row],[COTIZACIÓN 1]]&gt;0,ABS(1-Tabla1[[#This Row],[COTIZACIÓN 1]]/Tabla1[[#This Row],[PROMEDIO VALOR UNITARIO]]),"")</f>
        <v>1.2048192771084376E-2</v>
      </c>
      <c r="H42" s="40"/>
      <c r="I42" s="26" t="str">
        <f>IF(Tabla1[[#This Row],[COTIZACIÓN 2
]]&gt;0,ABS(1-Tabla1[[#This Row],[COTIZACIÓN 2
]]/Tabla1[[#This Row],[PROMEDIO VALOR UNITARIO]]),"")</f>
        <v/>
      </c>
      <c r="J42" s="41">
        <v>4600000</v>
      </c>
      <c r="K42" s="26">
        <f>IF(Tabla1[[#This Row],[COTIZACIÓN 3
]]&gt;0,ABS(1-Tabla1[[#This Row],[COTIZACIÓN 3
]]/Tabla1[[#This Row],[PROMEDIO VALOR UNITARIO]]),"")</f>
        <v>0.10843373493975905</v>
      </c>
      <c r="L42" s="27">
        <v>4400000</v>
      </c>
      <c r="M42" s="26">
        <f>IF(Tabla1[[#This Row],[COTIZACIÓN 4 ]]&gt;0,ABS(1-Tabla1[[#This Row],[COTIZACIÓN 4 ]]/Tabla1[[#This Row],[PROMEDIO VALOR UNITARIO]]),"")</f>
        <v>6.024096385542177E-2</v>
      </c>
      <c r="N42" s="27">
        <v>3500000</v>
      </c>
      <c r="O42" s="26">
        <f>IF(Tabla1[[#This Row],[COTIZACIÓN 5 ]]&gt;0,ABS(1-Tabla1[[#This Row],[COTIZACIÓN 5 ]]/Tabla1[[#This Row],[PROMEDIO VALOR UNITARIO]]),"")</f>
        <v>0.15662650602409633</v>
      </c>
      <c r="P42" s="27"/>
      <c r="Q42" s="26" t="str">
        <f>IF(Tabla1[[#This Row],[COTIZACIÓN 6]]&gt;0,ABS(1-Tabla1[[#This Row],[COTIZACIÓN 6]]/Tabla1[[#This Row],[PROMEDIO VALOR UNITARIO]]),"")</f>
        <v/>
      </c>
      <c r="R42" s="27"/>
      <c r="S42" s="26" t="str">
        <f>IF(Tabla1[[#This Row],[COTIZACIÓN 7]]&gt;0,ABS(1-Tabla1[[#This Row],[COTIZACIÓN 7]]/Tabla1[[#This Row],[PROMEDIO VALOR UNITARIO]]),"")</f>
        <v/>
      </c>
      <c r="T42" s="27"/>
      <c r="U42" s="26" t="str">
        <f>IF(Tabla1[[#This Row],[COTIZACIÓN 8]]&gt;0,ABS(1-Tabla1[[#This Row],[COTIZACIÓN 8]]/Tabla1[[#This Row],[PROMEDIO VALOR UNITARIO]]),"")</f>
        <v/>
      </c>
      <c r="V42"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4150000</v>
      </c>
      <c r="W42" s="29">
        <f>COUNT(Tabla1[[#This Row],[COTIZACIÓN 1]:[DESVIACIÓN COT.8]])/2</f>
        <v>4</v>
      </c>
      <c r="X42" s="42">
        <f>Tabla1[[#This Row],[PROMEDIO VALOR UNITARIO]]*Tabla1[[#This Row],[CANTIDAD PROYECTADA]]</f>
        <v>4150000</v>
      </c>
      <c r="Z42" s="31"/>
    </row>
    <row r="43" spans="1:26" ht="141" customHeight="1" x14ac:dyDescent="0.25">
      <c r="A43" s="32">
        <f t="shared" si="0"/>
        <v>41</v>
      </c>
      <c r="B43" s="38" t="s">
        <v>93</v>
      </c>
      <c r="C43" s="24">
        <v>50192500</v>
      </c>
      <c r="D43" s="21">
        <v>70</v>
      </c>
      <c r="E43" s="34" t="s">
        <v>23</v>
      </c>
      <c r="F43" s="39">
        <v>14000</v>
      </c>
      <c r="G43" s="26">
        <f>IF(Tabla1[[#This Row],[COTIZACIÓN 1]]&gt;0,ABS(1-Tabla1[[#This Row],[COTIZACIÓN 1]]/Tabla1[[#This Row],[PROMEDIO VALOR UNITARIO]]),"")</f>
        <v>0.16417910447761197</v>
      </c>
      <c r="H43" s="40"/>
      <c r="I43" s="26" t="str">
        <f>IF(Tabla1[[#This Row],[COTIZACIÓN 2
]]&gt;0,ABS(1-Tabla1[[#This Row],[COTIZACIÓN 2
]]/Tabla1[[#This Row],[PROMEDIO VALOR UNITARIO]]),"")</f>
        <v/>
      </c>
      <c r="J43" s="41">
        <v>20000</v>
      </c>
      <c r="K43" s="26">
        <f>IF(Tabla1[[#This Row],[COTIZACIÓN 3
]]&gt;0,ABS(1-Tabla1[[#This Row],[COTIZACIÓN 3
]]/Tabla1[[#This Row],[PROMEDIO VALOR UNITARIO]]),"")</f>
        <v>0.19402985074626855</v>
      </c>
      <c r="L43" s="27">
        <v>18000</v>
      </c>
      <c r="M43" s="26">
        <f>IF(Tabla1[[#This Row],[COTIZACIÓN 4 ]]&gt;0,ABS(1-Tabla1[[#This Row],[COTIZACIÓN 4 ]]/Tabla1[[#This Row],[PROMEDIO VALOR UNITARIO]]),"")</f>
        <v>7.4626865671641784E-2</v>
      </c>
      <c r="N43" s="27">
        <v>15000</v>
      </c>
      <c r="O43" s="26">
        <f>IF(Tabla1[[#This Row],[COTIZACIÓN 5 ]]&gt;0,ABS(1-Tabla1[[#This Row],[COTIZACIÓN 5 ]]/Tabla1[[#This Row],[PROMEDIO VALOR UNITARIO]]),"")</f>
        <v>0.10447761194029848</v>
      </c>
      <c r="P43" s="27"/>
      <c r="Q43" s="26" t="str">
        <f>IF(Tabla1[[#This Row],[COTIZACIÓN 6]]&gt;0,ABS(1-Tabla1[[#This Row],[COTIZACIÓN 6]]/Tabla1[[#This Row],[PROMEDIO VALOR UNITARIO]]),"")</f>
        <v/>
      </c>
      <c r="R43" s="27"/>
      <c r="S43" s="26" t="str">
        <f>IF(Tabla1[[#This Row],[COTIZACIÓN 7]]&gt;0,ABS(1-Tabla1[[#This Row],[COTIZACIÓN 7]]/Tabla1[[#This Row],[PROMEDIO VALOR UNITARIO]]),"")</f>
        <v/>
      </c>
      <c r="T43" s="27"/>
      <c r="U43" s="26" t="str">
        <f>IF(Tabla1[[#This Row],[COTIZACIÓN 8]]&gt;0,ABS(1-Tabla1[[#This Row],[COTIZACIÓN 8]]/Tabla1[[#This Row],[PROMEDIO VALOR UNITARIO]]),"")</f>
        <v/>
      </c>
      <c r="V43"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16750</v>
      </c>
      <c r="W43" s="29">
        <f>COUNT(Tabla1[[#This Row],[COTIZACIÓN 1]:[DESVIACIÓN COT.8]])/2</f>
        <v>4</v>
      </c>
      <c r="X43" s="42">
        <f>Tabla1[[#This Row],[PROMEDIO VALOR UNITARIO]]*Tabla1[[#This Row],[CANTIDAD PROYECTADA]]</f>
        <v>1172500</v>
      </c>
      <c r="Z43" s="31"/>
    </row>
    <row r="44" spans="1:26" ht="396" customHeight="1" x14ac:dyDescent="0.25">
      <c r="A44" s="32">
        <f t="shared" si="0"/>
        <v>42</v>
      </c>
      <c r="B44" s="37" t="s">
        <v>94</v>
      </c>
      <c r="C44" s="33">
        <v>90121501</v>
      </c>
      <c r="D44" s="20">
        <v>55</v>
      </c>
      <c r="E44" s="34" t="s">
        <v>23</v>
      </c>
      <c r="F44" s="39">
        <v>1410000</v>
      </c>
      <c r="G44" s="26">
        <f>IF(Tabla1[[#This Row],[COTIZACIÓN 1]]&gt;0,ABS(1-Tabla1[[#This Row],[COTIZACIÓN 1]]/Tabla1[[#This Row],[PROMEDIO VALOR UNITARIO]]),"")</f>
        <v>3.6764705882353033E-2</v>
      </c>
      <c r="H44" s="40">
        <v>1400000</v>
      </c>
      <c r="I44" s="26">
        <f>IF(Tabla1[[#This Row],[COTIZACIÓN 2
]]&gt;0,ABS(1-Tabla1[[#This Row],[COTIZACIÓN 2
]]/Tabla1[[#This Row],[PROMEDIO VALOR UNITARIO]]),"")</f>
        <v>2.9411764705882248E-2</v>
      </c>
      <c r="J44" s="41">
        <v>1300000</v>
      </c>
      <c r="K44" s="26">
        <f>IF(Tabla1[[#This Row],[COTIZACIÓN 3
]]&gt;0,ABS(1-Tabla1[[#This Row],[COTIZACIÓN 3
]]/Tabla1[[#This Row],[PROMEDIO VALOR UNITARIO]]),"")</f>
        <v>4.4117647058823484E-2</v>
      </c>
      <c r="L44" s="27">
        <v>1390000</v>
      </c>
      <c r="M44" s="26">
        <f>IF(Tabla1[[#This Row],[COTIZACIÓN 4 ]]&gt;0,ABS(1-Tabla1[[#This Row],[COTIZACIÓN 4 ]]/Tabla1[[#This Row],[PROMEDIO VALOR UNITARIO]]),"")</f>
        <v>2.2058823529411686E-2</v>
      </c>
      <c r="N44" s="27">
        <v>1300000</v>
      </c>
      <c r="O44" s="26">
        <f>IF(Tabla1[[#This Row],[COTIZACIÓN 5 ]]&gt;0,ABS(1-Tabla1[[#This Row],[COTIZACIÓN 5 ]]/Tabla1[[#This Row],[PROMEDIO VALOR UNITARIO]]),"")</f>
        <v>4.4117647058823484E-2</v>
      </c>
      <c r="P44" s="27"/>
      <c r="Q44" s="26" t="str">
        <f>IF(Tabla1[[#This Row],[COTIZACIÓN 6]]&gt;0,ABS(1-Tabla1[[#This Row],[COTIZACIÓN 6]]/Tabla1[[#This Row],[PROMEDIO VALOR UNITARIO]]),"")</f>
        <v/>
      </c>
      <c r="R44" s="27"/>
      <c r="S44" s="26" t="str">
        <f>IF(Tabla1[[#This Row],[COTIZACIÓN 7]]&gt;0,ABS(1-Tabla1[[#This Row],[COTIZACIÓN 7]]/Tabla1[[#This Row],[PROMEDIO VALOR UNITARIO]]),"")</f>
        <v/>
      </c>
      <c r="T44" s="27"/>
      <c r="U44" s="26" t="str">
        <f>IF(Tabla1[[#This Row],[COTIZACIÓN 8]]&gt;0,ABS(1-Tabla1[[#This Row],[COTIZACIÓN 8]]/Tabla1[[#This Row],[PROMEDIO VALOR UNITARIO]]),"")</f>
        <v/>
      </c>
      <c r="V44"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1360000</v>
      </c>
      <c r="W44" s="29">
        <f>COUNT(Tabla1[[#This Row],[COTIZACIÓN 1]:[DESVIACIÓN COT.8]])/2</f>
        <v>5</v>
      </c>
      <c r="X44" s="42">
        <f>Tabla1[[#This Row],[PROMEDIO VALOR UNITARIO]]*Tabla1[[#This Row],[CANTIDAD PROYECTADA]]</f>
        <v>74800000</v>
      </c>
      <c r="Z44" s="31"/>
    </row>
    <row r="45" spans="1:26" ht="80.25" customHeight="1" x14ac:dyDescent="0.25">
      <c r="A45" s="32">
        <f t="shared" si="0"/>
        <v>43</v>
      </c>
      <c r="B45" s="38" t="s">
        <v>95</v>
      </c>
      <c r="C45" s="24">
        <v>90141500</v>
      </c>
      <c r="D45" s="24">
        <v>1</v>
      </c>
      <c r="E45" s="34" t="s">
        <v>23</v>
      </c>
      <c r="F45" s="39">
        <v>500000</v>
      </c>
      <c r="G45" s="26">
        <f>IF(Tabla1[[#This Row],[COTIZACIÓN 1]]&gt;0,ABS(1-Tabla1[[#This Row],[COTIZACIÓN 1]]/Tabla1[[#This Row],[PROMEDIO VALOR UNITARIO]]),"")</f>
        <v>0</v>
      </c>
      <c r="H45" s="40">
        <v>500000</v>
      </c>
      <c r="I45" s="26">
        <f>IF(Tabla1[[#This Row],[COTIZACIÓN 2
]]&gt;0,ABS(1-Tabla1[[#This Row],[COTIZACIÓN 2
]]/Tabla1[[#This Row],[PROMEDIO VALOR UNITARIO]]),"")</f>
        <v>0</v>
      </c>
      <c r="J45" s="39">
        <v>500000</v>
      </c>
      <c r="K45" s="26">
        <f>IF(Tabla1[[#This Row],[COTIZACIÓN 3
]]&gt;0,ABS(1-Tabla1[[#This Row],[COTIZACIÓN 3
]]/Tabla1[[#This Row],[PROMEDIO VALOR UNITARIO]]),"")</f>
        <v>0</v>
      </c>
      <c r="L45" s="27">
        <v>500000</v>
      </c>
      <c r="M45" s="26">
        <f>IF(Tabla1[[#This Row],[COTIZACIÓN 4 ]]&gt;0,ABS(1-Tabla1[[#This Row],[COTIZACIÓN 4 ]]/Tabla1[[#This Row],[PROMEDIO VALOR UNITARIO]]),"")</f>
        <v>0</v>
      </c>
      <c r="N45" s="27">
        <v>500000</v>
      </c>
      <c r="O45" s="26">
        <f>IF(Tabla1[[#This Row],[COTIZACIÓN 5 ]]&gt;0,ABS(1-Tabla1[[#This Row],[COTIZACIÓN 5 ]]/Tabla1[[#This Row],[PROMEDIO VALOR UNITARIO]]),"")</f>
        <v>0</v>
      </c>
      <c r="P45" s="27"/>
      <c r="Q45" s="26" t="str">
        <f>IF(Tabla1[[#This Row],[COTIZACIÓN 6]]&gt;0,ABS(1-Tabla1[[#This Row],[COTIZACIÓN 6]]/Tabla1[[#This Row],[PROMEDIO VALOR UNITARIO]]),"")</f>
        <v/>
      </c>
      <c r="R45" s="27"/>
      <c r="S45" s="26" t="str">
        <f>IF(Tabla1[[#This Row],[COTIZACIÓN 7]]&gt;0,ABS(1-Tabla1[[#This Row],[COTIZACIÓN 7]]/Tabla1[[#This Row],[PROMEDIO VALOR UNITARIO]]),"")</f>
        <v/>
      </c>
      <c r="T45" s="27"/>
      <c r="U45" s="26" t="str">
        <f>IF(Tabla1[[#This Row],[COTIZACIÓN 8]]&gt;0,ABS(1-Tabla1[[#This Row],[COTIZACIÓN 8]]/Tabla1[[#This Row],[PROMEDIO VALOR UNITARIO]]),"")</f>
        <v/>
      </c>
      <c r="V45"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500000</v>
      </c>
      <c r="W45" s="29">
        <f>COUNT(Tabla1[[#This Row],[COTIZACIÓN 1]:[DESVIACIÓN COT.8]])/2</f>
        <v>5</v>
      </c>
      <c r="X45" s="42">
        <f>Tabla1[[#This Row],[PROMEDIO VALOR UNITARIO]]*Tabla1[[#This Row],[CANTIDAD PROYECTADA]]</f>
        <v>500000</v>
      </c>
      <c r="Z45" s="31"/>
    </row>
    <row r="46" spans="1:26" ht="75" customHeight="1" x14ac:dyDescent="0.25">
      <c r="A46" s="32">
        <f t="shared" si="0"/>
        <v>44</v>
      </c>
      <c r="B46" s="37" t="s">
        <v>96</v>
      </c>
      <c r="C46" s="33">
        <v>90141500</v>
      </c>
      <c r="D46" s="33">
        <v>1</v>
      </c>
      <c r="E46" s="34" t="s">
        <v>23</v>
      </c>
      <c r="F46" s="39">
        <v>500000</v>
      </c>
      <c r="G46" s="26">
        <f>IF(Tabla1[[#This Row],[COTIZACIÓN 1]]&gt;0,ABS(1-Tabla1[[#This Row],[COTIZACIÓN 1]]/Tabla1[[#This Row],[PROMEDIO VALOR UNITARIO]]),"")</f>
        <v>0</v>
      </c>
      <c r="H46" s="40">
        <v>500000</v>
      </c>
      <c r="I46" s="26">
        <f>IF(Tabla1[[#This Row],[COTIZACIÓN 2
]]&gt;0,ABS(1-Tabla1[[#This Row],[COTIZACIÓN 2
]]/Tabla1[[#This Row],[PROMEDIO VALOR UNITARIO]]),"")</f>
        <v>0</v>
      </c>
      <c r="J46" s="39">
        <v>500000</v>
      </c>
      <c r="K46" s="26">
        <f>IF(Tabla1[[#This Row],[COTIZACIÓN 3
]]&gt;0,ABS(1-Tabla1[[#This Row],[COTIZACIÓN 3
]]/Tabla1[[#This Row],[PROMEDIO VALOR UNITARIO]]),"")</f>
        <v>0</v>
      </c>
      <c r="L46" s="27">
        <v>500000</v>
      </c>
      <c r="M46" s="26">
        <f>IF(Tabla1[[#This Row],[COTIZACIÓN 4 ]]&gt;0,ABS(1-Tabla1[[#This Row],[COTIZACIÓN 4 ]]/Tabla1[[#This Row],[PROMEDIO VALOR UNITARIO]]),"")</f>
        <v>0</v>
      </c>
      <c r="N46" s="27">
        <v>500000</v>
      </c>
      <c r="O46" s="26">
        <f>IF(Tabla1[[#This Row],[COTIZACIÓN 5 ]]&gt;0,ABS(1-Tabla1[[#This Row],[COTIZACIÓN 5 ]]/Tabla1[[#This Row],[PROMEDIO VALOR UNITARIO]]),"")</f>
        <v>0</v>
      </c>
      <c r="P46" s="27"/>
      <c r="Q46" s="26" t="str">
        <f>IF(Tabla1[[#This Row],[COTIZACIÓN 6]]&gt;0,ABS(1-Tabla1[[#This Row],[COTIZACIÓN 6]]/Tabla1[[#This Row],[PROMEDIO VALOR UNITARIO]]),"")</f>
        <v/>
      </c>
      <c r="R46" s="27"/>
      <c r="S46" s="26" t="str">
        <f>IF(Tabla1[[#This Row],[COTIZACIÓN 7]]&gt;0,ABS(1-Tabla1[[#This Row],[COTIZACIÓN 7]]/Tabla1[[#This Row],[PROMEDIO VALOR UNITARIO]]),"")</f>
        <v/>
      </c>
      <c r="T46" s="27"/>
      <c r="U46" s="26" t="str">
        <f>IF(Tabla1[[#This Row],[COTIZACIÓN 8]]&gt;0,ABS(1-Tabla1[[#This Row],[COTIZACIÓN 8]]/Tabla1[[#This Row],[PROMEDIO VALOR UNITARIO]]),"")</f>
        <v/>
      </c>
      <c r="V46"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500000</v>
      </c>
      <c r="W46" s="29">
        <f>COUNT(Tabla1[[#This Row],[COTIZACIÓN 1]:[DESVIACIÓN COT.8]])/2</f>
        <v>5</v>
      </c>
      <c r="X46" s="42">
        <f>Tabla1[[#This Row],[PROMEDIO VALOR UNITARIO]]*Tabla1[[#This Row],[CANTIDAD PROYECTADA]]</f>
        <v>500000</v>
      </c>
      <c r="Z46" s="31"/>
    </row>
    <row r="47" spans="1:26" ht="75" customHeight="1" x14ac:dyDescent="0.25">
      <c r="A47" s="32">
        <f t="shared" si="0"/>
        <v>45</v>
      </c>
      <c r="B47" s="38" t="s">
        <v>97</v>
      </c>
      <c r="C47" s="24">
        <v>50202300</v>
      </c>
      <c r="D47" s="24">
        <v>1</v>
      </c>
      <c r="E47" s="34" t="s">
        <v>23</v>
      </c>
      <c r="F47" s="39">
        <v>500000</v>
      </c>
      <c r="G47" s="26">
        <f>IF(Tabla1[[#This Row],[COTIZACIÓN 1]]&gt;0,ABS(1-Tabla1[[#This Row],[COTIZACIÓN 1]]/Tabla1[[#This Row],[PROMEDIO VALOR UNITARIO]]),"")</f>
        <v>0</v>
      </c>
      <c r="H47" s="40">
        <v>500000</v>
      </c>
      <c r="I47" s="26">
        <f>IF(Tabla1[[#This Row],[COTIZACIÓN 2
]]&gt;0,ABS(1-Tabla1[[#This Row],[COTIZACIÓN 2
]]/Tabla1[[#This Row],[PROMEDIO VALOR UNITARIO]]),"")</f>
        <v>0</v>
      </c>
      <c r="J47" s="39">
        <v>500000</v>
      </c>
      <c r="K47" s="26">
        <f>IF(Tabla1[[#This Row],[COTIZACIÓN 3
]]&gt;0,ABS(1-Tabla1[[#This Row],[COTIZACIÓN 3
]]/Tabla1[[#This Row],[PROMEDIO VALOR UNITARIO]]),"")</f>
        <v>0</v>
      </c>
      <c r="L47" s="27">
        <v>500000</v>
      </c>
      <c r="M47" s="26">
        <f>IF(Tabla1[[#This Row],[COTIZACIÓN 4 ]]&gt;0,ABS(1-Tabla1[[#This Row],[COTIZACIÓN 4 ]]/Tabla1[[#This Row],[PROMEDIO VALOR UNITARIO]]),"")</f>
        <v>0</v>
      </c>
      <c r="N47" s="27">
        <v>500000</v>
      </c>
      <c r="O47" s="26">
        <f>IF(Tabla1[[#This Row],[COTIZACIÓN 5 ]]&gt;0,ABS(1-Tabla1[[#This Row],[COTIZACIÓN 5 ]]/Tabla1[[#This Row],[PROMEDIO VALOR UNITARIO]]),"")</f>
        <v>0</v>
      </c>
      <c r="P47" s="27"/>
      <c r="Q47" s="26" t="str">
        <f>IF(Tabla1[[#This Row],[COTIZACIÓN 6]]&gt;0,ABS(1-Tabla1[[#This Row],[COTIZACIÓN 6]]/Tabla1[[#This Row],[PROMEDIO VALOR UNITARIO]]),"")</f>
        <v/>
      </c>
      <c r="R47" s="27"/>
      <c r="S47" s="26" t="str">
        <f>IF(Tabla1[[#This Row],[COTIZACIÓN 7]]&gt;0,ABS(1-Tabla1[[#This Row],[COTIZACIÓN 7]]/Tabla1[[#This Row],[PROMEDIO VALOR UNITARIO]]),"")</f>
        <v/>
      </c>
      <c r="T47" s="27"/>
      <c r="U47" s="26" t="str">
        <f>IF(Tabla1[[#This Row],[COTIZACIÓN 8]]&gt;0,ABS(1-Tabla1[[#This Row],[COTIZACIÓN 8]]/Tabla1[[#This Row],[PROMEDIO VALOR UNITARIO]]),"")</f>
        <v/>
      </c>
      <c r="V47" s="28">
        <f>IF(SUM(Tabla1[[#This Row],[COTIZACIÓN 1]],Tabla1[[#This Row],[COTIZACIÓN 2
]],Tabla1[[#This Row],[COTIZACIÓN 3
]],Tabla1[[#This Row],[COTIZACIÓN 4 ]],Tabla1[[#This Row],[COTIZACIÓN 5 ]],Tabla1[[#This Row],[COTIZACIÓN 6]],Tabla1[[#This Row],[COTIZACIÓN 7]],Tabla1[[#This Row],[COTIZACIÓN 8]])&gt;0,TRUNC(AVERAGE(Tabla1[[#This Row],[COTIZACIÓN 1]],Tabla1[[#This Row],[COTIZACIÓN 2
]],Tabla1[[#This Row],[COTIZACIÓN 3
]],Tabla1[[#This Row],[COTIZACIÓN 4 ]],Tabla1[[#This Row],[COTIZACIÓN 5 ]],Tabla1[[#This Row],[COTIZACIÓN 6]],Tabla1[[#This Row],[COTIZACIÓN 7]],Tabla1[[#This Row],[COTIZACIÓN 8]])),"SIN DATOS")</f>
        <v>500000</v>
      </c>
      <c r="W47" s="29">
        <f>COUNT(Tabla1[[#This Row],[COTIZACIÓN 1]:[DESVIACIÓN COT.8]])/2</f>
        <v>5</v>
      </c>
      <c r="X47" s="42">
        <f>Tabla1[[#This Row],[PROMEDIO VALOR UNITARIO]]*Tabla1[[#This Row],[CANTIDAD PROYECTADA]]</f>
        <v>500000</v>
      </c>
      <c r="Z47" s="31"/>
    </row>
    <row r="48" spans="1:26" ht="14.25" customHeight="1" x14ac:dyDescent="0.25">
      <c r="A48" s="56"/>
      <c r="B48" s="57"/>
      <c r="C48" s="57"/>
      <c r="D48" s="57"/>
      <c r="E48" s="57"/>
      <c r="F48" s="57"/>
      <c r="G48" s="57"/>
      <c r="H48" s="57"/>
      <c r="I48" s="57"/>
      <c r="J48" s="57"/>
      <c r="K48" s="57"/>
      <c r="L48" s="57"/>
      <c r="M48" s="57"/>
      <c r="N48" s="57"/>
      <c r="O48" s="57"/>
      <c r="P48" s="57"/>
      <c r="Q48" s="57"/>
      <c r="R48" s="57"/>
      <c r="S48" s="57"/>
      <c r="T48" s="57"/>
      <c r="U48" s="57"/>
      <c r="V48" s="58"/>
      <c r="W48" s="54" t="s">
        <v>24</v>
      </c>
      <c r="X48" s="52">
        <f>SUM(Tabla1[VALOR TOTAL])</f>
        <v>248691621</v>
      </c>
      <c r="Z48" s="31"/>
    </row>
    <row r="49" spans="1:27" ht="14.25" customHeight="1" thickBot="1" x14ac:dyDescent="0.3">
      <c r="A49" s="59"/>
      <c r="B49" s="60"/>
      <c r="C49" s="60"/>
      <c r="D49" s="60"/>
      <c r="E49" s="60"/>
      <c r="F49" s="60"/>
      <c r="G49" s="60"/>
      <c r="H49" s="60"/>
      <c r="I49" s="60"/>
      <c r="J49" s="60"/>
      <c r="K49" s="60"/>
      <c r="L49" s="60"/>
      <c r="M49" s="60"/>
      <c r="N49" s="60"/>
      <c r="O49" s="60"/>
      <c r="P49" s="60"/>
      <c r="Q49" s="60"/>
      <c r="R49" s="60"/>
      <c r="S49" s="60"/>
      <c r="T49" s="60"/>
      <c r="U49" s="60"/>
      <c r="V49" s="61"/>
      <c r="W49" s="55"/>
      <c r="X49" s="53"/>
      <c r="Z49" s="31"/>
    </row>
    <row r="50" spans="1:27" ht="114" customHeight="1" x14ac:dyDescent="0.25">
      <c r="Z50" s="31"/>
    </row>
    <row r="51" spans="1:27" ht="114" customHeight="1" x14ac:dyDescent="0.25">
      <c r="Z51" s="31"/>
    </row>
    <row r="52" spans="1:27" ht="114" customHeight="1" x14ac:dyDescent="0.25">
      <c r="Z52" s="31"/>
    </row>
    <row r="53" spans="1:27" ht="114" customHeight="1" x14ac:dyDescent="0.25">
      <c r="Z53" s="31"/>
    </row>
    <row r="54" spans="1:27" ht="114" customHeight="1" x14ac:dyDescent="0.25">
      <c r="Z54" s="31"/>
    </row>
    <row r="55" spans="1:27" ht="114" customHeight="1" x14ac:dyDescent="0.25">
      <c r="C55" s="23"/>
      <c r="D55" s="23"/>
      <c r="E55" s="23"/>
      <c r="Z55" s="31"/>
    </row>
    <row r="56" spans="1:27" ht="114" customHeight="1" x14ac:dyDescent="0.25">
      <c r="C56" s="23"/>
      <c r="D56" s="23"/>
      <c r="E56" s="23"/>
      <c r="Z56" s="31"/>
    </row>
    <row r="57" spans="1:27" ht="114" customHeight="1" x14ac:dyDescent="0.25">
      <c r="C57" s="23"/>
      <c r="D57" s="23"/>
      <c r="E57" s="23"/>
      <c r="Z57" s="31"/>
    </row>
    <row r="58" spans="1:27" ht="114" customHeight="1" x14ac:dyDescent="0.25">
      <c r="C58" s="23"/>
      <c r="D58" s="23"/>
      <c r="E58" s="23"/>
      <c r="Z58" s="31"/>
    </row>
    <row r="59" spans="1:27" ht="114" customHeight="1" x14ac:dyDescent="0.25">
      <c r="C59" s="23"/>
      <c r="D59" s="23"/>
      <c r="E59" s="23"/>
      <c r="Z59" s="31"/>
    </row>
    <row r="60" spans="1:27" ht="114" customHeight="1" x14ac:dyDescent="0.25">
      <c r="C60" s="23"/>
      <c r="D60" s="23"/>
      <c r="E60" s="23"/>
      <c r="Z60" s="31"/>
    </row>
    <row r="61" spans="1:27" ht="114" customHeight="1" x14ac:dyDescent="0.25">
      <c r="C61" s="23"/>
      <c r="D61" s="23"/>
      <c r="E61" s="23"/>
      <c r="Z61" s="31"/>
    </row>
    <row r="62" spans="1:27" ht="114" customHeight="1" x14ac:dyDescent="0.25">
      <c r="C62" s="23"/>
      <c r="D62" s="23"/>
      <c r="E62" s="23"/>
      <c r="Z62" s="31"/>
    </row>
    <row r="63" spans="1:27" ht="114" customHeight="1" x14ac:dyDescent="0.25">
      <c r="Z63" s="31"/>
    </row>
    <row r="64" spans="1:27" ht="114" customHeight="1" x14ac:dyDescent="0.25">
      <c r="Z64" s="31"/>
      <c r="AA64" s="31"/>
    </row>
  </sheetData>
  <sheetProtection selectLockedCells="1"/>
  <mergeCells count="4">
    <mergeCell ref="A1:W1"/>
    <mergeCell ref="X48:X49"/>
    <mergeCell ref="W48:W49"/>
    <mergeCell ref="A48:V49"/>
  </mergeCells>
  <phoneticPr fontId="2" type="noConversion"/>
  <conditionalFormatting sqref="F3:F47">
    <cfRule type="expression" dxfId="16" priority="6">
      <formula>AND($I3&gt;0.3,$I3&lt;&gt;"")</formula>
    </cfRule>
    <cfRule type="expression" dxfId="15" priority="7">
      <formula>AND(F3=0,F3&lt;&gt;"")</formula>
    </cfRule>
    <cfRule type="expression" dxfId="14" priority="8">
      <formula>AND($G3&gt;0.3,$G3&lt;&gt;"")</formula>
    </cfRule>
  </conditionalFormatting>
  <conditionalFormatting sqref="G3:G47 I3:I47 K3:K47 M3:M47 O3:O47 Q3:Q47 S3:S47 U3:U47">
    <cfRule type="expression" dxfId="13" priority="18">
      <formula>AND(G3&gt;0.3,G3&lt;&gt;"")</formula>
    </cfRule>
  </conditionalFormatting>
  <conditionalFormatting sqref="H3:H47 J13:J44">
    <cfRule type="expression" dxfId="12" priority="27">
      <formula>AND($I3&gt;0.3,$I3&lt;&gt;"")</formula>
    </cfRule>
  </conditionalFormatting>
  <conditionalFormatting sqref="H3:H47 L3:L47 N3:N47 P3:P47 R3:R47 T3:T47">
    <cfRule type="expression" dxfId="11" priority="17">
      <formula>AND(H3=0,H3&lt;&gt;"")</formula>
    </cfRule>
  </conditionalFormatting>
  <conditionalFormatting sqref="J3:J44">
    <cfRule type="expression" dxfId="10" priority="26">
      <formula>AND($K3&gt;0.3,$K3&lt;&gt;"")</formula>
    </cfRule>
  </conditionalFormatting>
  <conditionalFormatting sqref="J3:J47">
    <cfRule type="expression" dxfId="9" priority="2">
      <formula>AND(J3=0,J3&lt;&gt;"")</formula>
    </cfRule>
  </conditionalFormatting>
  <conditionalFormatting sqref="J45:J47">
    <cfRule type="expression" dxfId="8" priority="1">
      <formula>AND($I45&gt;0.3,$I45&lt;&gt;"")</formula>
    </cfRule>
    <cfRule type="expression" dxfId="7" priority="3">
      <formula>AND($G45&gt;0.3,$G45&lt;&gt;"")</formula>
    </cfRule>
  </conditionalFormatting>
  <conditionalFormatting sqref="L3:L47">
    <cfRule type="expression" dxfId="6" priority="25">
      <formula>AND($M3&gt;0.3,$M3&lt;&gt;"")</formula>
    </cfRule>
  </conditionalFormatting>
  <conditionalFormatting sqref="N3:N47">
    <cfRule type="expression" dxfId="5" priority="24">
      <formula>AND($O3&gt;0.3,$O3&lt;&gt;"")</formula>
    </cfRule>
  </conditionalFormatting>
  <conditionalFormatting sqref="P3:P47">
    <cfRule type="expression" dxfId="4" priority="23">
      <formula>AND($Q3&gt;0.3,$Q3&lt;&gt;"")</formula>
    </cfRule>
  </conditionalFormatting>
  <conditionalFormatting sqref="R3:R47">
    <cfRule type="expression" dxfId="3" priority="22">
      <formula>AND($S3&gt;0.3,$S3&lt;&gt;"")</formula>
    </cfRule>
  </conditionalFormatting>
  <conditionalFormatting sqref="T3:T47">
    <cfRule type="expression" dxfId="2" priority="21">
      <formula>AND($U3&gt;0.3,$U3&lt;&gt;"")</formula>
    </cfRule>
  </conditionalFormatting>
  <conditionalFormatting sqref="V3:V47">
    <cfRule type="containsText" dxfId="1" priority="16" operator="containsText" text="SIN DATOS">
      <formula>NOT(ISERROR(SEARCH("SIN DATOS",V3)))</formula>
    </cfRule>
  </conditionalFormatting>
  <conditionalFormatting sqref="W3:W47">
    <cfRule type="cellIs" dxfId="0" priority="20" operator="lessThan">
      <formula>3</formula>
    </cfRule>
  </conditionalFormatting>
  <pageMargins left="0.31496062992125984" right="0.31496062992125984" top="0.74803149606299213" bottom="0.74803149606299213" header="0.31496062992125984" footer="0.31496062992125984"/>
  <pageSetup paperSize="9" scale="58" fitToHeight="0" orientation="landscape" verticalDpi="599"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B24E2-3AE3-4D3C-9D75-7546D681AEF2}">
  <dimension ref="A1:F10"/>
  <sheetViews>
    <sheetView workbookViewId="0">
      <selection activeCell="F23" sqref="F23"/>
    </sheetView>
  </sheetViews>
  <sheetFormatPr baseColWidth="10" defaultRowHeight="15" x14ac:dyDescent="0.25"/>
  <cols>
    <col min="1" max="1" width="5.42578125" style="19" customWidth="1"/>
    <col min="6" max="6" width="24.85546875" customWidth="1"/>
  </cols>
  <sheetData>
    <row r="1" spans="1:6" x14ac:dyDescent="0.25">
      <c r="A1" s="62" t="s">
        <v>57</v>
      </c>
      <c r="B1" s="62"/>
      <c r="C1" s="62"/>
      <c r="D1" s="62"/>
      <c r="E1" s="62"/>
      <c r="F1" s="62"/>
    </row>
    <row r="2" spans="1:6" x14ac:dyDescent="0.25">
      <c r="A2" s="17" t="s">
        <v>58</v>
      </c>
      <c r="B2" s="17" t="s">
        <v>59</v>
      </c>
      <c r="C2" s="17" t="s">
        <v>60</v>
      </c>
      <c r="D2" s="17" t="s">
        <v>61</v>
      </c>
      <c r="E2" s="18" t="s">
        <v>62</v>
      </c>
      <c r="F2" s="18" t="s">
        <v>1</v>
      </c>
    </row>
    <row r="3" spans="1:6" ht="30.75" customHeight="1" x14ac:dyDescent="0.25">
      <c r="A3" s="1">
        <v>1</v>
      </c>
      <c r="B3" s="1">
        <v>53000000</v>
      </c>
      <c r="C3" s="1">
        <v>53100000</v>
      </c>
      <c r="D3" s="1">
        <v>53101600</v>
      </c>
      <c r="E3" s="15">
        <v>53101602</v>
      </c>
      <c r="F3" s="15" t="s">
        <v>63</v>
      </c>
    </row>
    <row r="4" spans="1:6" ht="30.75" customHeight="1" x14ac:dyDescent="0.25">
      <c r="A4" s="1">
        <v>2</v>
      </c>
      <c r="B4" s="1">
        <v>53000000</v>
      </c>
      <c r="C4" s="1">
        <v>53100000</v>
      </c>
      <c r="D4" s="1">
        <v>53101500</v>
      </c>
      <c r="E4" s="15">
        <v>53101502</v>
      </c>
      <c r="F4" s="15" t="s">
        <v>69</v>
      </c>
    </row>
    <row r="5" spans="1:6" ht="30.75" customHeight="1" x14ac:dyDescent="0.25">
      <c r="A5" s="1">
        <v>3</v>
      </c>
      <c r="B5" s="1">
        <v>53000000</v>
      </c>
      <c r="C5" s="1">
        <v>53110000</v>
      </c>
      <c r="D5" s="1">
        <v>53111600</v>
      </c>
      <c r="E5" s="15">
        <v>53111601</v>
      </c>
      <c r="F5" s="15" t="s">
        <v>65</v>
      </c>
    </row>
    <row r="6" spans="1:6" ht="30.75" customHeight="1" x14ac:dyDescent="0.25">
      <c r="A6" s="1">
        <v>4</v>
      </c>
      <c r="B6" s="1">
        <v>53000000</v>
      </c>
      <c r="C6" s="1">
        <v>53100000</v>
      </c>
      <c r="D6" s="1">
        <v>53102100</v>
      </c>
      <c r="E6" s="16">
        <v>53102102</v>
      </c>
      <c r="F6" s="15" t="s">
        <v>70</v>
      </c>
    </row>
    <row r="7" spans="1:6" ht="30.75" customHeight="1" x14ac:dyDescent="0.25">
      <c r="A7" s="1">
        <v>5</v>
      </c>
      <c r="B7" s="1">
        <v>53000000</v>
      </c>
      <c r="C7" s="1">
        <v>53100000</v>
      </c>
      <c r="D7" s="1">
        <v>53101500</v>
      </c>
      <c r="E7" s="15">
        <v>53101504</v>
      </c>
      <c r="F7" s="15" t="s">
        <v>64</v>
      </c>
    </row>
    <row r="8" spans="1:6" ht="30.75" customHeight="1" x14ac:dyDescent="0.25">
      <c r="A8" s="1">
        <v>6</v>
      </c>
      <c r="B8" s="1">
        <v>53000000</v>
      </c>
      <c r="C8" s="1">
        <v>53100000</v>
      </c>
      <c r="D8" s="1">
        <v>53101600</v>
      </c>
      <c r="E8" s="15">
        <v>53101604</v>
      </c>
      <c r="F8" s="15" t="s">
        <v>68</v>
      </c>
    </row>
    <row r="9" spans="1:6" ht="30.75" customHeight="1" x14ac:dyDescent="0.25">
      <c r="A9" s="1">
        <v>7</v>
      </c>
      <c r="B9" s="1">
        <v>53000000</v>
      </c>
      <c r="C9" s="1">
        <v>53110000</v>
      </c>
      <c r="D9" s="1">
        <v>53111600</v>
      </c>
      <c r="E9" s="15">
        <v>53111602</v>
      </c>
      <c r="F9" s="15" t="s">
        <v>66</v>
      </c>
    </row>
    <row r="10" spans="1:6" ht="30.75" customHeight="1" x14ac:dyDescent="0.25">
      <c r="A10" s="1">
        <v>8</v>
      </c>
      <c r="B10" s="1">
        <v>53000000</v>
      </c>
      <c r="C10" s="1">
        <v>53100000</v>
      </c>
      <c r="D10" s="1">
        <v>53102700</v>
      </c>
      <c r="E10" s="15">
        <v>53102704</v>
      </c>
      <c r="F10" s="15" t="s">
        <v>67</v>
      </c>
    </row>
  </sheetData>
  <mergeCells count="1">
    <mergeCell ref="A1:F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0C06-5C63-4455-8513-C99CD081EEA2}">
  <dimension ref="B1:C30"/>
  <sheetViews>
    <sheetView topLeftCell="A10" workbookViewId="0">
      <selection activeCell="E22" sqref="E22"/>
    </sheetView>
  </sheetViews>
  <sheetFormatPr baseColWidth="10" defaultColWidth="11.42578125" defaultRowHeight="15" x14ac:dyDescent="0.25"/>
  <cols>
    <col min="1" max="1" width="3.28515625" style="2" customWidth="1"/>
    <col min="2" max="2" width="27.140625" style="2" bestFit="1" customWidth="1"/>
    <col min="3" max="3" width="93.5703125" style="2" customWidth="1"/>
    <col min="4" max="16384" width="11.42578125" style="2"/>
  </cols>
  <sheetData>
    <row r="1" spans="2:3" ht="15.75" thickBot="1" x14ac:dyDescent="0.3"/>
    <row r="2" spans="2:3" s="3" customFormat="1" ht="16.5" thickBot="1" x14ac:dyDescent="0.3">
      <c r="B2" s="5" t="s">
        <v>25</v>
      </c>
      <c r="C2" s="4" t="s">
        <v>26</v>
      </c>
    </row>
    <row r="3" spans="2:3" x14ac:dyDescent="0.25">
      <c r="B3" s="6" t="s">
        <v>0</v>
      </c>
      <c r="C3" s="7" t="s">
        <v>27</v>
      </c>
    </row>
    <row r="4" spans="2:3" x14ac:dyDescent="0.25">
      <c r="B4" s="8" t="s">
        <v>1</v>
      </c>
      <c r="C4" s="9" t="s">
        <v>28</v>
      </c>
    </row>
    <row r="5" spans="2:3" x14ac:dyDescent="0.25">
      <c r="B5" s="8" t="s">
        <v>29</v>
      </c>
      <c r="C5" s="9" t="s">
        <v>30</v>
      </c>
    </row>
    <row r="6" spans="2:3" x14ac:dyDescent="0.25">
      <c r="B6" s="8" t="s">
        <v>4</v>
      </c>
      <c r="C6" s="9" t="s">
        <v>31</v>
      </c>
    </row>
    <row r="7" spans="2:3" x14ac:dyDescent="0.25">
      <c r="B7" s="10" t="s">
        <v>32</v>
      </c>
      <c r="C7" s="9" t="s">
        <v>33</v>
      </c>
    </row>
    <row r="8" spans="2:3" ht="30" x14ac:dyDescent="0.25">
      <c r="B8" s="11" t="s">
        <v>5</v>
      </c>
      <c r="C8" s="12" t="s">
        <v>34</v>
      </c>
    </row>
    <row r="9" spans="2:3" x14ac:dyDescent="0.25">
      <c r="B9" s="10" t="s">
        <v>6</v>
      </c>
      <c r="C9" s="9" t="s">
        <v>35</v>
      </c>
    </row>
    <row r="10" spans="2:3" ht="30" x14ac:dyDescent="0.25">
      <c r="B10" s="11" t="s">
        <v>7</v>
      </c>
      <c r="C10" s="12" t="s">
        <v>36</v>
      </c>
    </row>
    <row r="11" spans="2:3" x14ac:dyDescent="0.25">
      <c r="B11" s="10" t="s">
        <v>8</v>
      </c>
      <c r="C11" s="9" t="s">
        <v>37</v>
      </c>
    </row>
    <row r="12" spans="2:3" ht="30" x14ac:dyDescent="0.25">
      <c r="B12" s="11" t="s">
        <v>38</v>
      </c>
      <c r="C12" s="12" t="s">
        <v>39</v>
      </c>
    </row>
    <row r="13" spans="2:3" x14ac:dyDescent="0.25">
      <c r="B13" s="10" t="s">
        <v>10</v>
      </c>
      <c r="C13" s="9" t="s">
        <v>40</v>
      </c>
    </row>
    <row r="14" spans="2:3" ht="30" x14ac:dyDescent="0.25">
      <c r="B14" s="11" t="s">
        <v>11</v>
      </c>
      <c r="C14" s="12" t="s">
        <v>41</v>
      </c>
    </row>
    <row r="15" spans="2:3" x14ac:dyDescent="0.25">
      <c r="B15" s="10" t="s">
        <v>12</v>
      </c>
      <c r="C15" s="9" t="s">
        <v>42</v>
      </c>
    </row>
    <row r="16" spans="2:3" ht="30" x14ac:dyDescent="0.25">
      <c r="B16" s="11" t="s">
        <v>13</v>
      </c>
      <c r="C16" s="12" t="s">
        <v>43</v>
      </c>
    </row>
    <row r="17" spans="2:3" x14ac:dyDescent="0.25">
      <c r="B17" s="10" t="s">
        <v>14</v>
      </c>
      <c r="C17" s="9" t="s">
        <v>44</v>
      </c>
    </row>
    <row r="18" spans="2:3" ht="30" x14ac:dyDescent="0.25">
      <c r="B18" s="11" t="s">
        <v>15</v>
      </c>
      <c r="C18" s="12" t="s">
        <v>45</v>
      </c>
    </row>
    <row r="19" spans="2:3" x14ac:dyDescent="0.25">
      <c r="B19" s="10" t="s">
        <v>16</v>
      </c>
      <c r="C19" s="9" t="s">
        <v>46</v>
      </c>
    </row>
    <row r="20" spans="2:3" ht="30" x14ac:dyDescent="0.25">
      <c r="B20" s="11" t="s">
        <v>17</v>
      </c>
      <c r="C20" s="12" t="s">
        <v>47</v>
      </c>
    </row>
    <row r="21" spans="2:3" x14ac:dyDescent="0.25">
      <c r="B21" s="10" t="s">
        <v>18</v>
      </c>
      <c r="C21" s="9" t="s">
        <v>48</v>
      </c>
    </row>
    <row r="22" spans="2:3" ht="30" x14ac:dyDescent="0.25">
      <c r="B22" s="11" t="s">
        <v>19</v>
      </c>
      <c r="C22" s="12" t="s">
        <v>49</v>
      </c>
    </row>
    <row r="23" spans="2:3" ht="30" x14ac:dyDescent="0.25">
      <c r="B23" s="11" t="s">
        <v>50</v>
      </c>
      <c r="C23" s="12" t="s">
        <v>51</v>
      </c>
    </row>
    <row r="24" spans="2:3" ht="30.75" thickBot="1" x14ac:dyDescent="0.3">
      <c r="B24" s="13" t="s">
        <v>21</v>
      </c>
      <c r="C24" s="14" t="s">
        <v>52</v>
      </c>
    </row>
    <row r="27" spans="2:3" ht="15.75" x14ac:dyDescent="0.25">
      <c r="B27" s="63" t="s">
        <v>53</v>
      </c>
      <c r="C27" s="63"/>
    </row>
    <row r="28" spans="2:3" ht="33.75" customHeight="1" x14ac:dyDescent="0.25">
      <c r="B28" s="64" t="s">
        <v>54</v>
      </c>
      <c r="C28" s="64"/>
    </row>
    <row r="29" spans="2:3" ht="90" customHeight="1" x14ac:dyDescent="0.25">
      <c r="B29" s="65" t="s">
        <v>55</v>
      </c>
      <c r="C29" s="65"/>
    </row>
    <row r="30" spans="2:3" ht="33.75" customHeight="1" x14ac:dyDescent="0.25">
      <c r="B30" s="65" t="s">
        <v>56</v>
      </c>
      <c r="C30" s="65"/>
    </row>
  </sheetData>
  <mergeCells count="4">
    <mergeCell ref="B27:C27"/>
    <mergeCell ref="B28:C28"/>
    <mergeCell ref="B29:C29"/>
    <mergeCell ref="B30:C3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C3728AE7-8564-48C6-B897-B6C61D6640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180A5B-BCE1-4ECA-AE7E-954F50E13604}">
  <ds:schemaRefs>
    <ds:schemaRef ds:uri="http://schemas.microsoft.com/sharepoint/v3/contenttype/forms"/>
  </ds:schemaRefs>
</ds:datastoreItem>
</file>

<file path=customXml/itemProps3.xml><?xml version="1.0" encoding="utf-8"?>
<ds:datastoreItem xmlns:ds="http://schemas.openxmlformats.org/officeDocument/2006/customXml" ds:itemID="{EF654A6C-4DDD-493B-992F-C14F6DCCF268}">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NECESIDADES TOTALES IMPLEMENTOS</vt:lpstr>
      <vt:lpstr>Hoja1</vt:lpstr>
      <vt:lpstr>INSTRUCCIONES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SENA</cp:lastModifiedBy>
  <cp:revision/>
  <cp:lastPrinted>2025-04-30T16:16:32Z</cp:lastPrinted>
  <dcterms:created xsi:type="dcterms:W3CDTF">2015-06-05T18:19:34Z</dcterms:created>
  <dcterms:modified xsi:type="dcterms:W3CDTF">2025-04-30T16:36:29Z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SIP_Label_1299739c-ad3d-4908-806e-4d91151a6e13_Enabled">
    <vt:lpwstr>true</vt:lpwstr>
  </property>
  <property fmtid="{D5CDD505-2E9C-101B-9397-08002B2CF9AE}" pid="4" name="MSIP_Label_1299739c-ad3d-4908-806e-4d91151a6e13_SetDate">
    <vt:lpwstr>2023-11-14T14:47:47Z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3e2b9c13-e5df-4710-8b7b-a1e8af6f2756</vt:lpwstr>
  </property>
  <property fmtid="{D5CDD505-2E9C-101B-9397-08002B2CF9AE}" pid="9" name="MSIP_Label_1299739c-ad3d-4908-806e-4d91151a6e13_ContentBits">
    <vt:lpwstr>0</vt:lpwstr>
  </property>
  <property fmtid="{D5CDD505-2E9C-101B-9397-08002B2CF9AE}" pid="10" name="MediaServiceImageTags">
    <vt:lpwstr/>
  </property>
</Properties>
</file>