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i unidad\Global CERTUS\1. GV - Global CERTUS\2025\GRUPOS DE VALOR IE\ATACO\IET MARTIN POMALA\9. Soportes precontractruales RC - TES\Documentos para publicar\"/>
    </mc:Choice>
  </mc:AlternateContent>
  <bookViews>
    <workbookView xWindow="14295" yWindow="0" windowWidth="14610" windowHeight="15585"/>
  </bookViews>
  <sheets>
    <sheet name="Análisis Económico 2025"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1" i="1" l="1"/>
  <c r="C39" i="1"/>
  <c r="C37" i="1"/>
  <c r="C34" i="1"/>
  <c r="C33" i="1"/>
  <c r="C25" i="1"/>
  <c r="C22" i="1"/>
  <c r="C21" i="1"/>
  <c r="C13" i="1"/>
  <c r="C10" i="1"/>
  <c r="C9" i="1"/>
  <c r="N11" i="1" l="1"/>
  <c r="L11" i="1"/>
  <c r="M11" i="1" l="1"/>
  <c r="C12" i="1" l="1"/>
  <c r="C29" i="1"/>
  <c r="F21" i="1"/>
  <c r="C24" i="1"/>
  <c r="G21" i="1" l="1"/>
  <c r="H21" i="1" s="1"/>
  <c r="I21" i="1" s="1"/>
  <c r="F33" i="1"/>
  <c r="C5" i="1"/>
  <c r="C36" i="1"/>
  <c r="C17" i="1"/>
  <c r="F9" i="1"/>
  <c r="C52" i="1"/>
  <c r="D48" i="1" l="1"/>
  <c r="D45" i="1"/>
  <c r="D51" i="1"/>
  <c r="D47" i="1"/>
  <c r="D46" i="1"/>
  <c r="D49" i="1"/>
  <c r="D50" i="1"/>
  <c r="B18" i="1"/>
  <c r="B6" i="1"/>
  <c r="B30" i="1"/>
  <c r="G33" i="1"/>
  <c r="H33" i="1" s="1"/>
  <c r="I33" i="1" s="1"/>
  <c r="G9" i="1"/>
  <c r="H9" i="1" s="1"/>
  <c r="I9" i="1" s="1"/>
  <c r="D52" i="1" l="1"/>
  <c r="M12" i="1" s="1"/>
  <c r="M14" i="1" l="1"/>
  <c r="M13" i="1"/>
  <c r="O11" i="1" s="1"/>
  <c r="O15" i="1" s="1"/>
  <c r="O16" i="1" s="1"/>
</calcChain>
</file>

<file path=xl/sharedStrings.xml><?xml version="1.0" encoding="utf-8"?>
<sst xmlns="http://schemas.openxmlformats.org/spreadsheetml/2006/main" count="85" uniqueCount="55">
  <si>
    <t>No. de Estudiantes 
PROYECCIÓN MATRICULA 2025</t>
  </si>
  <si>
    <t xml:space="preserve">Proyección de estudiantes que compran diariamente en la TES </t>
  </si>
  <si>
    <t>Proyección de dias hábiles a atender en el año escolar en la TES</t>
  </si>
  <si>
    <t>Vr Refrigerio</t>
  </si>
  <si>
    <t>Vr Producción</t>
  </si>
  <si>
    <t>Vr Utilidad Bruta</t>
  </si>
  <si>
    <t>% Utilidad Bruta</t>
  </si>
  <si>
    <t>Valor refrigerio</t>
  </si>
  <si>
    <t>Proyección Utilidad Bruta</t>
  </si>
  <si>
    <t>ANÁLISIS RETRIBUCIÓN</t>
  </si>
  <si>
    <t>Proyección Retribución Diaria al FSE</t>
  </si>
  <si>
    <t>MES</t>
  </si>
  <si>
    <t>FECHAS</t>
  </si>
  <si>
    <t>MAYO</t>
  </si>
  <si>
    <t>JUNIO</t>
  </si>
  <si>
    <t>1 AL 13</t>
  </si>
  <si>
    <t>JULIO</t>
  </si>
  <si>
    <t>7 AL 31</t>
  </si>
  <si>
    <t>AGOSTO</t>
  </si>
  <si>
    <t>1 AL 29</t>
  </si>
  <si>
    <t>SEPTIEMBRE</t>
  </si>
  <si>
    <t>1 AL 22</t>
  </si>
  <si>
    <t>OCTUBRE</t>
  </si>
  <si>
    <t>1 AL 3 Y 14 AL 31</t>
  </si>
  <si>
    <t>NOVIEMBRE</t>
  </si>
  <si>
    <t>4 AL 29</t>
  </si>
  <si>
    <r>
      <rPr>
        <b/>
        <sz val="11"/>
        <color theme="1"/>
        <rFont val="Aptos"/>
        <family val="2"/>
      </rPr>
      <t>NOTA:</t>
    </r>
    <r>
      <rPr>
        <sz val="11"/>
        <color theme="1"/>
        <rFont val="Aptos"/>
        <family val="2"/>
      </rPr>
      <t xml:space="preserve"> La retribución al FSE se pagará a más tardar el último día hábil del mes, teniendo en cuenta los días en que efectivamente se prestó el servicio de TES.</t>
    </r>
  </si>
  <si>
    <t xml:space="preserve">Fuente: </t>
  </si>
  <si>
    <t xml:space="preserve">https://acortar.link/F6jqEp </t>
  </si>
  <si>
    <t xml:space="preserve"> </t>
  </si>
  <si>
    <t>Proyección Retribución de los días al FSE Vigencia 2025</t>
  </si>
  <si>
    <t>DIAS HABILES CALENDARO ACADEMICO A PRESTAR EL SERVICIO DE TES</t>
  </si>
  <si>
    <t>PROYECCIÓN PAGO MES</t>
  </si>
  <si>
    <t>TOTAL PROYECCION DIAS Y RETRIBUCION</t>
  </si>
  <si>
    <t>SEDE PRINCIPAL</t>
  </si>
  <si>
    <t>PROYECCIÓN OPERACIÓN DIARIA DE LA TES
SEDE PRINCIPAL</t>
  </si>
  <si>
    <t>Total Proyección Retribución Diaria  al FSE</t>
  </si>
  <si>
    <t xml:space="preserve">https://co.computrabajo.com/salarios/operarioa-de-aseo </t>
  </si>
  <si>
    <t>Análisis proyección costo diario operario de servicio de aseo para efecto de retribución en especie</t>
  </si>
  <si>
    <t xml:space="preserve">Vr. Mes </t>
  </si>
  <si>
    <t>Vr. Diario</t>
  </si>
  <si>
    <t>Vr. Hora</t>
  </si>
  <si>
    <t xml:space="preserve">Vr. 4 hora por día </t>
  </si>
  <si>
    <t>Proyección de jornadas de 4 hora por día a retribuir por concepto de servicio de aseo al mes</t>
  </si>
  <si>
    <t>Retribucion Total</t>
  </si>
  <si>
    <t>Valor retribucion especie</t>
  </si>
  <si>
    <t>Valor retribucion en dinero</t>
  </si>
  <si>
    <t xml:space="preserve">Proyección de horas a retribuir por concepto de servicio de aseo </t>
  </si>
  <si>
    <t>Proyeccion numero de jornadas al mes</t>
  </si>
  <si>
    <t>19 AL 30</t>
  </si>
  <si>
    <t>ANALISIS PROYECCION ECONOMICA SOBRE VENTAS DE LA TIENDA ESCOLAR SALUDABLE EN LAS SEDES DE LA INSTITUCIÓN EDUCATIVA TECNICA MARTIN POMALA, PARA ESTIMAR LA RETRIBUCIÓN EN FAVOR DEL FONDO DE SERVICIOS EDUCATIVOS - FSE</t>
  </si>
  <si>
    <t>SEDE CAMILO TORRRES</t>
  </si>
  <si>
    <t>PROYECCIÓN OPERACIÓN DIARIA DE LA TES
SEDE CAMILO TORRRES</t>
  </si>
  <si>
    <t>SEDE NUESTRA SEÑORA DE LOURDES</t>
  </si>
  <si>
    <t>PROYECCIÓN OPERACIÓN DIARIA DE LA TES
SEDE NUESTRA SEÑORA DE LOURDES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</si>
</sst>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44" formatCode="_-&quot;$&quot;\ * #,##0.00_-;\-&quot;$&quot;\ * #,##0.00_-;_-&quot;$&quot;\ * &quot;-&quot;??_-;_-@_-"/>
    <numFmt numFmtId="164" formatCode="_-&quot;$&quot;\ * #,##0_-;\-&quot;$&quot;\ * #,##0_-;_-&quot;$&quot;\ * &quot;-&quot;??_-;_-@_-"/>
  </numFmts>
  <fonts count="10">
    <font>
      <sz val="11"/>
      <color theme="1"/>
      <name val="Calibri"/>
      <family val="2"/>
      <scheme val="minor"/>
    </font>
    <font>
      <sz val="11"/>
      <color theme="1"/>
      <name val="Calibri"/>
      <family val="2"/>
      <scheme val="minor"/>
    </font>
    <font>
      <sz val="10"/>
      <color theme="1"/>
      <name val="Calibri"/>
      <family val="2"/>
      <scheme val="minor"/>
    </font>
    <font>
      <sz val="11"/>
      <color theme="1"/>
      <name val="Aptos"/>
      <family val="2"/>
    </font>
    <font>
      <b/>
      <sz val="11"/>
      <color theme="1"/>
      <name val="Aptos"/>
      <family val="2"/>
    </font>
    <font>
      <sz val="10"/>
      <color theme="1"/>
      <name val="Aptos"/>
      <family val="2"/>
    </font>
    <font>
      <b/>
      <sz val="10"/>
      <color theme="1"/>
      <name val="Aptos"/>
      <family val="2"/>
    </font>
    <font>
      <u/>
      <sz val="11"/>
      <color theme="10"/>
      <name val="Calibri"/>
      <family val="2"/>
      <scheme val="minor"/>
    </font>
    <font>
      <u/>
      <sz val="10"/>
      <color theme="10"/>
      <name val="Calibri"/>
      <family val="2"/>
      <scheme val="minor"/>
    </font>
    <font>
      <b/>
      <sz val="10"/>
      <color theme="1"/>
      <name val="Calibri"/>
      <family val="2"/>
      <scheme val="minor"/>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s>
  <borders count="37">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bottom style="medium">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7" fillId="0" borderId="0" applyNumberForma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cellStyleXfs>
  <cellXfs count="114">
    <xf numFmtId="0" fontId="0" fillId="0" borderId="0" xfId="0"/>
    <xf numFmtId="0" fontId="5" fillId="0" borderId="7" xfId="0" applyFont="1" applyBorder="1" applyAlignment="1">
      <alignment horizontal="center" vertical="center" wrapText="1"/>
    </xf>
    <xf numFmtId="3" fontId="3" fillId="0" borderId="2" xfId="0" applyNumberFormat="1" applyFont="1" applyBorder="1" applyAlignment="1">
      <alignment horizontal="center" vertical="center"/>
    </xf>
    <xf numFmtId="9" fontId="3" fillId="0" borderId="2" xfId="0" applyNumberFormat="1" applyFont="1" applyBorder="1" applyAlignment="1">
      <alignment horizontal="center" vertical="center"/>
    </xf>
    <xf numFmtId="0" fontId="4" fillId="3" borderId="2" xfId="0" applyFont="1" applyFill="1" applyBorder="1" applyAlignment="1">
      <alignment horizontal="center" vertical="center" wrapText="1"/>
    </xf>
    <xf numFmtId="0" fontId="4" fillId="3" borderId="9" xfId="0" applyFont="1" applyFill="1" applyBorder="1" applyAlignment="1">
      <alignment horizontal="center" vertical="center" wrapText="1"/>
    </xf>
    <xf numFmtId="164" fontId="3" fillId="0" borderId="2" xfId="1" applyNumberFormat="1" applyFont="1" applyBorder="1" applyAlignment="1">
      <alignment horizontal="center" vertical="center"/>
    </xf>
    <xf numFmtId="164" fontId="3" fillId="3" borderId="2" xfId="1" applyNumberFormat="1" applyFont="1" applyFill="1" applyBorder="1" applyAlignment="1">
      <alignment horizontal="center" vertical="center"/>
    </xf>
    <xf numFmtId="9" fontId="3" fillId="3" borderId="9" xfId="2" applyFont="1" applyFill="1" applyBorder="1" applyAlignment="1">
      <alignment horizontal="center" vertical="center"/>
    </xf>
    <xf numFmtId="164" fontId="3" fillId="4" borderId="2" xfId="1" applyNumberFormat="1" applyFont="1" applyFill="1" applyBorder="1" applyAlignment="1">
      <alignment horizontal="center" vertical="center"/>
    </xf>
    <xf numFmtId="9" fontId="3" fillId="4" borderId="2" xfId="0" applyNumberFormat="1" applyFont="1" applyFill="1" applyBorder="1" applyAlignment="1">
      <alignment horizontal="center" vertical="center"/>
    </xf>
    <xf numFmtId="0" fontId="3" fillId="3" borderId="0" xfId="0" applyFont="1" applyFill="1" applyAlignment="1">
      <alignment vertical="center" wrapText="1"/>
    </xf>
    <xf numFmtId="0" fontId="3" fillId="0" borderId="0" xfId="0" applyFont="1" applyAlignment="1">
      <alignment horizontal="center" vertical="center"/>
    </xf>
    <xf numFmtId="0" fontId="3" fillId="3" borderId="0" xfId="0" applyFont="1" applyFill="1" applyAlignment="1">
      <alignment horizontal="center" vertical="center"/>
    </xf>
    <xf numFmtId="0" fontId="3" fillId="3" borderId="6" xfId="0" applyFont="1" applyFill="1" applyBorder="1" applyAlignment="1">
      <alignment horizontal="center" vertical="center"/>
    </xf>
    <xf numFmtId="0" fontId="3" fillId="3" borderId="5" xfId="0" applyFont="1" applyFill="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3" fillId="0" borderId="2" xfId="0" applyFont="1" applyBorder="1" applyAlignment="1">
      <alignment horizontal="center" vertical="center"/>
    </xf>
    <xf numFmtId="0" fontId="3" fillId="3" borderId="1" xfId="0" applyFont="1" applyFill="1" applyBorder="1" applyAlignment="1">
      <alignment horizontal="center" vertical="center"/>
    </xf>
    <xf numFmtId="0" fontId="3" fillId="3" borderId="10" xfId="0" applyFont="1" applyFill="1" applyBorder="1" applyAlignment="1">
      <alignment horizontal="center" vertical="center"/>
    </xf>
    <xf numFmtId="164" fontId="3" fillId="0" borderId="0" xfId="0" applyNumberFormat="1" applyFont="1" applyAlignment="1">
      <alignment horizontal="center" vertical="center"/>
    </xf>
    <xf numFmtId="0" fontId="2" fillId="0" borderId="0" xfId="0" applyFont="1" applyAlignment="1">
      <alignment horizontal="center" vertical="center"/>
    </xf>
    <xf numFmtId="0" fontId="4" fillId="0" borderId="7" xfId="0" applyFont="1" applyBorder="1" applyAlignment="1">
      <alignment horizontal="center" vertical="center"/>
    </xf>
    <xf numFmtId="0" fontId="3" fillId="0" borderId="7" xfId="0" applyFont="1" applyBorder="1" applyAlignment="1">
      <alignment horizontal="center" vertical="center"/>
    </xf>
    <xf numFmtId="164" fontId="3" fillId="0" borderId="2" xfId="0" applyNumberFormat="1" applyFont="1" applyBorder="1" applyAlignment="1">
      <alignment horizontal="center" vertical="center"/>
    </xf>
    <xf numFmtId="0" fontId="4" fillId="4" borderId="15" xfId="0" applyFont="1" applyFill="1" applyBorder="1" applyAlignment="1">
      <alignment horizontal="center" vertical="center"/>
    </xf>
    <xf numFmtId="164" fontId="4" fillId="4" borderId="15" xfId="0" applyNumberFormat="1" applyFont="1" applyFill="1" applyBorder="1" applyAlignment="1">
      <alignment horizontal="center" vertical="center"/>
    </xf>
    <xf numFmtId="0" fontId="5" fillId="0" borderId="25" xfId="0" applyFont="1" applyBorder="1" applyAlignment="1">
      <alignment horizontal="center" vertical="center" wrapText="1"/>
    </xf>
    <xf numFmtId="3" fontId="3" fillId="0" borderId="26" xfId="0" applyNumberFormat="1" applyFont="1" applyBorder="1" applyAlignment="1">
      <alignment horizontal="center" vertical="center"/>
    </xf>
    <xf numFmtId="9" fontId="3" fillId="0" borderId="26" xfId="0" applyNumberFormat="1" applyFont="1" applyBorder="1" applyAlignment="1">
      <alignment horizontal="center" vertical="center"/>
    </xf>
    <xf numFmtId="44" fontId="3" fillId="0" borderId="0" xfId="1" applyFont="1" applyAlignment="1">
      <alignment horizontal="center" vertical="center"/>
    </xf>
    <xf numFmtId="0" fontId="2" fillId="0" borderId="0" xfId="3" applyFont="1" applyBorder="1" applyAlignment="1">
      <alignment vertical="center"/>
    </xf>
    <xf numFmtId="0" fontId="8" fillId="0" borderId="0" xfId="3" applyFont="1" applyBorder="1" applyAlignment="1">
      <alignment vertic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42" fontId="2" fillId="0" borderId="2" xfId="5" applyFont="1" applyBorder="1" applyAlignment="1">
      <alignment horizontal="center" vertical="center"/>
    </xf>
    <xf numFmtId="42" fontId="2" fillId="0" borderId="2" xfId="4" applyFont="1" applyBorder="1" applyAlignment="1">
      <alignment vertical="center"/>
    </xf>
    <xf numFmtId="0" fontId="7" fillId="0" borderId="0" xfId="3" applyBorder="1" applyAlignment="1">
      <alignment vertical="center"/>
    </xf>
    <xf numFmtId="164" fontId="2" fillId="0" borderId="2" xfId="0" applyNumberFormat="1" applyFont="1" applyBorder="1" applyAlignment="1">
      <alignment horizontal="center" vertical="center" wrapText="1"/>
    </xf>
    <xf numFmtId="9" fontId="2" fillId="0" borderId="2" xfId="2" applyFont="1" applyFill="1" applyBorder="1" applyAlignment="1">
      <alignment horizontal="center" vertical="center" wrapText="1"/>
    </xf>
    <xf numFmtId="42" fontId="2" fillId="0" borderId="2" xfId="6" applyFont="1" applyBorder="1" applyAlignment="1">
      <alignment horizontal="center" vertical="center"/>
    </xf>
    <xf numFmtId="42" fontId="2" fillId="0" borderId="2" xfId="0" applyNumberFormat="1" applyFont="1" applyBorder="1" applyAlignment="1">
      <alignment horizontal="center" vertical="center"/>
    </xf>
    <xf numFmtId="0" fontId="9" fillId="5" borderId="7" xfId="0" applyFont="1" applyFill="1" applyBorder="1" applyAlignment="1">
      <alignment horizontal="center" vertical="center"/>
    </xf>
    <xf numFmtId="42" fontId="2" fillId="0" borderId="7" xfId="5" applyFont="1" applyBorder="1" applyAlignment="1">
      <alignment horizontal="center" vertical="center"/>
    </xf>
    <xf numFmtId="0" fontId="3" fillId="3" borderId="0" xfId="0" applyFont="1" applyFill="1" applyAlignment="1">
      <alignment horizontal="center" vertical="center"/>
    </xf>
    <xf numFmtId="0" fontId="3" fillId="0" borderId="22"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3"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3" borderId="5" xfId="0" applyFont="1" applyFill="1" applyBorder="1" applyAlignment="1">
      <alignment horizontal="center" vertical="center"/>
    </xf>
    <xf numFmtId="0" fontId="3" fillId="3" borderId="0" xfId="0" applyFont="1" applyFill="1" applyAlignment="1">
      <alignment horizontal="center" vertical="center"/>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5" fillId="4" borderId="7"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3" fillId="3" borderId="6" xfId="0" applyFont="1" applyFill="1" applyBorder="1" applyAlignment="1">
      <alignment horizontal="center" vertical="center"/>
    </xf>
    <xf numFmtId="0" fontId="4" fillId="0" borderId="19"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6" fillId="2" borderId="7" xfId="0" applyFont="1" applyFill="1" applyBorder="1" applyAlignment="1">
      <alignment horizontal="center" vertical="center"/>
    </xf>
    <xf numFmtId="0" fontId="6" fillId="2" borderId="2" xfId="0" applyFont="1" applyFill="1" applyBorder="1" applyAlignment="1">
      <alignment horizontal="center" vertical="center"/>
    </xf>
    <xf numFmtId="0" fontId="4" fillId="5" borderId="16"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8" xfId="0" applyFont="1" applyFill="1" applyBorder="1" applyAlignment="1">
      <alignment horizontal="center" vertical="center"/>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3" borderId="20"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7" fillId="0" borderId="0" xfId="3" applyBorder="1" applyAlignment="1">
      <alignment horizontal="center" vertical="center"/>
    </xf>
    <xf numFmtId="0" fontId="7" fillId="0" borderId="6" xfId="3" applyBorder="1" applyAlignment="1">
      <alignment horizontal="center" vertical="center"/>
    </xf>
    <xf numFmtId="0" fontId="8" fillId="0" borderId="0" xfId="3" applyFont="1" applyBorder="1" applyAlignment="1">
      <alignment horizontal="center" vertical="center"/>
    </xf>
    <xf numFmtId="0" fontId="8" fillId="0" borderId="6" xfId="3" applyFont="1" applyBorder="1" applyAlignment="1">
      <alignment horizontal="center" vertical="center"/>
    </xf>
    <xf numFmtId="0" fontId="9" fillId="5" borderId="30"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9" fillId="5" borderId="32" xfId="0" applyFont="1" applyFill="1" applyBorder="1" applyAlignment="1">
      <alignment horizontal="center" vertical="center" wrapText="1"/>
    </xf>
    <xf numFmtId="0" fontId="9" fillId="5" borderId="29"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33" xfId="0" applyFont="1" applyFill="1" applyBorder="1" applyAlignment="1">
      <alignment horizontal="center" vertical="center" wrapText="1"/>
    </xf>
    <xf numFmtId="1" fontId="2" fillId="0" borderId="29" xfId="0" applyNumberFormat="1" applyFont="1" applyBorder="1" applyAlignment="1">
      <alignment horizontal="center" vertical="center"/>
    </xf>
    <xf numFmtId="1" fontId="2" fillId="0" borderId="3" xfId="0" applyNumberFormat="1" applyFont="1" applyBorder="1" applyAlignment="1">
      <alignment horizontal="center" vertical="center"/>
    </xf>
    <xf numFmtId="1" fontId="2" fillId="0" borderId="33" xfId="0" applyNumberFormat="1" applyFont="1" applyBorder="1" applyAlignment="1">
      <alignment horizontal="center" vertical="center"/>
    </xf>
    <xf numFmtId="0" fontId="9" fillId="0" borderId="7" xfId="0" applyFont="1" applyBorder="1" applyAlignment="1">
      <alignment horizontal="center" vertical="center" wrapText="1"/>
    </xf>
    <xf numFmtId="0" fontId="9" fillId="0" borderId="2" xfId="0" applyFont="1" applyBorder="1" applyAlignment="1">
      <alignment horizontal="center" vertical="center" wrapText="1"/>
    </xf>
    <xf numFmtId="0" fontId="9" fillId="5" borderId="2" xfId="0" applyFont="1" applyFill="1" applyBorder="1" applyAlignment="1">
      <alignment horizontal="center" vertical="center" wrapText="1"/>
    </xf>
    <xf numFmtId="0" fontId="9" fillId="5" borderId="9" xfId="0" applyFont="1" applyFill="1" applyBorder="1" applyAlignment="1">
      <alignment horizontal="center" vertical="center" wrapText="1"/>
    </xf>
    <xf numFmtId="1" fontId="2" fillId="0" borderId="2" xfId="0" applyNumberFormat="1" applyFont="1" applyBorder="1" applyAlignment="1">
      <alignment horizontal="center" vertical="center"/>
    </xf>
    <xf numFmtId="1" fontId="2" fillId="0" borderId="9" xfId="0" applyNumberFormat="1" applyFont="1" applyBorder="1" applyAlignment="1">
      <alignment horizontal="center" vertical="center"/>
    </xf>
    <xf numFmtId="1" fontId="2" fillId="0" borderId="15" xfId="0" applyNumberFormat="1" applyFont="1" applyBorder="1" applyAlignment="1">
      <alignment horizontal="center" vertical="center"/>
    </xf>
    <xf numFmtId="1" fontId="2" fillId="0" borderId="36" xfId="0" applyNumberFormat="1" applyFont="1" applyBorder="1" applyAlignment="1">
      <alignment horizontal="center" vertical="center"/>
    </xf>
    <xf numFmtId="0" fontId="9" fillId="0" borderId="8" xfId="0" applyFont="1" applyBorder="1" applyAlignment="1">
      <alignment horizontal="center" vertical="center" wrapText="1"/>
    </xf>
    <xf numFmtId="0" fontId="9" fillId="0" borderId="4" xfId="0" applyFont="1" applyBorder="1" applyAlignment="1">
      <alignment horizontal="center" vertical="center" wrapText="1"/>
    </xf>
    <xf numFmtId="1" fontId="9" fillId="5" borderId="15" xfId="0" applyNumberFormat="1" applyFont="1" applyFill="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cellXfs>
  <cellStyles count="7">
    <cellStyle name="Hipervínculo" xfId="3" builtinId="8"/>
    <cellStyle name="Moneda" xfId="1" builtinId="4"/>
    <cellStyle name="Moneda [0]" xfId="4" builtinId="7"/>
    <cellStyle name="Moneda [0] 2" xfId="5"/>
    <cellStyle name="Moneda [0] 4" xf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17</xdr:col>
      <xdr:colOff>83471</xdr:colOff>
      <xdr:row>7</xdr:row>
      <xdr:rowOff>0</xdr:rowOff>
    </xdr:to>
    <xdr:pic>
      <xdr:nvPicPr>
        <xdr:cNvPr id="4" name="Imagen 3"/>
        <xdr:cNvPicPr>
          <a:picLocks noChangeAspect="1"/>
        </xdr:cNvPicPr>
      </xdr:nvPicPr>
      <xdr:blipFill rotWithShape="1">
        <a:blip xmlns:r="http://schemas.openxmlformats.org/officeDocument/2006/relationships" r:embed="rId1"/>
        <a:srcRect l="7583"/>
        <a:stretch/>
      </xdr:blipFill>
      <xdr:spPr>
        <a:xfrm>
          <a:off x="10477500" y="0"/>
          <a:ext cx="6825054" cy="23283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cortar.link/F6jqEp" TargetMode="External"/><Relationship Id="rId2" Type="http://schemas.openxmlformats.org/officeDocument/2006/relationships/hyperlink" Target="https://acortar.link/F6jqEp" TargetMode="External"/><Relationship Id="rId1" Type="http://schemas.openxmlformats.org/officeDocument/2006/relationships/hyperlink" Target="https://acortar.link/F6jqEp"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co.computrabajo.com/salarios/operarioa-de-ase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4"/>
  <sheetViews>
    <sheetView tabSelected="1" showRuler="0" zoomScale="90" zoomScaleNormal="90" zoomScaleSheetLayoutView="160" workbookViewId="0">
      <selection sqref="A1:I1"/>
    </sheetView>
  </sheetViews>
  <sheetFormatPr baseColWidth="10" defaultRowHeight="14.25"/>
  <cols>
    <col min="1" max="1" width="29.7109375" style="12" customWidth="1"/>
    <col min="2" max="2" width="17.5703125" style="12" customWidth="1"/>
    <col min="3" max="3" width="16" style="12" bestFit="1" customWidth="1"/>
    <col min="4" max="4" width="17.7109375" style="12" customWidth="1"/>
    <col min="5" max="5" width="16.7109375" style="12" customWidth="1"/>
    <col min="6" max="6" width="13.5703125" style="12" customWidth="1"/>
    <col min="7" max="7" width="13.28515625" style="12" bestFit="1" customWidth="1"/>
    <col min="8" max="8" width="10.85546875" style="12" customWidth="1"/>
    <col min="9" max="9" width="10.140625" style="12" bestFit="1" customWidth="1"/>
    <col min="10" max="10" width="11.42578125" style="12"/>
    <col min="11" max="11" width="28.28515625" style="12" bestFit="1" customWidth="1"/>
    <col min="12" max="13" width="12.7109375" style="12" bestFit="1" customWidth="1"/>
    <col min="14" max="14" width="11.85546875" style="12" customWidth="1"/>
    <col min="15" max="15" width="12.7109375" style="12" bestFit="1" customWidth="1"/>
    <col min="16" max="16384" width="11.42578125" style="12"/>
  </cols>
  <sheetData>
    <row r="1" spans="1:17" ht="49.5" customHeight="1" thickBot="1">
      <c r="A1" s="83" t="s">
        <v>50</v>
      </c>
      <c r="B1" s="84"/>
      <c r="C1" s="84"/>
      <c r="D1" s="84"/>
      <c r="E1" s="84"/>
      <c r="F1" s="84"/>
      <c r="G1" s="84"/>
      <c r="H1" s="84"/>
      <c r="I1" s="85"/>
    </row>
    <row r="2" spans="1:17" ht="15" customHeight="1" thickBot="1">
      <c r="A2" s="75"/>
      <c r="B2" s="76"/>
      <c r="C2" s="76"/>
      <c r="D2" s="73"/>
      <c r="E2" s="73"/>
      <c r="F2" s="73"/>
      <c r="G2" s="73"/>
      <c r="H2" s="73"/>
      <c r="I2" s="74"/>
    </row>
    <row r="3" spans="1:17" ht="15" customHeight="1" thickBot="1">
      <c r="A3" s="68" t="s">
        <v>34</v>
      </c>
      <c r="B3" s="69"/>
      <c r="C3" s="70"/>
      <c r="D3" s="47"/>
      <c r="E3" s="47"/>
      <c r="F3" s="47"/>
      <c r="G3" s="47"/>
      <c r="H3" s="47"/>
      <c r="I3" s="48"/>
    </row>
    <row r="4" spans="1:17" ht="25.5">
      <c r="A4" s="28" t="s">
        <v>0</v>
      </c>
      <c r="B4" s="29">
        <v>503</v>
      </c>
      <c r="C4" s="30">
        <v>1</v>
      </c>
      <c r="D4" s="53"/>
      <c r="E4" s="53"/>
      <c r="F4" s="53"/>
      <c r="G4" s="53"/>
      <c r="H4" s="53"/>
      <c r="I4" s="58"/>
    </row>
    <row r="5" spans="1:17" ht="25.5">
      <c r="A5" s="1" t="s">
        <v>1</v>
      </c>
      <c r="B5" s="2">
        <v>330</v>
      </c>
      <c r="C5" s="3">
        <f>+(B5*C4)/B4</f>
        <v>0.6560636182902585</v>
      </c>
      <c r="D5" s="53"/>
      <c r="E5" s="53"/>
      <c r="F5" s="53"/>
      <c r="G5" s="53"/>
      <c r="H5" s="53"/>
      <c r="I5" s="58"/>
    </row>
    <row r="6" spans="1:17" ht="38.25">
      <c r="A6" s="1" t="s">
        <v>2</v>
      </c>
      <c r="B6" s="2">
        <f>+C52</f>
        <v>114</v>
      </c>
      <c r="C6" s="45"/>
      <c r="D6" s="53"/>
      <c r="E6" s="53"/>
      <c r="F6" s="53"/>
      <c r="G6" s="53"/>
      <c r="H6" s="53"/>
      <c r="I6" s="58"/>
    </row>
    <row r="7" spans="1:17">
      <c r="A7" s="71"/>
      <c r="B7" s="72"/>
      <c r="C7" s="72"/>
      <c r="D7" s="13"/>
      <c r="E7" s="13"/>
      <c r="F7" s="13"/>
      <c r="G7" s="13"/>
      <c r="H7" s="13"/>
      <c r="I7" s="14"/>
    </row>
    <row r="8" spans="1:17" ht="45.75" thickBot="1">
      <c r="A8" s="61" t="s">
        <v>35</v>
      </c>
      <c r="B8" s="62"/>
      <c r="C8" s="62"/>
      <c r="D8" s="63"/>
      <c r="E8" s="53"/>
      <c r="F8" s="4" t="s">
        <v>3</v>
      </c>
      <c r="G8" s="4" t="s">
        <v>4</v>
      </c>
      <c r="H8" s="4" t="s">
        <v>5</v>
      </c>
      <c r="I8" s="5" t="s">
        <v>6</v>
      </c>
      <c r="K8" s="32" t="s">
        <v>27</v>
      </c>
      <c r="L8" s="38" t="s">
        <v>37</v>
      </c>
      <c r="M8" s="33"/>
      <c r="N8" s="33"/>
      <c r="O8" s="33"/>
      <c r="P8" s="33"/>
      <c r="Q8" s="33"/>
    </row>
    <row r="9" spans="1:17">
      <c r="A9" s="1" t="s">
        <v>7</v>
      </c>
      <c r="B9" s="6">
        <v>2500</v>
      </c>
      <c r="C9" s="6">
        <f>SUM(B5*B9)</f>
        <v>825000</v>
      </c>
      <c r="D9" s="3">
        <v>1</v>
      </c>
      <c r="E9" s="53"/>
      <c r="F9" s="7">
        <f>+B9</f>
        <v>2500</v>
      </c>
      <c r="G9" s="7">
        <f>+F9*0.75</f>
        <v>1875</v>
      </c>
      <c r="H9" s="7">
        <f>+F9-G9</f>
        <v>625</v>
      </c>
      <c r="I9" s="8">
        <f>(H9/F9)*100%</f>
        <v>0.25</v>
      </c>
      <c r="K9" s="90" t="s">
        <v>38</v>
      </c>
      <c r="L9" s="91"/>
      <c r="M9" s="91"/>
      <c r="N9" s="91"/>
      <c r="O9" s="91"/>
      <c r="P9" s="91"/>
      <c r="Q9" s="92"/>
    </row>
    <row r="10" spans="1:17" ht="25.5">
      <c r="A10" s="64" t="s">
        <v>8</v>
      </c>
      <c r="B10" s="65"/>
      <c r="C10" s="6">
        <f>+(C9*D10)/D9</f>
        <v>206250</v>
      </c>
      <c r="D10" s="3">
        <v>0.25</v>
      </c>
      <c r="E10" s="53"/>
      <c r="F10" s="19"/>
      <c r="G10" s="19"/>
      <c r="H10" s="19"/>
      <c r="I10" s="20"/>
      <c r="K10" s="43" t="s">
        <v>39</v>
      </c>
      <c r="L10" s="35" t="s">
        <v>40</v>
      </c>
      <c r="M10" s="35" t="s">
        <v>41</v>
      </c>
      <c r="N10" s="34" t="s">
        <v>42</v>
      </c>
      <c r="O10" s="93" t="s">
        <v>47</v>
      </c>
      <c r="P10" s="94"/>
      <c r="Q10" s="95"/>
    </row>
    <row r="11" spans="1:17" ht="15">
      <c r="A11" s="66" t="s">
        <v>9</v>
      </c>
      <c r="B11" s="67"/>
      <c r="C11" s="67"/>
      <c r="D11" s="18"/>
      <c r="E11" s="53"/>
      <c r="F11" s="22" t="s">
        <v>27</v>
      </c>
      <c r="G11" s="86" t="s">
        <v>28</v>
      </c>
      <c r="H11" s="86"/>
      <c r="I11" s="87"/>
      <c r="K11" s="44">
        <v>945987</v>
      </c>
      <c r="L11" s="36">
        <f>+K11/30</f>
        <v>31532.9</v>
      </c>
      <c r="M11" s="36">
        <f>+L11/8</f>
        <v>3941.6125000000002</v>
      </c>
      <c r="N11" s="37">
        <f>+M11*4</f>
        <v>15766.45</v>
      </c>
      <c r="O11" s="96">
        <f>M13/M11</f>
        <v>1260.28370368726</v>
      </c>
      <c r="P11" s="97"/>
      <c r="Q11" s="98"/>
    </row>
    <row r="12" spans="1:17" ht="14.25" customHeight="1">
      <c r="A12" s="64" t="s">
        <v>8</v>
      </c>
      <c r="B12" s="65"/>
      <c r="C12" s="6">
        <f>+C10</f>
        <v>206250</v>
      </c>
      <c r="D12" s="3">
        <v>1</v>
      </c>
      <c r="E12" s="53"/>
      <c r="F12" s="13"/>
      <c r="G12" s="13"/>
      <c r="H12" s="13"/>
      <c r="I12" s="14"/>
      <c r="K12" s="107" t="s">
        <v>44</v>
      </c>
      <c r="L12" s="108"/>
      <c r="M12" s="39">
        <f>+D52</f>
        <v>7096500</v>
      </c>
      <c r="N12" s="40">
        <v>1</v>
      </c>
      <c r="O12" s="101" t="s">
        <v>43</v>
      </c>
      <c r="P12" s="101"/>
      <c r="Q12" s="102"/>
    </row>
    <row r="13" spans="1:17">
      <c r="A13" s="56" t="s">
        <v>10</v>
      </c>
      <c r="B13" s="57"/>
      <c r="C13" s="9">
        <f>+(C12*D13)/D12</f>
        <v>41250</v>
      </c>
      <c r="D13" s="10">
        <v>0.2</v>
      </c>
      <c r="E13" s="53"/>
      <c r="F13" s="13"/>
      <c r="G13" s="13"/>
      <c r="H13" s="13"/>
      <c r="I13" s="14"/>
      <c r="K13" s="107" t="s">
        <v>45</v>
      </c>
      <c r="L13" s="108"/>
      <c r="M13" s="41">
        <f>+(M12*N13)/N12</f>
        <v>4967550</v>
      </c>
      <c r="N13" s="40">
        <v>0.7</v>
      </c>
      <c r="O13" s="101"/>
      <c r="P13" s="101"/>
      <c r="Q13" s="102"/>
    </row>
    <row r="14" spans="1:17" ht="15" thickBot="1">
      <c r="A14" s="52"/>
      <c r="B14" s="53"/>
      <c r="C14" s="53"/>
      <c r="D14" s="53"/>
      <c r="E14" s="53"/>
      <c r="F14" s="13"/>
      <c r="G14" s="13"/>
      <c r="H14" s="13"/>
      <c r="I14" s="14"/>
      <c r="K14" s="99" t="s">
        <v>46</v>
      </c>
      <c r="L14" s="100"/>
      <c r="M14" s="42">
        <f>+(M12*N14)/N12</f>
        <v>2128950</v>
      </c>
      <c r="N14" s="40">
        <v>0.3</v>
      </c>
      <c r="O14" s="101"/>
      <c r="P14" s="101"/>
      <c r="Q14" s="102"/>
    </row>
    <row r="15" spans="1:17" ht="15.75" thickBot="1">
      <c r="A15" s="68" t="s">
        <v>51</v>
      </c>
      <c r="B15" s="69"/>
      <c r="C15" s="70"/>
      <c r="D15" s="13"/>
      <c r="E15" s="53"/>
      <c r="F15" s="13"/>
      <c r="G15" s="13"/>
      <c r="H15" s="13"/>
      <c r="I15" s="14"/>
      <c r="K15" s="112"/>
      <c r="L15" s="110"/>
      <c r="M15" s="110"/>
      <c r="N15" s="111"/>
      <c r="O15" s="103">
        <f>+O11/4</f>
        <v>315.07092592181499</v>
      </c>
      <c r="P15" s="103"/>
      <c r="Q15" s="104"/>
    </row>
    <row r="16" spans="1:17" ht="26.25" thickBot="1">
      <c r="A16" s="28" t="s">
        <v>0</v>
      </c>
      <c r="B16" s="29">
        <v>221</v>
      </c>
      <c r="C16" s="30">
        <v>1</v>
      </c>
      <c r="D16" s="13"/>
      <c r="E16" s="53"/>
      <c r="F16" s="13"/>
      <c r="G16" s="13"/>
      <c r="H16" s="13"/>
      <c r="I16" s="14"/>
      <c r="K16" s="113"/>
      <c r="L16" s="109" t="s">
        <v>48</v>
      </c>
      <c r="M16" s="109"/>
      <c r="N16" s="109"/>
      <c r="O16" s="105">
        <f>+O15/9</f>
        <v>35.007880657979442</v>
      </c>
      <c r="P16" s="105"/>
      <c r="Q16" s="106"/>
    </row>
    <row r="17" spans="1:9" ht="25.5">
      <c r="A17" s="1" t="s">
        <v>1</v>
      </c>
      <c r="B17" s="2">
        <v>100</v>
      </c>
      <c r="C17" s="3">
        <f>+(B17*C16)/B16</f>
        <v>0.45248868778280543</v>
      </c>
      <c r="D17" s="13"/>
      <c r="E17" s="53"/>
      <c r="F17" s="13"/>
      <c r="G17" s="13"/>
      <c r="H17" s="13"/>
      <c r="I17" s="14"/>
    </row>
    <row r="18" spans="1:9" ht="38.25">
      <c r="A18" s="1" t="s">
        <v>2</v>
      </c>
      <c r="B18" s="2">
        <f>+C52</f>
        <v>114</v>
      </c>
      <c r="C18" s="45"/>
      <c r="D18" s="13"/>
      <c r="E18" s="53"/>
      <c r="F18" s="13"/>
      <c r="G18" s="13"/>
      <c r="H18" s="13"/>
      <c r="I18" s="14"/>
    </row>
    <row r="19" spans="1:9">
      <c r="A19" s="71"/>
      <c r="B19" s="72"/>
      <c r="C19" s="72"/>
      <c r="D19" s="72"/>
      <c r="E19" s="53"/>
      <c r="F19" s="13"/>
      <c r="G19" s="13"/>
      <c r="H19" s="13"/>
      <c r="I19" s="14"/>
    </row>
    <row r="20" spans="1:9" ht="45">
      <c r="A20" s="61" t="s">
        <v>52</v>
      </c>
      <c r="B20" s="62"/>
      <c r="C20" s="62"/>
      <c r="D20" s="63"/>
      <c r="E20" s="53"/>
      <c r="F20" s="4" t="s">
        <v>3</v>
      </c>
      <c r="G20" s="4" t="s">
        <v>4</v>
      </c>
      <c r="H20" s="4" t="s">
        <v>5</v>
      </c>
      <c r="I20" s="5" t="s">
        <v>6</v>
      </c>
    </row>
    <row r="21" spans="1:9">
      <c r="A21" s="1" t="s">
        <v>7</v>
      </c>
      <c r="B21" s="6">
        <v>1500</v>
      </c>
      <c r="C21" s="6">
        <f>SUM(B17*B21)</f>
        <v>150000</v>
      </c>
      <c r="D21" s="3">
        <v>1</v>
      </c>
      <c r="E21" s="53"/>
      <c r="F21" s="7">
        <f>+B21</f>
        <v>1500</v>
      </c>
      <c r="G21" s="7">
        <f>+F21*0.75</f>
        <v>1125</v>
      </c>
      <c r="H21" s="7">
        <f>+F21-G21</f>
        <v>375</v>
      </c>
      <c r="I21" s="8">
        <f>(H21/F21)*100%</f>
        <v>0.25</v>
      </c>
    </row>
    <row r="22" spans="1:9">
      <c r="A22" s="64" t="s">
        <v>8</v>
      </c>
      <c r="B22" s="65"/>
      <c r="C22" s="6">
        <f>+(C21*D22)/D21</f>
        <v>37500</v>
      </c>
      <c r="D22" s="3">
        <v>0.25</v>
      </c>
      <c r="E22" s="53"/>
      <c r="F22" s="19"/>
      <c r="G22" s="19"/>
      <c r="H22" s="19"/>
      <c r="I22" s="20"/>
    </row>
    <row r="23" spans="1:9" ht="15">
      <c r="A23" s="66" t="s">
        <v>9</v>
      </c>
      <c r="B23" s="67"/>
      <c r="C23" s="67"/>
      <c r="D23" s="18"/>
      <c r="E23" s="53"/>
      <c r="F23" s="22" t="s">
        <v>27</v>
      </c>
      <c r="G23" s="86" t="s">
        <v>28</v>
      </c>
      <c r="H23" s="86"/>
      <c r="I23" s="87"/>
    </row>
    <row r="24" spans="1:9">
      <c r="A24" s="64" t="s">
        <v>8</v>
      </c>
      <c r="B24" s="65"/>
      <c r="C24" s="6">
        <f>+C22</f>
        <v>37500</v>
      </c>
      <c r="D24" s="3">
        <v>1</v>
      </c>
      <c r="E24" s="53"/>
      <c r="F24" s="13"/>
      <c r="G24" s="13"/>
      <c r="H24" s="13"/>
      <c r="I24" s="14"/>
    </row>
    <row r="25" spans="1:9">
      <c r="A25" s="56" t="s">
        <v>10</v>
      </c>
      <c r="B25" s="57"/>
      <c r="C25" s="9">
        <f>+(C24*D25)/D24</f>
        <v>7500</v>
      </c>
      <c r="D25" s="10">
        <v>0.2</v>
      </c>
      <c r="E25" s="53"/>
      <c r="F25" s="13"/>
      <c r="G25" s="13"/>
      <c r="H25" s="13"/>
      <c r="I25" s="14"/>
    </row>
    <row r="26" spans="1:9" ht="15" thickBot="1">
      <c r="A26" s="52"/>
      <c r="B26" s="53"/>
      <c r="C26" s="53"/>
      <c r="D26" s="53"/>
      <c r="E26" s="53"/>
      <c r="F26" s="13"/>
      <c r="G26" s="13"/>
      <c r="H26" s="13"/>
      <c r="I26" s="14"/>
    </row>
    <row r="27" spans="1:9" ht="15.75" thickBot="1">
      <c r="A27" s="68" t="s">
        <v>53</v>
      </c>
      <c r="B27" s="69"/>
      <c r="C27" s="70"/>
      <c r="D27" s="13"/>
      <c r="E27" s="53"/>
      <c r="F27" s="13"/>
      <c r="G27" s="13"/>
      <c r="H27" s="13"/>
      <c r="I27" s="14"/>
    </row>
    <row r="28" spans="1:9" ht="25.5">
      <c r="A28" s="28" t="s">
        <v>0</v>
      </c>
      <c r="B28" s="29">
        <v>226</v>
      </c>
      <c r="C28" s="30">
        <v>1</v>
      </c>
      <c r="D28" s="13"/>
      <c r="E28" s="53"/>
      <c r="F28" s="13"/>
      <c r="G28" s="13"/>
      <c r="H28" s="13"/>
      <c r="I28" s="14"/>
    </row>
    <row r="29" spans="1:9" ht="25.5">
      <c r="A29" s="1" t="s">
        <v>1</v>
      </c>
      <c r="B29" s="2">
        <v>180</v>
      </c>
      <c r="C29" s="3">
        <f>+(B29*C28)/B28</f>
        <v>0.79646017699115046</v>
      </c>
      <c r="D29" s="13"/>
      <c r="E29" s="53"/>
      <c r="F29" s="13"/>
      <c r="G29" s="13"/>
      <c r="H29" s="13"/>
      <c r="I29" s="14"/>
    </row>
    <row r="30" spans="1:9" ht="38.25">
      <c r="A30" s="1" t="s">
        <v>2</v>
      </c>
      <c r="B30" s="2">
        <f>+C52</f>
        <v>114</v>
      </c>
      <c r="D30" s="13"/>
      <c r="E30" s="53"/>
      <c r="F30" s="13"/>
      <c r="G30" s="13"/>
      <c r="H30" s="13"/>
      <c r="I30" s="14"/>
    </row>
    <row r="31" spans="1:9">
      <c r="A31" s="15"/>
      <c r="B31" s="13"/>
      <c r="C31" s="13"/>
      <c r="D31" s="13"/>
      <c r="E31" s="53"/>
      <c r="F31" s="13"/>
      <c r="G31" s="13"/>
      <c r="H31" s="13"/>
      <c r="I31" s="14"/>
    </row>
    <row r="32" spans="1:9" ht="44.25" customHeight="1">
      <c r="A32" s="61" t="s">
        <v>54</v>
      </c>
      <c r="B32" s="62"/>
      <c r="C32" s="62"/>
      <c r="D32" s="63"/>
      <c r="E32" s="53"/>
      <c r="F32" s="4" t="s">
        <v>3</v>
      </c>
      <c r="G32" s="4" t="s">
        <v>4</v>
      </c>
      <c r="H32" s="4" t="s">
        <v>5</v>
      </c>
      <c r="I32" s="5" t="s">
        <v>6</v>
      </c>
    </row>
    <row r="33" spans="1:9">
      <c r="A33" s="1" t="s">
        <v>7</v>
      </c>
      <c r="B33" s="6">
        <v>1500</v>
      </c>
      <c r="C33" s="6">
        <f>SUM(B29*B33)</f>
        <v>270000</v>
      </c>
      <c r="D33" s="3">
        <v>1</v>
      </c>
      <c r="E33" s="53"/>
      <c r="F33" s="7">
        <f>+B33</f>
        <v>1500</v>
      </c>
      <c r="G33" s="7">
        <f>+F33*0.75</f>
        <v>1125</v>
      </c>
      <c r="H33" s="7">
        <f>+F33-G33</f>
        <v>375</v>
      </c>
      <c r="I33" s="8">
        <f>(H33/F33)*100%</f>
        <v>0.25</v>
      </c>
    </row>
    <row r="34" spans="1:9">
      <c r="A34" s="64" t="s">
        <v>8</v>
      </c>
      <c r="B34" s="65"/>
      <c r="C34" s="6">
        <f>+(C33*D34)/D33</f>
        <v>67500</v>
      </c>
      <c r="D34" s="3">
        <v>0.25</v>
      </c>
      <c r="E34" s="53"/>
      <c r="F34" s="19"/>
      <c r="G34" s="19"/>
      <c r="H34" s="19"/>
      <c r="I34" s="20"/>
    </row>
    <row r="35" spans="1:9">
      <c r="A35" s="66" t="s">
        <v>9</v>
      </c>
      <c r="B35" s="67"/>
      <c r="C35" s="67"/>
      <c r="D35" s="18"/>
      <c r="E35" s="53"/>
      <c r="F35" s="22" t="s">
        <v>27</v>
      </c>
      <c r="G35" s="88" t="s">
        <v>28</v>
      </c>
      <c r="H35" s="88"/>
      <c r="I35" s="89"/>
    </row>
    <row r="36" spans="1:9">
      <c r="A36" s="64" t="s">
        <v>8</v>
      </c>
      <c r="B36" s="65"/>
      <c r="C36" s="6">
        <f>+C34</f>
        <v>67500</v>
      </c>
      <c r="D36" s="3">
        <v>1</v>
      </c>
      <c r="E36" s="53"/>
      <c r="F36" s="13"/>
      <c r="G36" s="13"/>
      <c r="H36" s="13"/>
      <c r="I36" s="14"/>
    </row>
    <row r="37" spans="1:9">
      <c r="A37" s="56" t="s">
        <v>10</v>
      </c>
      <c r="B37" s="57"/>
      <c r="C37" s="9">
        <f>+(C36*D37)/D36</f>
        <v>13500</v>
      </c>
      <c r="D37" s="10">
        <v>0.2</v>
      </c>
      <c r="E37" s="53"/>
      <c r="F37" s="13"/>
      <c r="G37" s="13"/>
      <c r="H37" s="13"/>
      <c r="I37" s="14"/>
    </row>
    <row r="38" spans="1:9">
      <c r="A38" s="15"/>
      <c r="B38" s="13"/>
      <c r="C38" s="13"/>
      <c r="D38" s="13"/>
      <c r="E38" s="53"/>
      <c r="F38" s="13"/>
      <c r="G38" s="13"/>
      <c r="H38" s="13"/>
      <c r="I38" s="14"/>
    </row>
    <row r="39" spans="1:9" ht="29.25" customHeight="1">
      <c r="A39" s="56" t="s">
        <v>36</v>
      </c>
      <c r="B39" s="57"/>
      <c r="C39" s="9">
        <f>+C13+C25+C37</f>
        <v>62250</v>
      </c>
      <c r="D39" s="13"/>
      <c r="E39" s="53"/>
      <c r="F39" s="13"/>
      <c r="G39" s="13"/>
      <c r="H39" s="13"/>
      <c r="I39" s="14"/>
    </row>
    <row r="40" spans="1:9">
      <c r="A40" s="15"/>
      <c r="B40" s="13"/>
      <c r="C40" s="13"/>
      <c r="D40" s="13"/>
      <c r="E40" s="53"/>
      <c r="F40" s="13"/>
      <c r="G40" s="13"/>
      <c r="H40" s="13"/>
      <c r="I40" s="14"/>
    </row>
    <row r="41" spans="1:9" ht="26.25" customHeight="1">
      <c r="A41" s="56" t="s">
        <v>30</v>
      </c>
      <c r="B41" s="57"/>
      <c r="C41" s="9">
        <f>+C39*C52</f>
        <v>7096500</v>
      </c>
      <c r="E41" s="53"/>
      <c r="F41" s="13"/>
      <c r="G41" s="13"/>
      <c r="H41" s="13"/>
      <c r="I41" s="14"/>
    </row>
    <row r="42" spans="1:9">
      <c r="A42" s="52"/>
      <c r="B42" s="53"/>
      <c r="C42" s="53"/>
      <c r="D42" s="53"/>
      <c r="E42" s="53"/>
      <c r="F42" s="13"/>
      <c r="G42" s="13"/>
      <c r="H42" s="13"/>
      <c r="I42" s="14"/>
    </row>
    <row r="43" spans="1:9" ht="15" customHeight="1">
      <c r="A43" s="54"/>
      <c r="B43" s="55"/>
      <c r="C43" s="55"/>
      <c r="D43" s="55"/>
      <c r="F43" s="77" t="s">
        <v>26</v>
      </c>
      <c r="G43" s="78"/>
      <c r="H43" s="78"/>
      <c r="I43" s="79"/>
    </row>
    <row r="44" spans="1:9" ht="90">
      <c r="A44" s="23" t="s">
        <v>11</v>
      </c>
      <c r="B44" s="16" t="s">
        <v>12</v>
      </c>
      <c r="C44" s="17" t="s">
        <v>31</v>
      </c>
      <c r="D44" s="17" t="s">
        <v>32</v>
      </c>
      <c r="E44" s="11"/>
      <c r="F44" s="80"/>
      <c r="G44" s="81"/>
      <c r="H44" s="81"/>
      <c r="I44" s="82"/>
    </row>
    <row r="45" spans="1:9">
      <c r="A45" s="24" t="s">
        <v>13</v>
      </c>
      <c r="B45" s="18" t="s">
        <v>49</v>
      </c>
      <c r="C45" s="18">
        <v>10</v>
      </c>
      <c r="D45" s="25">
        <f>+C39*C45</f>
        <v>622500</v>
      </c>
      <c r="E45" s="46"/>
      <c r="F45" s="47"/>
      <c r="G45" s="47"/>
      <c r="H45" s="47"/>
      <c r="I45" s="48"/>
    </row>
    <row r="46" spans="1:9">
      <c r="A46" s="24" t="s">
        <v>14</v>
      </c>
      <c r="B46" s="18" t="s">
        <v>15</v>
      </c>
      <c r="C46" s="18">
        <v>9</v>
      </c>
      <c r="D46" s="25">
        <f>+C39*C46</f>
        <v>560250</v>
      </c>
      <c r="E46" s="46"/>
      <c r="F46" s="47"/>
      <c r="G46" s="47"/>
      <c r="H46" s="47"/>
      <c r="I46" s="48"/>
    </row>
    <row r="47" spans="1:9">
      <c r="A47" s="24" t="s">
        <v>16</v>
      </c>
      <c r="B47" s="18" t="s">
        <v>17</v>
      </c>
      <c r="C47" s="18">
        <v>19</v>
      </c>
      <c r="D47" s="25">
        <f>+C39*C47</f>
        <v>1182750</v>
      </c>
      <c r="E47" s="46"/>
      <c r="F47" s="47"/>
      <c r="G47" s="47"/>
      <c r="H47" s="47"/>
      <c r="I47" s="48"/>
    </row>
    <row r="48" spans="1:9" ht="15" customHeight="1">
      <c r="A48" s="24" t="s">
        <v>18</v>
      </c>
      <c r="B48" s="18" t="s">
        <v>19</v>
      </c>
      <c r="C48" s="18">
        <v>19</v>
      </c>
      <c r="D48" s="25">
        <f>+C39*C48</f>
        <v>1182750</v>
      </c>
      <c r="E48" s="46"/>
      <c r="F48" s="47"/>
      <c r="G48" s="47"/>
      <c r="H48" s="47"/>
      <c r="I48" s="48"/>
    </row>
    <row r="49" spans="1:9">
      <c r="A49" s="24" t="s">
        <v>20</v>
      </c>
      <c r="B49" s="18" t="s">
        <v>21</v>
      </c>
      <c r="C49" s="18">
        <v>22</v>
      </c>
      <c r="D49" s="25">
        <f>+C39*C49</f>
        <v>1369500</v>
      </c>
      <c r="E49" s="46"/>
      <c r="F49" s="47"/>
      <c r="G49" s="47"/>
      <c r="H49" s="47"/>
      <c r="I49" s="48"/>
    </row>
    <row r="50" spans="1:9">
      <c r="A50" s="24" t="s">
        <v>22</v>
      </c>
      <c r="B50" s="18" t="s">
        <v>23</v>
      </c>
      <c r="C50" s="18">
        <v>17</v>
      </c>
      <c r="D50" s="25">
        <f>+C39*C50</f>
        <v>1058250</v>
      </c>
      <c r="E50" s="46"/>
      <c r="F50" s="47"/>
      <c r="G50" s="47"/>
      <c r="H50" s="47"/>
      <c r="I50" s="48"/>
    </row>
    <row r="51" spans="1:9">
      <c r="A51" s="24" t="s">
        <v>24</v>
      </c>
      <c r="B51" s="18" t="s">
        <v>25</v>
      </c>
      <c r="C51" s="18">
        <v>18</v>
      </c>
      <c r="D51" s="25">
        <f>+C39*C51</f>
        <v>1120500</v>
      </c>
      <c r="E51" s="46"/>
      <c r="F51" s="47"/>
      <c r="G51" s="47"/>
      <c r="H51" s="47"/>
      <c r="I51" s="48"/>
    </row>
    <row r="52" spans="1:9" ht="28.5" customHeight="1" thickBot="1">
      <c r="A52" s="59" t="s">
        <v>33</v>
      </c>
      <c r="B52" s="60"/>
      <c r="C52" s="26">
        <f>SUM(C45:C51)</f>
        <v>114</v>
      </c>
      <c r="D52" s="27">
        <f>SUM(D45:D51)</f>
        <v>7096500</v>
      </c>
      <c r="E52" s="49"/>
      <c r="F52" s="50"/>
      <c r="G52" s="50"/>
      <c r="H52" s="50"/>
      <c r="I52" s="51"/>
    </row>
    <row r="54" spans="1:9">
      <c r="D54" s="31"/>
    </row>
    <row r="55" spans="1:9">
      <c r="D55" s="31"/>
    </row>
    <row r="56" spans="1:9">
      <c r="G56" s="12" t="s">
        <v>29</v>
      </c>
    </row>
    <row r="66" spans="4:4">
      <c r="D66" s="21"/>
    </row>
    <row r="67" spans="4:4">
      <c r="D67" s="21"/>
    </row>
    <row r="68" spans="4:4">
      <c r="D68" s="21"/>
    </row>
    <row r="69" spans="4:4">
      <c r="D69" s="21"/>
    </row>
    <row r="70" spans="4:4">
      <c r="D70" s="21"/>
    </row>
    <row r="71" spans="4:4">
      <c r="D71" s="21"/>
    </row>
    <row r="72" spans="4:4">
      <c r="D72" s="21"/>
    </row>
    <row r="73" spans="4:4">
      <c r="D73" s="21"/>
    </row>
    <row r="74" spans="4:4">
      <c r="D74" s="21"/>
    </row>
  </sheetData>
  <mergeCells count="48">
    <mergeCell ref="A25:B25"/>
    <mergeCell ref="A26:D26"/>
    <mergeCell ref="A27:C27"/>
    <mergeCell ref="A19:D19"/>
    <mergeCell ref="K9:Q9"/>
    <mergeCell ref="O10:Q10"/>
    <mergeCell ref="O11:Q11"/>
    <mergeCell ref="K14:L14"/>
    <mergeCell ref="O12:Q14"/>
    <mergeCell ref="O15:Q15"/>
    <mergeCell ref="O16:Q16"/>
    <mergeCell ref="K13:L13"/>
    <mergeCell ref="K12:L12"/>
    <mergeCell ref="L16:N16"/>
    <mergeCell ref="L15:N15"/>
    <mergeCell ref="K15:K16"/>
    <mergeCell ref="D2:I3"/>
    <mergeCell ref="A2:C2"/>
    <mergeCell ref="F43:I44"/>
    <mergeCell ref="A1:I1"/>
    <mergeCell ref="A8:D8"/>
    <mergeCell ref="A10:B10"/>
    <mergeCell ref="A11:C11"/>
    <mergeCell ref="A12:B12"/>
    <mergeCell ref="A3:C3"/>
    <mergeCell ref="G11:I11"/>
    <mergeCell ref="G35:I35"/>
    <mergeCell ref="A20:D20"/>
    <mergeCell ref="A22:B22"/>
    <mergeCell ref="A23:C23"/>
    <mergeCell ref="G23:I23"/>
    <mergeCell ref="A24:B24"/>
    <mergeCell ref="E45:I52"/>
    <mergeCell ref="A42:D43"/>
    <mergeCell ref="A13:B13"/>
    <mergeCell ref="D4:I6"/>
    <mergeCell ref="E8:E42"/>
    <mergeCell ref="A14:D14"/>
    <mergeCell ref="A41:B41"/>
    <mergeCell ref="A52:B52"/>
    <mergeCell ref="A32:D32"/>
    <mergeCell ref="A34:B34"/>
    <mergeCell ref="A35:C35"/>
    <mergeCell ref="A36:B36"/>
    <mergeCell ref="A37:B37"/>
    <mergeCell ref="A39:B39"/>
    <mergeCell ref="A15:C15"/>
    <mergeCell ref="A7:C7"/>
  </mergeCells>
  <hyperlinks>
    <hyperlink ref="G11" r:id="rId1"/>
    <hyperlink ref="G35" r:id="rId2"/>
    <hyperlink ref="G23" r:id="rId3"/>
    <hyperlink ref="L8" r:id="rId4"/>
  </hyperlinks>
  <printOptions horizontalCentered="1"/>
  <pageMargins left="0.78740157480314965" right="0.39370078740157483" top="0.78740157480314965" bottom="0.78740157480314965" header="0.31496062992125984" footer="0.31496062992125984"/>
  <pageSetup scale="55" orientation="portrait"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Económico 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2025-01-28T17:03:05Z</cp:lastPrinted>
  <dcterms:created xsi:type="dcterms:W3CDTF">2025-01-27T12:50:23Z</dcterms:created>
  <dcterms:modified xsi:type="dcterms:W3CDTF">2025-05-07T20:34:10Z</dcterms:modified>
</cp:coreProperties>
</file>