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C:\Users\CONTROL INTERNO\Documents\1 CONTRATOS PUEBLO BELLO\PROCESOS\CONVENIOS 2021-2023\CONVENIOS 2025\CONVENIO PC 005-2025 ADULTO MAYOR 2\"/>
    </mc:Choice>
  </mc:AlternateContent>
  <bookViews>
    <workbookView xWindow="0" yWindow="0" windowWidth="19200" windowHeight="6640" activeTab="1"/>
  </bookViews>
  <sheets>
    <sheet name="PRESUPUESTO GENERAL" sheetId="2" r:id="rId1"/>
    <sheet name="PRESUPUESTO DETALLADO" sheetId="1" r:id="rId2"/>
    <sheet name="ESTUDIO DE MERCADO" sheetId="18" r:id="rId3"/>
    <sheet name="APU Ancheta" sheetId="12" r:id="rId4"/>
    <sheet name="4. ACTIVIDADES DEPORTIVAS" sheetId="14" r:id="rId5"/>
  </sheets>
  <definedNames>
    <definedName name="_xlnm.Print_Area" localSheetId="1">'PRESUPUESTO DETALLADO'!$A$1:$J$246</definedName>
    <definedName name="_xlnm.Print_Area" localSheetId="0">'PRESUPUESTO GENERAL'!$A$1:$E$20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G225" i="1" l="1"/>
  <c r="H15" i="1"/>
  <c r="I15" i="1" s="1"/>
  <c r="AM254" i="18"/>
  <c r="AC254" i="18"/>
  <c r="S254" i="18"/>
  <c r="N255" i="18"/>
  <c r="X255" i="18"/>
  <c r="G232" i="1"/>
  <c r="H232" i="1" s="1"/>
  <c r="H233" i="1" s="1"/>
  <c r="G220" i="1"/>
  <c r="H220" i="1" s="1"/>
  <c r="G221" i="1"/>
  <c r="G222" i="1"/>
  <c r="G223" i="1"/>
  <c r="H223" i="1" s="1"/>
  <c r="G224" i="1"/>
  <c r="H224" i="1" s="1"/>
  <c r="H225" i="1"/>
  <c r="G226" i="1"/>
  <c r="H226" i="1" s="1"/>
  <c r="G227" i="1"/>
  <c r="H227" i="1" s="1"/>
  <c r="G228" i="1"/>
  <c r="G229" i="1"/>
  <c r="G219" i="1"/>
  <c r="G216" i="1"/>
  <c r="G215" i="1"/>
  <c r="H215" i="1" s="1"/>
  <c r="G210" i="1"/>
  <c r="H210" i="1" s="1"/>
  <c r="H211" i="1" s="1"/>
  <c r="G198" i="1"/>
  <c r="H198" i="1" s="1"/>
  <c r="G199" i="1"/>
  <c r="H199" i="1" s="1"/>
  <c r="G200" i="1"/>
  <c r="G201" i="1"/>
  <c r="H201" i="1" s="1"/>
  <c r="G202" i="1"/>
  <c r="J202" i="1" s="1"/>
  <c r="G203" i="1"/>
  <c r="H203" i="1" s="1"/>
  <c r="G204" i="1"/>
  <c r="H204" i="1" s="1"/>
  <c r="G205" i="1"/>
  <c r="H205" i="1" s="1"/>
  <c r="G206" i="1"/>
  <c r="H206" i="1" s="1"/>
  <c r="G207" i="1"/>
  <c r="H207" i="1" s="1"/>
  <c r="G197" i="1"/>
  <c r="H197" i="1" s="1"/>
  <c r="G194" i="1"/>
  <c r="G193" i="1"/>
  <c r="H193" i="1" s="1"/>
  <c r="G188" i="1"/>
  <c r="H188" i="1" s="1"/>
  <c r="H189" i="1" s="1"/>
  <c r="G176" i="1"/>
  <c r="G177" i="1"/>
  <c r="H177" i="1" s="1"/>
  <c r="G178" i="1"/>
  <c r="H178" i="1" s="1"/>
  <c r="G179" i="1"/>
  <c r="H179" i="1" s="1"/>
  <c r="G180" i="1"/>
  <c r="H180" i="1" s="1"/>
  <c r="G181" i="1"/>
  <c r="H181" i="1" s="1"/>
  <c r="G182" i="1"/>
  <c r="H182" i="1" s="1"/>
  <c r="G183" i="1"/>
  <c r="H183" i="1" s="1"/>
  <c r="G184" i="1"/>
  <c r="G185" i="1"/>
  <c r="H185" i="1" s="1"/>
  <c r="G175" i="1"/>
  <c r="H175" i="1" s="1"/>
  <c r="G172" i="1"/>
  <c r="H172" i="1" s="1"/>
  <c r="G171" i="1"/>
  <c r="H171" i="1" s="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21" i="1"/>
  <c r="I129" i="18"/>
  <c r="I130" i="18"/>
  <c r="I131" i="18"/>
  <c r="I132" i="18"/>
  <c r="J132" i="18" s="1"/>
  <c r="I133" i="18"/>
  <c r="I134" i="18"/>
  <c r="I135" i="18"/>
  <c r="J135" i="18" s="1"/>
  <c r="I136" i="18"/>
  <c r="J136" i="18" s="1"/>
  <c r="I137" i="18"/>
  <c r="I138" i="18"/>
  <c r="I139" i="18"/>
  <c r="I140" i="18"/>
  <c r="J140" i="18" s="1"/>
  <c r="I141" i="18"/>
  <c r="I142" i="18"/>
  <c r="I143" i="18"/>
  <c r="J143" i="18" s="1"/>
  <c r="I144" i="18"/>
  <c r="J144" i="18" s="1"/>
  <c r="I145" i="18"/>
  <c r="I146" i="18"/>
  <c r="I147" i="18"/>
  <c r="I148" i="18"/>
  <c r="J148" i="18" s="1"/>
  <c r="I149" i="18"/>
  <c r="I150" i="18"/>
  <c r="I151" i="18"/>
  <c r="J151" i="18" s="1"/>
  <c r="I152" i="18"/>
  <c r="J152" i="18" s="1"/>
  <c r="I153" i="18"/>
  <c r="I154" i="18"/>
  <c r="I155" i="18"/>
  <c r="I156" i="18"/>
  <c r="J156" i="18" s="1"/>
  <c r="I157" i="18"/>
  <c r="I158" i="18"/>
  <c r="I159" i="18"/>
  <c r="J159" i="18" s="1"/>
  <c r="I160" i="18"/>
  <c r="J160" i="18" s="1"/>
  <c r="I161" i="18"/>
  <c r="I162" i="18"/>
  <c r="I163" i="18"/>
  <c r="I164" i="18"/>
  <c r="J164" i="18" s="1"/>
  <c r="I165" i="18"/>
  <c r="I166" i="18"/>
  <c r="I167" i="18"/>
  <c r="J167" i="18" s="1"/>
  <c r="I168" i="18"/>
  <c r="J168" i="18" s="1"/>
  <c r="I169" i="18"/>
  <c r="I170" i="18"/>
  <c r="I171" i="18"/>
  <c r="I128" i="18"/>
  <c r="H108" i="1"/>
  <c r="H109" i="1"/>
  <c r="H110" i="1"/>
  <c r="H111" i="1"/>
  <c r="H112" i="1"/>
  <c r="H113" i="1"/>
  <c r="H114" i="1"/>
  <c r="H115" i="1"/>
  <c r="H107" i="1"/>
  <c r="H83" i="1"/>
  <c r="H84" i="1"/>
  <c r="H85" i="1"/>
  <c r="H86" i="1"/>
  <c r="H87" i="1"/>
  <c r="H88" i="1"/>
  <c r="H89" i="1"/>
  <c r="H90" i="1"/>
  <c r="H91" i="1"/>
  <c r="H92" i="1"/>
  <c r="H93" i="1"/>
  <c r="H94" i="1"/>
  <c r="H95" i="1"/>
  <c r="H96" i="1"/>
  <c r="H97" i="1"/>
  <c r="H98" i="1"/>
  <c r="H99" i="1"/>
  <c r="H100" i="1"/>
  <c r="H101" i="1"/>
  <c r="H102" i="1"/>
  <c r="H82" i="1"/>
  <c r="H75" i="1"/>
  <c r="H76" i="1"/>
  <c r="H77" i="1"/>
  <c r="H74" i="1"/>
  <c r="H71" i="1"/>
  <c r="H47" i="1"/>
  <c r="H48" i="1"/>
  <c r="H49" i="1"/>
  <c r="H50" i="1"/>
  <c r="H51" i="1"/>
  <c r="H52" i="1"/>
  <c r="H53" i="1"/>
  <c r="H54" i="1"/>
  <c r="H55" i="1"/>
  <c r="H56" i="1"/>
  <c r="H57" i="1"/>
  <c r="H58" i="1"/>
  <c r="H59" i="1"/>
  <c r="H60" i="1"/>
  <c r="H61" i="1"/>
  <c r="H62" i="1"/>
  <c r="H63" i="1"/>
  <c r="H64" i="1"/>
  <c r="H65" i="1"/>
  <c r="H46" i="1"/>
  <c r="H39" i="1"/>
  <c r="H40" i="1"/>
  <c r="H41" i="1"/>
  <c r="H42" i="1"/>
  <c r="H38" i="1"/>
  <c r="H33" i="1"/>
  <c r="H34" i="1"/>
  <c r="H32" i="1"/>
  <c r="H31" i="1"/>
  <c r="H25" i="1"/>
  <c r="H24" i="1"/>
  <c r="H16" i="1"/>
  <c r="H17" i="1"/>
  <c r="H18" i="1"/>
  <c r="H19" i="1"/>
  <c r="H7" i="1"/>
  <c r="H8" i="1"/>
  <c r="H9" i="1"/>
  <c r="H10" i="1"/>
  <c r="H11" i="1"/>
  <c r="H6" i="1"/>
  <c r="AF242" i="18"/>
  <c r="AL240" i="18"/>
  <c r="AL228" i="18"/>
  <c r="AL229" i="18"/>
  <c r="AL230" i="18"/>
  <c r="AL231" i="18"/>
  <c r="AL232" i="18"/>
  <c r="AM232" i="18" s="1"/>
  <c r="AL233" i="18"/>
  <c r="AM233" i="18" s="1"/>
  <c r="AL234" i="18"/>
  <c r="AM234" i="18" s="1"/>
  <c r="AL235" i="18"/>
  <c r="AL236" i="18"/>
  <c r="AL237" i="18"/>
  <c r="AL224" i="18"/>
  <c r="AL227" i="18"/>
  <c r="AL223" i="18"/>
  <c r="AL218" i="18"/>
  <c r="AL206" i="18"/>
  <c r="AL207" i="18"/>
  <c r="AL208" i="18"/>
  <c r="AM208" i="18" s="1"/>
  <c r="AL209" i="18"/>
  <c r="AM209" i="18" s="1"/>
  <c r="AL210" i="18"/>
  <c r="AL211" i="18"/>
  <c r="AL212" i="18"/>
  <c r="AM212" i="18" s="1"/>
  <c r="AL213" i="18"/>
  <c r="AM213" i="18" s="1"/>
  <c r="AL214" i="18"/>
  <c r="AL215" i="18"/>
  <c r="AL202" i="18"/>
  <c r="AL205" i="18"/>
  <c r="AL201" i="18"/>
  <c r="AL196" i="18"/>
  <c r="AL184" i="18"/>
  <c r="AL185" i="18"/>
  <c r="AL186" i="18"/>
  <c r="AM186" i="18" s="1"/>
  <c r="AL187" i="18"/>
  <c r="AL188" i="18"/>
  <c r="AL189" i="18"/>
  <c r="AL190" i="18"/>
  <c r="AM190" i="18" s="1"/>
  <c r="AL191" i="18"/>
  <c r="AM191" i="18" s="1"/>
  <c r="AL192" i="18"/>
  <c r="AL193" i="18"/>
  <c r="AL183" i="18"/>
  <c r="AL180" i="18"/>
  <c r="AL179" i="18"/>
  <c r="AB240" i="18"/>
  <c r="AB228" i="18"/>
  <c r="AC228" i="18" s="1"/>
  <c r="AB229" i="18"/>
  <c r="AC229" i="18" s="1"/>
  <c r="AB230" i="18"/>
  <c r="AB231" i="18"/>
  <c r="AB232" i="18"/>
  <c r="AB233" i="18"/>
  <c r="AB234" i="18"/>
  <c r="AC234" i="18" s="1"/>
  <c r="AB235" i="18"/>
  <c r="AC235" i="18" s="1"/>
  <c r="AB236" i="18"/>
  <c r="AB237" i="18"/>
  <c r="AC237" i="18" s="1"/>
  <c r="AB224" i="18"/>
  <c r="AB227" i="18"/>
  <c r="AB223" i="18"/>
  <c r="AB218" i="18"/>
  <c r="AB206" i="18"/>
  <c r="AB207" i="18"/>
  <c r="AB208" i="18"/>
  <c r="AB209" i="18"/>
  <c r="AB210" i="18"/>
  <c r="AB211" i="18"/>
  <c r="AB212" i="18"/>
  <c r="AC212" i="18" s="1"/>
  <c r="AB213" i="18"/>
  <c r="AC213" i="18" s="1"/>
  <c r="AB214" i="18"/>
  <c r="AB215" i="18"/>
  <c r="AB205" i="18"/>
  <c r="AB202" i="18"/>
  <c r="AB201" i="18"/>
  <c r="AB196" i="18"/>
  <c r="AB185" i="18"/>
  <c r="AB186" i="18"/>
  <c r="AB187" i="18"/>
  <c r="AC187" i="18" s="1"/>
  <c r="AB188" i="18"/>
  <c r="AC188" i="18" s="1"/>
  <c r="AB189" i="18"/>
  <c r="AC189" i="18" s="1"/>
  <c r="AB190" i="18"/>
  <c r="AC190" i="18" s="1"/>
  <c r="AB191" i="18"/>
  <c r="AC191" i="18" s="1"/>
  <c r="AB192" i="18"/>
  <c r="AC192" i="18" s="1"/>
  <c r="AB193" i="18"/>
  <c r="AB184" i="18"/>
  <c r="AB183" i="18"/>
  <c r="AB180" i="18"/>
  <c r="AB179" i="18"/>
  <c r="AC231" i="18"/>
  <c r="AC214" i="18"/>
  <c r="AM192" i="18"/>
  <c r="L242" i="18"/>
  <c r="AG175" i="18"/>
  <c r="W175" i="18"/>
  <c r="AM129" i="18"/>
  <c r="AM130" i="18"/>
  <c r="AM131" i="18"/>
  <c r="AM132" i="18"/>
  <c r="AM133" i="18"/>
  <c r="AN133" i="18" s="1"/>
  <c r="AM134" i="18"/>
  <c r="AN134" i="18" s="1"/>
  <c r="AM135" i="18"/>
  <c r="AN135" i="18" s="1"/>
  <c r="AM136" i="18"/>
  <c r="AN136" i="18" s="1"/>
  <c r="AM137" i="18"/>
  <c r="AM138" i="18"/>
  <c r="AM139" i="18"/>
  <c r="AM140" i="18"/>
  <c r="AM141" i="18"/>
  <c r="AN141" i="18" s="1"/>
  <c r="AM142" i="18"/>
  <c r="AN142" i="18" s="1"/>
  <c r="AM143" i="18"/>
  <c r="AN143" i="18" s="1"/>
  <c r="AM144" i="18"/>
  <c r="AN144" i="18" s="1"/>
  <c r="AM145" i="18"/>
  <c r="AM146" i="18"/>
  <c r="AM147" i="18"/>
  <c r="AM148" i="18"/>
  <c r="AN148" i="18" s="1"/>
  <c r="AM149" i="18"/>
  <c r="AN149" i="18" s="1"/>
  <c r="AM150" i="18"/>
  <c r="AN150" i="18" s="1"/>
  <c r="AM151" i="18"/>
  <c r="AN151" i="18" s="1"/>
  <c r="AM152" i="18"/>
  <c r="AN152" i="18" s="1"/>
  <c r="AM153" i="18"/>
  <c r="AM154" i="18"/>
  <c r="AM155" i="18"/>
  <c r="AM156" i="18"/>
  <c r="AM157" i="18"/>
  <c r="AN157" i="18" s="1"/>
  <c r="AM158" i="18"/>
  <c r="AN158" i="18" s="1"/>
  <c r="AM159" i="18"/>
  <c r="AM160" i="18"/>
  <c r="AN160" i="18" s="1"/>
  <c r="AM161" i="18"/>
  <c r="AM162" i="18"/>
  <c r="AM163" i="18"/>
  <c r="AM164" i="18"/>
  <c r="AN164" i="18" s="1"/>
  <c r="AM165" i="18"/>
  <c r="AN165" i="18" s="1"/>
  <c r="AM166" i="18"/>
  <c r="AN166" i="18" s="1"/>
  <c r="AM167" i="18"/>
  <c r="AN167" i="18" s="1"/>
  <c r="AM168" i="18"/>
  <c r="AN168" i="18" s="1"/>
  <c r="AM169" i="18"/>
  <c r="AM170" i="18"/>
  <c r="AM171" i="18"/>
  <c r="AM128" i="18"/>
  <c r="AN132" i="18"/>
  <c r="AN140" i="18"/>
  <c r="AN156" i="18"/>
  <c r="AN159" i="18"/>
  <c r="AC129" i="18"/>
  <c r="AC130" i="18"/>
  <c r="AC131" i="18"/>
  <c r="AC132" i="18"/>
  <c r="AD132" i="18" s="1"/>
  <c r="AC133" i="18"/>
  <c r="AD133" i="18" s="1"/>
  <c r="AC134" i="18"/>
  <c r="AD134" i="18" s="1"/>
  <c r="AC135" i="18"/>
  <c r="AD135" i="18" s="1"/>
  <c r="AC136" i="18"/>
  <c r="AD136" i="18" s="1"/>
  <c r="AC137" i="18"/>
  <c r="AC138" i="18"/>
  <c r="AC139" i="18"/>
  <c r="AC140" i="18"/>
  <c r="AC141" i="18"/>
  <c r="AD141" i="18" s="1"/>
  <c r="AC142" i="18"/>
  <c r="AD142" i="18" s="1"/>
  <c r="AC143" i="18"/>
  <c r="AD143" i="18" s="1"/>
  <c r="AC144" i="18"/>
  <c r="AD144" i="18" s="1"/>
  <c r="AC145" i="18"/>
  <c r="AC146" i="18"/>
  <c r="AC147" i="18"/>
  <c r="AC148" i="18"/>
  <c r="AD148" i="18" s="1"/>
  <c r="AC149" i="18"/>
  <c r="AD149" i="18" s="1"/>
  <c r="AC150" i="18"/>
  <c r="AD150" i="18" s="1"/>
  <c r="AC151" i="18"/>
  <c r="AD151" i="18" s="1"/>
  <c r="AC152" i="18"/>
  <c r="AD152" i="18" s="1"/>
  <c r="AC153" i="18"/>
  <c r="AC154" i="18"/>
  <c r="AC155" i="18"/>
  <c r="AC156" i="18"/>
  <c r="AC157" i="18"/>
  <c r="AD157" i="18" s="1"/>
  <c r="AC158" i="18"/>
  <c r="AD158" i="18" s="1"/>
  <c r="AC159" i="18"/>
  <c r="AD159" i="18" s="1"/>
  <c r="AC160" i="18"/>
  <c r="AD160" i="18" s="1"/>
  <c r="AC161" i="18"/>
  <c r="AC162" i="18"/>
  <c r="AC163" i="18"/>
  <c r="AC164" i="18"/>
  <c r="AC165" i="18"/>
  <c r="AC166" i="18"/>
  <c r="AD166" i="18" s="1"/>
  <c r="AC167" i="18"/>
  <c r="AD167" i="18" s="1"/>
  <c r="AC168" i="18"/>
  <c r="AD168" i="18" s="1"/>
  <c r="AC169" i="18"/>
  <c r="AC170" i="18"/>
  <c r="AC171" i="18"/>
  <c r="AC128" i="18"/>
  <c r="I113" i="18"/>
  <c r="J113" i="18" s="1"/>
  <c r="AM115" i="18"/>
  <c r="AN115" i="18" s="1"/>
  <c r="AM116" i="18"/>
  <c r="AM117" i="18"/>
  <c r="AM118" i="18"/>
  <c r="AM119" i="18"/>
  <c r="AN119" i="18" s="1"/>
  <c r="AM120" i="18"/>
  <c r="AN120" i="18" s="1"/>
  <c r="AM121" i="18"/>
  <c r="AN121" i="18" s="1"/>
  <c r="AM114" i="18"/>
  <c r="AC115" i="18"/>
  <c r="I115" i="18" s="1"/>
  <c r="J115" i="18" s="1"/>
  <c r="AC116" i="18"/>
  <c r="I116" i="18" s="1"/>
  <c r="J116" i="18" s="1"/>
  <c r="AC117" i="18"/>
  <c r="I117" i="18" s="1"/>
  <c r="J117" i="18" s="1"/>
  <c r="AC118" i="18"/>
  <c r="AD118" i="18" s="1"/>
  <c r="AC119" i="18"/>
  <c r="AD119" i="18" s="1"/>
  <c r="AC120" i="18"/>
  <c r="AD120" i="18" s="1"/>
  <c r="AC121" i="18"/>
  <c r="AD121" i="18" s="1"/>
  <c r="AC114" i="18"/>
  <c r="I114" i="18" s="1"/>
  <c r="J114" i="18" s="1"/>
  <c r="AM88" i="18"/>
  <c r="AN88" i="18" s="1"/>
  <c r="AM89" i="18"/>
  <c r="AN89" i="18" s="1"/>
  <c r="AM90" i="18"/>
  <c r="AN90" i="18" s="1"/>
  <c r="AM91" i="18"/>
  <c r="AN91" i="18" s="1"/>
  <c r="AM92" i="18"/>
  <c r="AN92" i="18" s="1"/>
  <c r="AM93" i="18"/>
  <c r="AN93" i="18" s="1"/>
  <c r="AM94" i="18"/>
  <c r="AN94" i="18" s="1"/>
  <c r="AM95" i="18"/>
  <c r="AN95" i="18" s="1"/>
  <c r="AM96" i="18"/>
  <c r="AN96" i="18" s="1"/>
  <c r="AM97" i="18"/>
  <c r="AN97" i="18" s="1"/>
  <c r="AM98" i="18"/>
  <c r="AM99" i="18"/>
  <c r="AN99" i="18" s="1"/>
  <c r="AM100" i="18"/>
  <c r="AN100" i="18" s="1"/>
  <c r="AM101" i="18"/>
  <c r="AN101" i="18" s="1"/>
  <c r="AM102" i="18"/>
  <c r="AN102" i="18" s="1"/>
  <c r="AM103" i="18"/>
  <c r="AN103" i="18" s="1"/>
  <c r="AM104" i="18"/>
  <c r="AN104" i="18" s="1"/>
  <c r="AM105" i="18"/>
  <c r="AM106" i="18"/>
  <c r="AN106" i="18" s="1"/>
  <c r="AM107" i="18"/>
  <c r="AN107" i="18" s="1"/>
  <c r="AM87" i="18"/>
  <c r="AN87" i="18" s="1"/>
  <c r="AC88" i="18"/>
  <c r="AD88" i="18" s="1"/>
  <c r="AC89" i="18"/>
  <c r="AD89" i="18" s="1"/>
  <c r="AC90" i="18"/>
  <c r="AD90" i="18" s="1"/>
  <c r="AC91" i="18"/>
  <c r="AD91" i="18" s="1"/>
  <c r="AC92" i="18"/>
  <c r="AC93" i="18"/>
  <c r="AC94" i="18"/>
  <c r="AD94" i="18" s="1"/>
  <c r="AC95" i="18"/>
  <c r="AD95" i="18" s="1"/>
  <c r="AC96" i="18"/>
  <c r="AD96" i="18" s="1"/>
  <c r="AC97" i="18"/>
  <c r="AD97" i="18" s="1"/>
  <c r="AC98" i="18"/>
  <c r="AD98" i="18" s="1"/>
  <c r="AC99" i="18"/>
  <c r="AD99" i="18" s="1"/>
  <c r="AC100" i="18"/>
  <c r="AC101" i="18"/>
  <c r="AD101" i="18" s="1"/>
  <c r="AC102" i="18"/>
  <c r="AD102" i="18" s="1"/>
  <c r="AC103" i="18"/>
  <c r="AD103" i="18" s="1"/>
  <c r="AC104" i="18"/>
  <c r="AC105" i="18"/>
  <c r="AD105" i="18" s="1"/>
  <c r="AC106" i="18"/>
  <c r="AD106" i="18" s="1"/>
  <c r="AC107" i="18"/>
  <c r="AD107" i="18" s="1"/>
  <c r="AC87" i="18"/>
  <c r="AD87" i="18" s="1"/>
  <c r="AM79" i="18"/>
  <c r="AN79" i="18" s="1"/>
  <c r="AM80" i="18"/>
  <c r="AN80" i="18" s="1"/>
  <c r="AM81" i="18"/>
  <c r="AN81" i="18" s="1"/>
  <c r="AM78" i="18"/>
  <c r="AN78" i="18" s="1"/>
  <c r="AC79" i="18"/>
  <c r="AD79" i="18" s="1"/>
  <c r="AC80" i="18"/>
  <c r="AD80" i="18" s="1"/>
  <c r="AC81" i="18"/>
  <c r="AD81" i="18" s="1"/>
  <c r="AC78" i="18"/>
  <c r="AC74" i="18"/>
  <c r="AD74" i="18" s="1"/>
  <c r="AM74" i="18"/>
  <c r="AN74" i="18" s="1"/>
  <c r="AN75" i="18" s="1"/>
  <c r="AM49" i="18"/>
  <c r="AN49" i="18" s="1"/>
  <c r="AM50" i="18"/>
  <c r="AN50" i="18" s="1"/>
  <c r="AM51" i="18"/>
  <c r="AN51" i="18" s="1"/>
  <c r="AM52" i="18"/>
  <c r="AN52" i="18" s="1"/>
  <c r="AM53" i="18"/>
  <c r="AN53" i="18" s="1"/>
  <c r="AM54" i="18"/>
  <c r="AN54" i="18" s="1"/>
  <c r="AM55" i="18"/>
  <c r="AN55" i="18" s="1"/>
  <c r="AM56" i="18"/>
  <c r="AN56" i="18" s="1"/>
  <c r="AM57" i="18"/>
  <c r="AN57" i="18" s="1"/>
  <c r="AM58" i="18"/>
  <c r="AN58" i="18" s="1"/>
  <c r="AM59" i="18"/>
  <c r="AN59" i="18" s="1"/>
  <c r="AM60" i="18"/>
  <c r="AN60" i="18" s="1"/>
  <c r="AM61" i="18"/>
  <c r="AN61" i="18" s="1"/>
  <c r="AM62" i="18"/>
  <c r="AN62" i="18" s="1"/>
  <c r="AM63" i="18"/>
  <c r="AN63" i="18" s="1"/>
  <c r="AM64" i="18"/>
  <c r="AN64" i="18" s="1"/>
  <c r="AM65" i="18"/>
  <c r="AN65" i="18" s="1"/>
  <c r="AM66" i="18"/>
  <c r="AN66" i="18" s="1"/>
  <c r="AM67" i="18"/>
  <c r="AN67" i="18" s="1"/>
  <c r="AM48" i="18"/>
  <c r="AN48" i="18" s="1"/>
  <c r="AC49" i="18"/>
  <c r="AD49" i="18" s="1"/>
  <c r="AC50" i="18"/>
  <c r="AD50" i="18" s="1"/>
  <c r="AC51" i="18"/>
  <c r="AC52" i="18"/>
  <c r="AD52" i="18" s="1"/>
  <c r="AC53" i="18"/>
  <c r="AD53" i="18" s="1"/>
  <c r="AC54" i="18"/>
  <c r="AD54" i="18" s="1"/>
  <c r="AC55" i="18"/>
  <c r="AD55" i="18" s="1"/>
  <c r="AC56" i="18"/>
  <c r="AD56" i="18" s="1"/>
  <c r="AC57" i="18"/>
  <c r="AD57" i="18" s="1"/>
  <c r="AC58" i="18"/>
  <c r="AD58" i="18" s="1"/>
  <c r="AC59" i="18"/>
  <c r="AD59" i="18" s="1"/>
  <c r="AC60" i="18"/>
  <c r="AD60" i="18" s="1"/>
  <c r="AC61" i="18"/>
  <c r="AD61" i="18" s="1"/>
  <c r="AC62" i="18"/>
  <c r="AD62" i="18" s="1"/>
  <c r="AC63" i="18"/>
  <c r="AD63" i="18" s="1"/>
  <c r="AC64" i="18"/>
  <c r="AD64" i="18" s="1"/>
  <c r="AC65" i="18"/>
  <c r="AC66" i="18"/>
  <c r="AC67" i="18"/>
  <c r="AD67" i="18" s="1"/>
  <c r="AC48" i="18"/>
  <c r="AD48" i="18" s="1"/>
  <c r="AM240" i="18"/>
  <c r="AM241" i="18" s="1"/>
  <c r="AM237" i="18"/>
  <c r="AM236" i="18"/>
  <c r="AM235" i="18"/>
  <c r="AM231" i="18"/>
  <c r="AM230" i="18"/>
  <c r="AM229" i="18"/>
  <c r="AM228" i="18"/>
  <c r="AM227" i="18"/>
  <c r="AM224" i="18"/>
  <c r="AM223" i="18"/>
  <c r="AF220" i="18"/>
  <c r="AM218" i="18"/>
  <c r="AM219" i="18" s="1"/>
  <c r="AM215" i="18"/>
  <c r="AM214" i="18"/>
  <c r="AM211" i="18"/>
  <c r="AM210" i="18"/>
  <c r="AM207" i="18"/>
  <c r="AM206" i="18"/>
  <c r="AM205" i="18"/>
  <c r="AM202" i="18"/>
  <c r="AM201" i="18"/>
  <c r="AF198" i="18"/>
  <c r="AM196" i="18"/>
  <c r="AM197" i="18" s="1"/>
  <c r="AM193" i="18"/>
  <c r="AM189" i="18"/>
  <c r="AM188" i="18"/>
  <c r="AM187" i="18"/>
  <c r="AM185" i="18"/>
  <c r="AM184" i="18"/>
  <c r="AM183" i="18"/>
  <c r="AM180" i="18"/>
  <c r="AM179" i="18"/>
  <c r="AN171" i="18"/>
  <c r="AN170" i="18"/>
  <c r="AN169" i="18"/>
  <c r="AN163" i="18"/>
  <c r="AN162" i="18"/>
  <c r="AN161" i="18"/>
  <c r="AN155" i="18"/>
  <c r="AN154" i="18"/>
  <c r="AN153" i="18"/>
  <c r="AN147" i="18"/>
  <c r="AN146" i="18"/>
  <c r="AN145" i="18"/>
  <c r="AN139" i="18"/>
  <c r="AN138" i="18"/>
  <c r="AN137" i="18"/>
  <c r="AN131" i="18"/>
  <c r="AN130" i="18"/>
  <c r="AN129" i="18"/>
  <c r="AN128" i="18"/>
  <c r="AN118" i="18"/>
  <c r="AN117" i="18"/>
  <c r="AN116" i="18"/>
  <c r="AN114" i="18"/>
  <c r="AN113" i="18"/>
  <c r="AN105" i="18"/>
  <c r="AN98" i="18"/>
  <c r="AG46" i="18"/>
  <c r="AG72" i="18" s="1"/>
  <c r="AG77" i="18" s="1"/>
  <c r="AG85" i="18" s="1"/>
  <c r="AG111" i="18" s="1"/>
  <c r="AG126" i="18" s="1"/>
  <c r="W46" i="18"/>
  <c r="W72" i="18" s="1"/>
  <c r="W77" i="18" s="1"/>
  <c r="W85" i="18" s="1"/>
  <c r="W111" i="18" s="1"/>
  <c r="W126" i="18" s="1"/>
  <c r="M46" i="18"/>
  <c r="M85" i="18" s="1"/>
  <c r="M111" i="18" s="1"/>
  <c r="M126" i="18" s="1"/>
  <c r="M175" i="18" s="1"/>
  <c r="V242" i="18"/>
  <c r="AC240" i="18"/>
  <c r="AC241" i="18" s="1"/>
  <c r="AC236" i="18"/>
  <c r="AC233" i="18"/>
  <c r="AC232" i="18"/>
  <c r="AC230" i="18"/>
  <c r="AC227" i="18"/>
  <c r="AC224" i="18"/>
  <c r="AC223" i="18"/>
  <c r="V220" i="18"/>
  <c r="AC218" i="18"/>
  <c r="AC219" i="18" s="1"/>
  <c r="AC215" i="18"/>
  <c r="AC211" i="18"/>
  <c r="AC210" i="18"/>
  <c r="AC209" i="18"/>
  <c r="AC208" i="18"/>
  <c r="AC207" i="18"/>
  <c r="AC206" i="18"/>
  <c r="AC205" i="18"/>
  <c r="AC202" i="18"/>
  <c r="AC201" i="18"/>
  <c r="V198" i="18"/>
  <c r="AC196" i="18"/>
  <c r="AC197" i="18" s="1"/>
  <c r="AC193" i="18"/>
  <c r="AC186" i="18"/>
  <c r="AC185" i="18"/>
  <c r="AC184" i="18"/>
  <c r="AC183" i="18"/>
  <c r="AC180" i="18"/>
  <c r="AC179" i="18"/>
  <c r="AD171" i="18"/>
  <c r="AD170" i="18"/>
  <c r="AD169" i="18"/>
  <c r="AD165" i="18"/>
  <c r="AD164" i="18"/>
  <c r="AD163" i="18"/>
  <c r="AD162" i="18"/>
  <c r="AD161" i="18"/>
  <c r="AD156" i="18"/>
  <c r="AD155" i="18"/>
  <c r="AD154" i="18"/>
  <c r="AD153" i="18"/>
  <c r="AD147" i="18"/>
  <c r="AD146" i="18"/>
  <c r="AD145" i="18"/>
  <c r="AD140" i="18"/>
  <c r="AD139" i="18"/>
  <c r="AD138" i="18"/>
  <c r="AD137" i="18"/>
  <c r="AD131" i="18"/>
  <c r="AD130" i="18"/>
  <c r="AD129" i="18"/>
  <c r="AD128" i="18"/>
  <c r="AD116" i="18"/>
  <c r="AD114" i="18"/>
  <c r="AD113" i="18"/>
  <c r="AD100" i="18"/>
  <c r="AD93" i="18"/>
  <c r="S240" i="18"/>
  <c r="S241" i="18" s="1"/>
  <c r="S237" i="18"/>
  <c r="S236" i="18"/>
  <c r="S235" i="18"/>
  <c r="S234" i="18"/>
  <c r="S233" i="18"/>
  <c r="S232" i="18"/>
  <c r="S231" i="18"/>
  <c r="S230" i="18"/>
  <c r="S229" i="18"/>
  <c r="S228" i="18"/>
  <c r="S227" i="18"/>
  <c r="S224" i="18"/>
  <c r="S223" i="18"/>
  <c r="L220" i="18"/>
  <c r="S218" i="18"/>
  <c r="S219" i="18" s="1"/>
  <c r="S215" i="18"/>
  <c r="S214" i="18"/>
  <c r="S213" i="18"/>
  <c r="S212" i="18"/>
  <c r="S211" i="18"/>
  <c r="S210" i="18"/>
  <c r="S209" i="18"/>
  <c r="S208" i="18"/>
  <c r="S207" i="18"/>
  <c r="S206" i="18"/>
  <c r="S205" i="18"/>
  <c r="S202" i="18"/>
  <c r="S201" i="18"/>
  <c r="L198" i="18"/>
  <c r="S196" i="18"/>
  <c r="S197" i="18" s="1"/>
  <c r="S193" i="18"/>
  <c r="S192" i="18"/>
  <c r="S191" i="18"/>
  <c r="S190" i="18"/>
  <c r="S189" i="18"/>
  <c r="S188" i="18"/>
  <c r="S187" i="18"/>
  <c r="S186" i="18"/>
  <c r="S185" i="18"/>
  <c r="S184" i="18"/>
  <c r="S183" i="18"/>
  <c r="S180" i="18"/>
  <c r="S179" i="18"/>
  <c r="T171" i="18"/>
  <c r="T170" i="18"/>
  <c r="T169" i="18"/>
  <c r="T168" i="18"/>
  <c r="T167" i="18"/>
  <c r="T166" i="18"/>
  <c r="T165" i="18"/>
  <c r="T164" i="18"/>
  <c r="T163" i="18"/>
  <c r="T162" i="18"/>
  <c r="T161" i="18"/>
  <c r="T160" i="18"/>
  <c r="T159" i="18"/>
  <c r="T158" i="18"/>
  <c r="T157" i="18"/>
  <c r="T156" i="18"/>
  <c r="T155" i="18"/>
  <c r="T154" i="18"/>
  <c r="T153" i="18"/>
  <c r="T152" i="18"/>
  <c r="T151" i="18"/>
  <c r="T150" i="18"/>
  <c r="T149" i="18"/>
  <c r="T148" i="18"/>
  <c r="T147" i="18"/>
  <c r="T146" i="18"/>
  <c r="T145" i="18"/>
  <c r="T144" i="18"/>
  <c r="T143" i="18"/>
  <c r="T142" i="18"/>
  <c r="T141" i="18"/>
  <c r="T140" i="18"/>
  <c r="T139" i="18"/>
  <c r="T138" i="18"/>
  <c r="T137" i="18"/>
  <c r="T136" i="18"/>
  <c r="T135" i="18"/>
  <c r="T134" i="18"/>
  <c r="T133" i="18"/>
  <c r="T132" i="18"/>
  <c r="T131" i="18"/>
  <c r="T130" i="18"/>
  <c r="T129" i="18"/>
  <c r="T128" i="18"/>
  <c r="T121" i="18"/>
  <c r="T120" i="18"/>
  <c r="T119" i="18"/>
  <c r="T118" i="18"/>
  <c r="T117" i="18"/>
  <c r="T116" i="18"/>
  <c r="T115" i="18"/>
  <c r="T114" i="18"/>
  <c r="T113" i="18"/>
  <c r="T107" i="18"/>
  <c r="T106" i="18"/>
  <c r="T105" i="18"/>
  <c r="T104" i="18"/>
  <c r="T103" i="18"/>
  <c r="T102" i="18"/>
  <c r="T101" i="18"/>
  <c r="T100" i="18"/>
  <c r="T99" i="18"/>
  <c r="T98" i="18"/>
  <c r="T97" i="18"/>
  <c r="T96" i="18"/>
  <c r="T95" i="18"/>
  <c r="T94" i="18"/>
  <c r="T93" i="18"/>
  <c r="T92" i="18"/>
  <c r="T91" i="18"/>
  <c r="T90" i="18"/>
  <c r="T89" i="18"/>
  <c r="T88" i="18"/>
  <c r="T87" i="18"/>
  <c r="T81" i="18"/>
  <c r="T80" i="18"/>
  <c r="T79" i="18"/>
  <c r="T78" i="18"/>
  <c r="T74" i="18"/>
  <c r="T75" i="18" s="1"/>
  <c r="T67" i="18"/>
  <c r="T66" i="18"/>
  <c r="T65" i="18"/>
  <c r="T64" i="18"/>
  <c r="T63" i="18"/>
  <c r="T62" i="18"/>
  <c r="T61" i="18"/>
  <c r="T60" i="18"/>
  <c r="T59" i="18"/>
  <c r="T58" i="18"/>
  <c r="T57" i="18"/>
  <c r="T56" i="18"/>
  <c r="T55" i="18"/>
  <c r="T54" i="18"/>
  <c r="T53" i="18"/>
  <c r="T52" i="18"/>
  <c r="T51" i="18"/>
  <c r="T50" i="18"/>
  <c r="T49" i="18"/>
  <c r="T48" i="18"/>
  <c r="AM40" i="18"/>
  <c r="AN40" i="18" s="1"/>
  <c r="AM41" i="18"/>
  <c r="AN41" i="18" s="1"/>
  <c r="AM42" i="18"/>
  <c r="AN42" i="18" s="1"/>
  <c r="AM43" i="18"/>
  <c r="AN43" i="18" s="1"/>
  <c r="AM39" i="18"/>
  <c r="AN39" i="18" s="1"/>
  <c r="AC40" i="18"/>
  <c r="AC41" i="18"/>
  <c r="AC42" i="18"/>
  <c r="AD42" i="18" s="1"/>
  <c r="AC43" i="18"/>
  <c r="AD43" i="18" s="1"/>
  <c r="AC39" i="18"/>
  <c r="AD39" i="18" s="1"/>
  <c r="T43" i="18"/>
  <c r="T42" i="18"/>
  <c r="T41" i="18"/>
  <c r="T40" i="18"/>
  <c r="T39" i="18"/>
  <c r="AM32" i="18"/>
  <c r="AN32" i="18" s="1"/>
  <c r="AM33" i="18"/>
  <c r="AN33" i="18" s="1"/>
  <c r="AM34" i="18"/>
  <c r="AN34" i="18" s="1"/>
  <c r="AM31" i="18"/>
  <c r="AN31" i="18" s="1"/>
  <c r="AC32" i="18"/>
  <c r="AD32" i="18" s="1"/>
  <c r="AC33" i="18"/>
  <c r="AD33" i="18" s="1"/>
  <c r="AC34" i="18"/>
  <c r="AD34" i="18" s="1"/>
  <c r="AC31" i="18"/>
  <c r="AD31" i="18" s="1"/>
  <c r="T34" i="18"/>
  <c r="T33" i="18"/>
  <c r="T32" i="18"/>
  <c r="T31" i="18"/>
  <c r="AM25" i="18"/>
  <c r="AN25" i="18" s="1"/>
  <c r="AM24" i="18"/>
  <c r="AN24" i="18" s="1"/>
  <c r="AC25" i="18"/>
  <c r="AD25" i="18" s="1"/>
  <c r="AC24" i="18"/>
  <c r="AD24" i="18" s="1"/>
  <c r="AF26" i="18"/>
  <c r="V26" i="18"/>
  <c r="L26" i="18"/>
  <c r="AG22" i="18"/>
  <c r="W22" i="18"/>
  <c r="T25" i="18"/>
  <c r="T24" i="18"/>
  <c r="AC15" i="18"/>
  <c r="AM16" i="18"/>
  <c r="AN16" i="18" s="1"/>
  <c r="AM17" i="18"/>
  <c r="AN17" i="18" s="1"/>
  <c r="AM18" i="18"/>
  <c r="AN18" i="18" s="1"/>
  <c r="AM19" i="18"/>
  <c r="AC16" i="18"/>
  <c r="AD16" i="18" s="1"/>
  <c r="AC17" i="18"/>
  <c r="AD17" i="18" s="1"/>
  <c r="AC18" i="18"/>
  <c r="AD18" i="18" s="1"/>
  <c r="AC19" i="18"/>
  <c r="AD19" i="18" s="1"/>
  <c r="T19" i="18"/>
  <c r="T18" i="18"/>
  <c r="T17" i="18"/>
  <c r="T16" i="18"/>
  <c r="J6" i="18"/>
  <c r="J7" i="18"/>
  <c r="J8" i="18"/>
  <c r="J9" i="18"/>
  <c r="J10" i="18"/>
  <c r="J11" i="18"/>
  <c r="B249" i="18"/>
  <c r="B248" i="18"/>
  <c r="B247" i="18"/>
  <c r="B246" i="18"/>
  <c r="B245" i="18"/>
  <c r="B242" i="18"/>
  <c r="I240" i="18"/>
  <c r="I241" i="18" s="1"/>
  <c r="I237" i="18"/>
  <c r="I236" i="18"/>
  <c r="I235" i="18"/>
  <c r="I234" i="18"/>
  <c r="I233" i="18"/>
  <c r="I232" i="18"/>
  <c r="I231" i="18"/>
  <c r="I230" i="18"/>
  <c r="I229" i="18"/>
  <c r="I228" i="18"/>
  <c r="I227" i="18"/>
  <c r="I224" i="18"/>
  <c r="I223" i="18"/>
  <c r="B220" i="18"/>
  <c r="I218" i="18"/>
  <c r="I219" i="18" s="1"/>
  <c r="I215" i="18"/>
  <c r="I214" i="18"/>
  <c r="I213" i="18"/>
  <c r="I212" i="18"/>
  <c r="I211" i="18"/>
  <c r="I210" i="18"/>
  <c r="I209" i="18"/>
  <c r="I208" i="18"/>
  <c r="I207" i="18"/>
  <c r="I206" i="18"/>
  <c r="I205" i="18"/>
  <c r="I202" i="18"/>
  <c r="I201" i="18"/>
  <c r="B198" i="18"/>
  <c r="I196" i="18"/>
  <c r="I197" i="18" s="1"/>
  <c r="I193" i="18"/>
  <c r="I192" i="18"/>
  <c r="I191" i="18"/>
  <c r="I190" i="18"/>
  <c r="I189" i="18"/>
  <c r="I188" i="18"/>
  <c r="I187" i="18"/>
  <c r="I186" i="18"/>
  <c r="I185" i="18"/>
  <c r="I184" i="18"/>
  <c r="I183" i="18"/>
  <c r="I180" i="18"/>
  <c r="I179" i="18"/>
  <c r="J171" i="18"/>
  <c r="J170" i="18"/>
  <c r="J169" i="18"/>
  <c r="J166" i="18"/>
  <c r="J165" i="18"/>
  <c r="J163" i="18"/>
  <c r="J162" i="18"/>
  <c r="J161" i="18"/>
  <c r="J158" i="18"/>
  <c r="J157" i="18"/>
  <c r="J155" i="18"/>
  <c r="J154" i="18"/>
  <c r="J153" i="18"/>
  <c r="J150" i="18"/>
  <c r="J149" i="18"/>
  <c r="J147" i="18"/>
  <c r="J146" i="18"/>
  <c r="J145" i="18"/>
  <c r="J142" i="18"/>
  <c r="J141" i="18"/>
  <c r="J139" i="18"/>
  <c r="J138" i="18"/>
  <c r="J137" i="18"/>
  <c r="J134" i="18"/>
  <c r="J133" i="18"/>
  <c r="J131" i="18"/>
  <c r="J130" i="18"/>
  <c r="J129" i="18"/>
  <c r="J128" i="18"/>
  <c r="A234" i="1"/>
  <c r="H229" i="1"/>
  <c r="H228" i="1"/>
  <c r="H221" i="1"/>
  <c r="H219" i="1"/>
  <c r="H216" i="1"/>
  <c r="A241" i="1"/>
  <c r="A240" i="1"/>
  <c r="A239" i="1"/>
  <c r="A238" i="1"/>
  <c r="A237" i="1"/>
  <c r="A212" i="1"/>
  <c r="J200" i="1"/>
  <c r="H200" i="1"/>
  <c r="H194" i="1"/>
  <c r="A190" i="1"/>
  <c r="H184" i="1"/>
  <c r="H176" i="1"/>
  <c r="H202" i="1" l="1"/>
  <c r="H208" i="1" s="1"/>
  <c r="H222" i="1"/>
  <c r="H230" i="1" s="1"/>
  <c r="AC225" i="18"/>
  <c r="AD115" i="18"/>
  <c r="I100" i="18"/>
  <c r="J100" i="18" s="1"/>
  <c r="I92" i="18"/>
  <c r="J92" i="18" s="1"/>
  <c r="I87" i="18"/>
  <c r="J87" i="18" s="1"/>
  <c r="AD92" i="18"/>
  <c r="AD117" i="18"/>
  <c r="AD122" i="18" s="1"/>
  <c r="I119" i="18"/>
  <c r="J119" i="18" s="1"/>
  <c r="J122" i="18" s="1"/>
  <c r="I99" i="18"/>
  <c r="J99" i="18" s="1"/>
  <c r="I120" i="18"/>
  <c r="J120" i="18" s="1"/>
  <c r="I104" i="18"/>
  <c r="J104" i="18" s="1"/>
  <c r="I118" i="18"/>
  <c r="J118" i="18" s="1"/>
  <c r="I121" i="18"/>
  <c r="J121" i="18" s="1"/>
  <c r="I107" i="18"/>
  <c r="J107" i="18" s="1"/>
  <c r="AD104" i="18"/>
  <c r="I101" i="18"/>
  <c r="J101" i="18" s="1"/>
  <c r="I93" i="18"/>
  <c r="J93" i="18" s="1"/>
  <c r="I91" i="18"/>
  <c r="J91" i="18" s="1"/>
  <c r="AM181" i="18"/>
  <c r="I106" i="18"/>
  <c r="J106" i="18" s="1"/>
  <c r="I89" i="18"/>
  <c r="J89" i="18" s="1"/>
  <c r="I96" i="18"/>
  <c r="J96" i="18" s="1"/>
  <c r="I88" i="18"/>
  <c r="J88" i="18" s="1"/>
  <c r="I97" i="18"/>
  <c r="J97" i="18" s="1"/>
  <c r="I103" i="18"/>
  <c r="J103" i="18" s="1"/>
  <c r="I95" i="18"/>
  <c r="J95" i="18" s="1"/>
  <c r="I98" i="18"/>
  <c r="J98" i="18" s="1"/>
  <c r="I102" i="18"/>
  <c r="J102" i="18" s="1"/>
  <c r="I94" i="18"/>
  <c r="J94" i="18" s="1"/>
  <c r="I90" i="18"/>
  <c r="J90" i="18" s="1"/>
  <c r="I105" i="18"/>
  <c r="J105" i="18" s="1"/>
  <c r="I78" i="18"/>
  <c r="J78" i="18" s="1"/>
  <c r="I81" i="18"/>
  <c r="J81" i="18" s="1"/>
  <c r="I80" i="18"/>
  <c r="J80" i="18" s="1"/>
  <c r="S181" i="18"/>
  <c r="I79" i="18"/>
  <c r="J79" i="18" s="1"/>
  <c r="I74" i="18"/>
  <c r="J74" i="18" s="1"/>
  <c r="AD78" i="18"/>
  <c r="AD82" i="18" s="1"/>
  <c r="I40" i="18"/>
  <c r="J40" i="18" s="1"/>
  <c r="I51" i="18"/>
  <c r="J51" i="18" s="1"/>
  <c r="AM203" i="18"/>
  <c r="I66" i="18"/>
  <c r="J66" i="18" s="1"/>
  <c r="I65" i="18"/>
  <c r="J65" i="18" s="1"/>
  <c r="I57" i="18"/>
  <c r="J57" i="18" s="1"/>
  <c r="I41" i="18"/>
  <c r="J41" i="18" s="1"/>
  <c r="AD51" i="18"/>
  <c r="AC203" i="18"/>
  <c r="H217" i="1"/>
  <c r="AD66" i="18"/>
  <c r="AD65" i="18"/>
  <c r="I34" i="18"/>
  <c r="J34" i="18" s="1"/>
  <c r="I53" i="18"/>
  <c r="J53" i="18" s="1"/>
  <c r="AM225" i="18"/>
  <c r="I61" i="18"/>
  <c r="J61" i="18" s="1"/>
  <c r="I54" i="18"/>
  <c r="J54" i="18" s="1"/>
  <c r="AD40" i="18"/>
  <c r="I32" i="18"/>
  <c r="J32" i="18" s="1"/>
  <c r="AD41" i="18"/>
  <c r="T108" i="18"/>
  <c r="I52" i="18"/>
  <c r="J52" i="18" s="1"/>
  <c r="I67" i="18"/>
  <c r="J67" i="18" s="1"/>
  <c r="I59" i="18"/>
  <c r="J59" i="18" s="1"/>
  <c r="I56" i="18"/>
  <c r="J56" i="18" s="1"/>
  <c r="I63" i="18"/>
  <c r="J63" i="18" s="1"/>
  <c r="I62" i="18"/>
  <c r="J62" i="18" s="1"/>
  <c r="I60" i="18"/>
  <c r="J60" i="18" s="1"/>
  <c r="T82" i="18"/>
  <c r="AN82" i="18"/>
  <c r="I58" i="18"/>
  <c r="J58" i="18" s="1"/>
  <c r="I50" i="18"/>
  <c r="J50" i="18" s="1"/>
  <c r="I64" i="18"/>
  <c r="J64" i="18" s="1"/>
  <c r="I55" i="18"/>
  <c r="J55" i="18" s="1"/>
  <c r="I33" i="18"/>
  <c r="J33" i="18" s="1"/>
  <c r="I48" i="18"/>
  <c r="J48" i="18" s="1"/>
  <c r="AD75" i="18"/>
  <c r="AC181" i="18"/>
  <c r="I49" i="18"/>
  <c r="J49" i="18" s="1"/>
  <c r="I39" i="18"/>
  <c r="J39" i="18" s="1"/>
  <c r="I16" i="18"/>
  <c r="J16" i="18" s="1"/>
  <c r="AN122" i="18"/>
  <c r="AM194" i="18"/>
  <c r="I43" i="18"/>
  <c r="J43" i="18" s="1"/>
  <c r="AN108" i="18"/>
  <c r="AM216" i="18"/>
  <c r="AN172" i="18"/>
  <c r="I42" i="18"/>
  <c r="J42" i="18" s="1"/>
  <c r="AM238" i="18"/>
  <c r="T26" i="18"/>
  <c r="S203" i="18"/>
  <c r="I31" i="18"/>
  <c r="J31" i="18" s="1"/>
  <c r="AN68" i="18"/>
  <c r="S216" i="18"/>
  <c r="S238" i="18"/>
  <c r="T44" i="18"/>
  <c r="T122" i="18"/>
  <c r="S194" i="18"/>
  <c r="T68" i="18"/>
  <c r="AC194" i="18"/>
  <c r="T172" i="18"/>
  <c r="AC238" i="18"/>
  <c r="AC242" i="18" s="1"/>
  <c r="I19" i="18"/>
  <c r="J19" i="18" s="1"/>
  <c r="AD172" i="18"/>
  <c r="AC216" i="18"/>
  <c r="S225" i="18"/>
  <c r="AN44" i="18"/>
  <c r="AN19" i="18"/>
  <c r="I18" i="18"/>
  <c r="J18" i="18" s="1"/>
  <c r="I24" i="18"/>
  <c r="J24" i="18" s="1"/>
  <c r="T35" i="18"/>
  <c r="I17" i="18"/>
  <c r="J17" i="18" s="1"/>
  <c r="I25" i="18"/>
  <c r="J25" i="18" s="1"/>
  <c r="AN35" i="18"/>
  <c r="AD35" i="18"/>
  <c r="AN26" i="18"/>
  <c r="AD26" i="18"/>
  <c r="J12" i="18"/>
  <c r="J75" i="18"/>
  <c r="I181" i="18"/>
  <c r="I225" i="18"/>
  <c r="I203" i="18"/>
  <c r="I216" i="18"/>
  <c r="J172" i="18"/>
  <c r="J174" i="18" s="1"/>
  <c r="J248" i="18" s="1"/>
  <c r="I194" i="18"/>
  <c r="I238" i="18"/>
  <c r="H195" i="1"/>
  <c r="H186" i="1"/>
  <c r="H173" i="1"/>
  <c r="H234" i="1" l="1"/>
  <c r="AD108" i="18"/>
  <c r="AM198" i="18"/>
  <c r="J108" i="18"/>
  <c r="S198" i="18"/>
  <c r="J35" i="18"/>
  <c r="AM220" i="18"/>
  <c r="J82" i="18"/>
  <c r="J84" i="18" s="1"/>
  <c r="J110" i="18" s="1"/>
  <c r="AC220" i="18"/>
  <c r="AD68" i="18"/>
  <c r="J68" i="18"/>
  <c r="AM242" i="18"/>
  <c r="AD44" i="18"/>
  <c r="S242" i="18"/>
  <c r="J44" i="18"/>
  <c r="AC198" i="18"/>
  <c r="S220" i="18"/>
  <c r="I220" i="18"/>
  <c r="J26" i="18"/>
  <c r="J246" i="18" s="1"/>
  <c r="I242" i="18"/>
  <c r="I198" i="18"/>
  <c r="H212" i="1"/>
  <c r="H190" i="1"/>
  <c r="AN243" i="18" l="1"/>
  <c r="AD243" i="18"/>
  <c r="J70" i="18"/>
  <c r="T243" i="18"/>
  <c r="I235" i="1"/>
  <c r="D9" i="2" s="1"/>
  <c r="I241" i="1"/>
  <c r="J124" i="18"/>
  <c r="J247" i="18" s="1"/>
  <c r="J243" i="18"/>
  <c r="J249" i="18"/>
  <c r="I121" i="1" l="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47" i="1"/>
  <c r="I148" i="1"/>
  <c r="I149" i="1"/>
  <c r="I150" i="1"/>
  <c r="I151" i="1"/>
  <c r="I152" i="1"/>
  <c r="I153" i="1"/>
  <c r="I154" i="1"/>
  <c r="I155" i="1"/>
  <c r="I156" i="1"/>
  <c r="I157" i="1"/>
  <c r="I158" i="1"/>
  <c r="I159" i="1"/>
  <c r="I160" i="1"/>
  <c r="I161" i="1"/>
  <c r="I162" i="1"/>
  <c r="I163" i="1"/>
  <c r="I164" i="1"/>
  <c r="I6" i="1"/>
  <c r="I7" i="1"/>
  <c r="I8" i="1"/>
  <c r="I9" i="1"/>
  <c r="I10" i="1"/>
  <c r="I11" i="1"/>
  <c r="I16" i="1"/>
  <c r="I17" i="1"/>
  <c r="I18" i="1"/>
  <c r="I19" i="1"/>
  <c r="I24" i="1"/>
  <c r="I25" i="1"/>
  <c r="I107" i="1"/>
  <c r="I108" i="1"/>
  <c r="I109" i="1"/>
  <c r="I110" i="1"/>
  <c r="I111" i="1"/>
  <c r="I112" i="1"/>
  <c r="I113" i="1"/>
  <c r="I114" i="1"/>
  <c r="I115" i="1"/>
  <c r="I82" i="1"/>
  <c r="I83" i="1"/>
  <c r="I84" i="1"/>
  <c r="I85" i="1"/>
  <c r="I86" i="1"/>
  <c r="I87" i="1"/>
  <c r="I88" i="1"/>
  <c r="I89" i="1"/>
  <c r="I90" i="1"/>
  <c r="I91" i="1"/>
  <c r="I92" i="1"/>
  <c r="I93" i="1"/>
  <c r="I94" i="1"/>
  <c r="I95" i="1"/>
  <c r="I96" i="1"/>
  <c r="I97" i="1"/>
  <c r="I98" i="1"/>
  <c r="I99" i="1"/>
  <c r="I100" i="1"/>
  <c r="I101" i="1"/>
  <c r="I102" i="1"/>
  <c r="I71" i="1"/>
  <c r="I74" i="1"/>
  <c r="I75" i="1"/>
  <c r="I76" i="1"/>
  <c r="I77" i="1"/>
  <c r="I46" i="1"/>
  <c r="I47" i="1"/>
  <c r="I48" i="1"/>
  <c r="I49" i="1"/>
  <c r="I50" i="1"/>
  <c r="I51" i="1"/>
  <c r="I52" i="1"/>
  <c r="I53" i="1"/>
  <c r="I54" i="1"/>
  <c r="I55" i="1"/>
  <c r="I56" i="1"/>
  <c r="I57" i="1"/>
  <c r="I58" i="1"/>
  <c r="I59" i="1"/>
  <c r="I60" i="1"/>
  <c r="I61" i="1"/>
  <c r="I62" i="1"/>
  <c r="I63" i="1"/>
  <c r="I64" i="1"/>
  <c r="I65" i="1"/>
  <c r="I38" i="1"/>
  <c r="I39" i="1"/>
  <c r="I40" i="1"/>
  <c r="I41" i="1"/>
  <c r="I42" i="1"/>
  <c r="I31" i="1"/>
  <c r="I32" i="1"/>
  <c r="I33" i="1"/>
  <c r="I34" i="1"/>
  <c r="H6" i="12"/>
  <c r="H7" i="12"/>
  <c r="H8" i="12"/>
  <c r="H9" i="12"/>
  <c r="H10" i="12"/>
  <c r="H11" i="12"/>
  <c r="H12" i="12"/>
  <c r="H19" i="12" s="1"/>
  <c r="H13" i="12"/>
  <c r="H14" i="12"/>
  <c r="H15" i="12"/>
  <c r="H16" i="12"/>
  <c r="H17" i="12"/>
  <c r="H18" i="12"/>
  <c r="I41" i="14"/>
  <c r="I42" i="14"/>
  <c r="I49" i="14" s="1"/>
  <c r="I43" i="14"/>
  <c r="I44" i="14"/>
  <c r="I45" i="14"/>
  <c r="I46" i="14"/>
  <c r="I47" i="14"/>
  <c r="I48" i="14"/>
  <c r="I16" i="14"/>
  <c r="I27" i="14" s="1"/>
  <c r="I17" i="14"/>
  <c r="I18" i="14"/>
  <c r="I19" i="14"/>
  <c r="I20" i="14"/>
  <c r="I21" i="14"/>
  <c r="I22" i="14"/>
  <c r="I23" i="14"/>
  <c r="I24" i="14"/>
  <c r="I25" i="14"/>
  <c r="I26" i="14"/>
  <c r="I29" i="14"/>
  <c r="I32" i="14" s="1"/>
  <c r="I30" i="14"/>
  <c r="I31" i="14"/>
  <c r="I11" i="14"/>
  <c r="I14" i="14" s="1"/>
  <c r="I12" i="14"/>
  <c r="I13" i="14"/>
  <c r="I34" i="14"/>
  <c r="I35" i="14"/>
  <c r="I36" i="14"/>
  <c r="I37" i="14"/>
  <c r="I38" i="14"/>
  <c r="I39" i="14"/>
  <c r="I72" i="1" l="1"/>
  <c r="I165" i="1"/>
  <c r="I166" i="1" s="1"/>
  <c r="I26" i="1"/>
  <c r="I20" i="1"/>
  <c r="I116" i="1"/>
  <c r="I103" i="1"/>
  <c r="I12" i="1"/>
  <c r="I78" i="1"/>
  <c r="I50" i="14"/>
  <c r="I35" i="1"/>
  <c r="I66" i="1"/>
  <c r="I43" i="1"/>
  <c r="I238" i="1" l="1"/>
  <c r="D6" i="2"/>
  <c r="I240" i="1"/>
  <c r="D8" i="2"/>
  <c r="I79" i="1"/>
  <c r="I104" i="1" s="1"/>
  <c r="I21" i="1"/>
  <c r="I67" i="1"/>
  <c r="I237" i="1" l="1"/>
  <c r="D5" i="2"/>
  <c r="I117" i="1"/>
  <c r="AD15" i="18"/>
  <c r="AD20" i="18" s="1"/>
  <c r="T15" i="18"/>
  <c r="T20" i="18" s="1"/>
  <c r="AM15" i="18"/>
  <c r="AN15" i="18" s="1"/>
  <c r="AN20" i="18" s="1"/>
  <c r="I239" i="1" l="1"/>
  <c r="I242" i="1" s="1"/>
  <c r="D7" i="2"/>
  <c r="D10" i="2" s="1"/>
  <c r="I15" i="18"/>
  <c r="J15" i="18" s="1"/>
  <c r="J20" i="18" s="1"/>
  <c r="J21" i="18" s="1"/>
  <c r="J245" i="18" s="1"/>
  <c r="J250" i="18" s="1"/>
</calcChain>
</file>

<file path=xl/sharedStrings.xml><?xml version="1.0" encoding="utf-8"?>
<sst xmlns="http://schemas.openxmlformats.org/spreadsheetml/2006/main" count="2595" uniqueCount="390">
  <si>
    <t>ITEM</t>
  </si>
  <si>
    <t>DESCRIPCION</t>
  </si>
  <si>
    <t>PORCENTAJE DEDICACION</t>
  </si>
  <si>
    <t>MESES</t>
  </si>
  <si>
    <t>VALOR UNITARIO</t>
  </si>
  <si>
    <t>TOTAL ACTIVIDAD</t>
  </si>
  <si>
    <t>ESPECIFICACIÓN</t>
  </si>
  <si>
    <t>CANTIDAD</t>
  </si>
  <si>
    <t>VALOR TOTAL</t>
  </si>
  <si>
    <t>Unidad</t>
  </si>
  <si>
    <t>CANASTA DE SERVICIOS</t>
  </si>
  <si>
    <t>3.1.</t>
  </si>
  <si>
    <t>SUBPROGRAMA NUTRICIONAL Y CARDIOVASCULAR</t>
  </si>
  <si>
    <t xml:space="preserve">CANTIDAD </t>
  </si>
  <si>
    <t>SUBPROGRAMA SALUD MENTAL E HIGIENE PERSONAL</t>
  </si>
  <si>
    <t>KITS ASEO E HIGIENE PERSONAL</t>
  </si>
  <si>
    <t>ROLLO PAPEL HIGIENICO (doble hoja)</t>
  </si>
  <si>
    <t>SUBTOTAL KITS DE ASEO E HIGIENE PERSONAL</t>
  </si>
  <si>
    <t>TOTAL CANASTA DE SERVICIOS</t>
  </si>
  <si>
    <t xml:space="preserve">TOTAL SUBPROGRAMA SALUD MENTAL E HIGIENE PERSONAL  </t>
  </si>
  <si>
    <t>UNIDAD DE MEDIDA.</t>
  </si>
  <si>
    <t>LECHE EN POLVO (empaque carlix plast con vitamina 100%  A, 03) x 900 gr</t>
  </si>
  <si>
    <t>MULTIVITAMINICO x 250 gr (suplemento dieterico con vitaminas, B1, B2, B3, B12,D3, acido folic, vitamina A, E, C, B5, B6 y 3 minerales, hierro, calcio y fosforo)</t>
  </si>
  <si>
    <t>COMPLEMENTO NUTRICIONAL x 840 gr (empacado en carlix plast con proteinas, sodio, vitainas b1, b3, b6, b9, grasa 0%, carbohidratos totales 6%)</t>
  </si>
  <si>
    <t>NUMERO DE PRODUCTOS A ENTREGAR POR BENEFICIARIO</t>
  </si>
  <si>
    <t>CREMA DENTAL (empaque en caja) x 70 gr</t>
  </si>
  <si>
    <t>JABON DE BAÑO ( empaque plástico ) x 120 gr</t>
  </si>
  <si>
    <t>SHAMPOO ( empaque plástico) x 300 Ml</t>
  </si>
  <si>
    <t>DESODORANTE EN ROLON ( empaque plástico) x 50 gr</t>
  </si>
  <si>
    <t>CEPILLO DE DIENTES (cerda suave para adultos)</t>
  </si>
  <si>
    <t>KITS ENTREGADOS A CADA BENEFICIARIO</t>
  </si>
  <si>
    <t xml:space="preserve">Guantes: TALLAS M Y L RESISTENTES, 100% LATEX  </t>
  </si>
  <si>
    <t>BENEFICIARIOS</t>
  </si>
  <si>
    <t>CENA: Huevos revueltos ó Queso, Arepa, yuca ó papa; Avena, Jugo Natural ó Café con Leche.</t>
  </si>
  <si>
    <t>SUBTOTAL MAÑANAS DEPORTIVAS</t>
  </si>
  <si>
    <t>ACTIVIDADES, LOGISTICA, EQUIPOS, MATERIALES Y ELEMENTOS PARA EL DESARROLLO DEL PROYECTO</t>
  </si>
  <si>
    <t>ACONDICIONADOR ( empaque plástico) x 300 Ml</t>
  </si>
  <si>
    <t>ENJUAGUE BUCAL: 400 ml</t>
  </si>
  <si>
    <t>JABONERA</t>
  </si>
  <si>
    <t>JABON LIQUIDO ANTIBACTERIAL x 1000 ml</t>
  </si>
  <si>
    <t>ESPUMA PARA AFEITAR: 400 ML</t>
  </si>
  <si>
    <t>PRESTOBARBAS</t>
  </si>
  <si>
    <t>COPITOS: x 150 Unds</t>
  </si>
  <si>
    <t>COLONIA</t>
  </si>
  <si>
    <t>CORTAUÑAS</t>
  </si>
  <si>
    <t>POLVO PARA PIES PEQUEÑO</t>
  </si>
  <si>
    <t>PEINILLA</t>
  </si>
  <si>
    <t xml:space="preserve">PAÑITOS HUMEDOS X 100 </t>
  </si>
  <si>
    <t>CREMA ANTIPALITIS # 4 X 110 Gr</t>
  </si>
  <si>
    <t>2.1.</t>
  </si>
  <si>
    <t>VASO (PLASTICO DE 13 CM)</t>
  </si>
  <si>
    <t>DETERGENTE X 4000 GR</t>
  </si>
  <si>
    <t>CEPILLO PARA LAVAR</t>
  </si>
  <si>
    <t>JABON LIQUIDO LOSA</t>
  </si>
  <si>
    <t>JABON DE LAVAR (EMPAQUE PLASTICO )</t>
  </si>
  <si>
    <t>TOALLAS PEQUEÑAS TELA</t>
  </si>
  <si>
    <t>ESTROPAJOS</t>
  </si>
  <si>
    <t>QUITAGRASA</t>
  </si>
  <si>
    <t xml:space="preserve">ESPONJA DE LAVAR LOSA X 3 </t>
  </si>
  <si>
    <t>DESINFECTANTE DE PISO X 1000</t>
  </si>
  <si>
    <t>PAQUETE BOLSA DE BASURA X 10 UND</t>
  </si>
  <si>
    <t xml:space="preserve">TOALLA DE PAPEL REUTILIZABLE X 3 </t>
  </si>
  <si>
    <t>LIMPIAVIDRIOS</t>
  </si>
  <si>
    <t>PAÑALES DESECHABLES TENNA PANT ULTRA 21 UND</t>
  </si>
  <si>
    <t>AMBIENTADOR SPRAY</t>
  </si>
  <si>
    <t>AMBIENTADOR PALITO X 2</t>
  </si>
  <si>
    <t>SUAVIZANTE DE ROPA X 4 LITROS</t>
  </si>
  <si>
    <t>GORRO ORUGA/ COFIAS X 100 UNDS</t>
  </si>
  <si>
    <t>BRILLO INOXIDABLE</t>
  </si>
  <si>
    <t>BRILLO FINO ESPONJILLA X 9</t>
  </si>
  <si>
    <t>LIMPIDO X 1000 ML</t>
  </si>
  <si>
    <t>ESCOBAS</t>
  </si>
  <si>
    <t>PLUMERO ARCOIRIS CON MANGO PLASTICO</t>
  </si>
  <si>
    <t>PLUMERO EXTENSIBLES PARA TECHOS Y PAREDES</t>
  </si>
  <si>
    <t>RASTRILLO DE HIERRO</t>
  </si>
  <si>
    <t xml:space="preserve">CEPILLO PARA SANITARIOS </t>
  </si>
  <si>
    <t>VALDE DE ASEO</t>
  </si>
  <si>
    <t>RECOGEDOR</t>
  </si>
  <si>
    <t>PAPELERA PARA BAÑO</t>
  </si>
  <si>
    <t>TRAPERO</t>
  </si>
  <si>
    <t>GUANTES DESCARTABLES DESECHABLES COLOR BLANCO TALLA M DE LATEX CON POLVO X 100 UNDS</t>
  </si>
  <si>
    <t>SERVILLETAS X 150 UNDS</t>
  </si>
  <si>
    <t xml:space="preserve">PROTECTOR ANTIFLUIDOS COLCHON SENCILLO 1.00 X 1.90 </t>
  </si>
  <si>
    <t>ALGODÓN POMOS X 40 G</t>
  </si>
  <si>
    <t>ALCOHOL ANTISEPTICO X 350 ML</t>
  </si>
  <si>
    <t xml:space="preserve">NUMERO DE PRODUCTOS A ENTREGAR </t>
  </si>
  <si>
    <t>No.</t>
  </si>
  <si>
    <t>SUDADERAS COMPLETAS : Pantalón Poliester, Camiseta tipo polo bordada en algodón, Gorra bordada, Medias y Zapatos.</t>
  </si>
  <si>
    <t>ALMOHADAS</t>
  </si>
  <si>
    <t>MERIENDAS PARA REALIZACION DE ACTIVIDADES, ENTREGAS DE KITS DE ASEO E HIGIENE PERSONAL Y DOTACIONES: Panecillo ó Pastelito Relleno con Proteina Animal u Otra Similar, Preparado con Harina de Trigo ó Maiz, Bebida Envasada de 250 ML y Fruta.</t>
  </si>
  <si>
    <t>2.2.</t>
  </si>
  <si>
    <t xml:space="preserve">No </t>
  </si>
  <si>
    <t>MES / VIAJES</t>
  </si>
  <si>
    <t>3.1.1.</t>
  </si>
  <si>
    <t>3.1.1.1.</t>
  </si>
  <si>
    <t>3.1.2.</t>
  </si>
  <si>
    <t>3.1.2.1.</t>
  </si>
  <si>
    <t>3.2</t>
  </si>
  <si>
    <t>3.2.1.</t>
  </si>
  <si>
    <t>3.2.2.</t>
  </si>
  <si>
    <t>3.2.2.1.</t>
  </si>
  <si>
    <t>4.1.</t>
  </si>
  <si>
    <t>SUBTOTAL FUNCIONAMIENTO DEL HOGAR DE PASO</t>
  </si>
  <si>
    <t>FUNCIONAMIENTO DEL HOGAR DE PASO</t>
  </si>
  <si>
    <t>EVENTOS</t>
  </si>
  <si>
    <t>4.1.1.</t>
  </si>
  <si>
    <t>SUBTOTAL SERVICIO DE COMEDOR EN EL HOGAR DE PASO  (DESAYUNOS , ALMUERZOS Y CENA)</t>
  </si>
  <si>
    <t>TOTAL TRANSPORTE PARA LA ATENCION Y PROMOCION DE LA POBLACION ADULTA MAYOR BENEFICIADA</t>
  </si>
  <si>
    <t xml:space="preserve">TOTAL GASTO DE PERSONAL </t>
  </si>
  <si>
    <t>SUBPROGRAMA EDUCACION Y PRODUCTIVIDAD</t>
  </si>
  <si>
    <t>3.3.</t>
  </si>
  <si>
    <t>3.3.1.</t>
  </si>
  <si>
    <t>3.3.2.</t>
  </si>
  <si>
    <t>PORTA ACEITERA Y FOSFORERA</t>
  </si>
  <si>
    <t xml:space="preserve">INDIVIDUALES : </t>
  </si>
  <si>
    <t>TELA, GUATA, AGUJA , HILO, ENCAJE, DECORATIVOS</t>
  </si>
  <si>
    <t>ORGANIZADOR PARA BAÑOS</t>
  </si>
  <si>
    <t>3.3.3.</t>
  </si>
  <si>
    <t>3.3.4.</t>
  </si>
  <si>
    <t>3.3.5.</t>
  </si>
  <si>
    <t>3.3.6.</t>
  </si>
  <si>
    <t>TELA, GUATA, FIELTRO, MOLDE, ENCAJE, TIJERAS, SILICONA CALIENTE, PIEDRITAS DECORATIVAS, LISTÓN</t>
  </si>
  <si>
    <t>ROLLOS DE TRAPITO, MAYA, SILICONA, AGUJA, LANA</t>
  </si>
  <si>
    <t>3.3.7.</t>
  </si>
  <si>
    <t>GORRAS  BORDADA CON LOGO DEL PROYECTO.</t>
  </si>
  <si>
    <t>MOCHILAS</t>
  </si>
  <si>
    <t>ALPARGATAS</t>
  </si>
  <si>
    <t xml:space="preserve">CANASTOS  </t>
  </si>
  <si>
    <t>PAPEL PERIODICO, PEGANTES, BALSO, CARTON</t>
  </si>
  <si>
    <t>LANA, AGUJAS, PLANITLLAS, SUELAS, PEGANTE</t>
  </si>
  <si>
    <t>LANA,AGUJAS</t>
  </si>
  <si>
    <t>GANCHOS DE ROPA NEGROS PARA ADULTOS SET X 12 UNDS</t>
  </si>
  <si>
    <t>PAQUETE X 12 PINZAS PLASTICAS PARA COLGAR LA ROPA</t>
  </si>
  <si>
    <t>VARSOL DESODORIZADO INOLORO X 1000 ML</t>
  </si>
  <si>
    <t>TOTAL SUBPROGRAMA EDUCACION Y PRODUCTIVIDAD</t>
  </si>
  <si>
    <t>AZUCAR(empaque plástico) x 1000 gr</t>
  </si>
  <si>
    <t>CAFÉ ( empaque carlix plast) 500 gr</t>
  </si>
  <si>
    <t>ACEITE ( botella plástica, aceite vegetal de palma comestible) 900 ml</t>
  </si>
  <si>
    <t>HARINA  DE MAIZ PRECOCIDA (empaque plástico, Maiz blanco extrasuave) x 1000 gr</t>
  </si>
  <si>
    <t>AVENA MOLIDA (empaque plástico 100% natural, libre de colesterol) x 1000 gr</t>
  </si>
  <si>
    <t>FRIJOL ROJO  (empaque plástico) x 1000 gr</t>
  </si>
  <si>
    <t>FRIJOL CABEZA NEGRA (empaque plástico) x 1000 gr</t>
  </si>
  <si>
    <t>LENTEJA (empaque plástico) x 1000 gr</t>
  </si>
  <si>
    <t>PASTA TIPO ESPAGUETTI ( empaque plástico) x 1000 gr</t>
  </si>
  <si>
    <t>PANELA ( 100% natural, empaque plástico) x 240 gr</t>
  </si>
  <si>
    <t>SAL ( empaque plástico) x 500 gr</t>
  </si>
  <si>
    <t>ATUN (enlatado en aceite) x 170gr</t>
  </si>
  <si>
    <t>SALCHICHA (viena enlatada, abre facil) x 150 gr</t>
  </si>
  <si>
    <t>DULCES (empacado en plástico) x 200 gr</t>
  </si>
  <si>
    <t>MERIENDAS EN ENTREGADAS DE KITS: Panecillo ó Pastelito Relleno con Proteina Animal u Otra Similar, Preparado con Harina de Trigo ó Maiz, Bebida Envasada de 250 ML y Fruta.</t>
  </si>
  <si>
    <t>SUBTOTAL KITS NUTRICIONALES ENTREGADOS</t>
  </si>
  <si>
    <t xml:space="preserve">DESAYUNOS  SERVIDOS: Huevos revueltos ó Queso, Arepa, yuca ó papa; Avena, Jugo Natural ó Café con Leche o según minuta recomendada por la nutricionista. </t>
  </si>
  <si>
    <t>ALMUERZOS: PLATOS CORRIENTES     INCLUYE: Proteina ( Cerdo, pollo, Carne de Res, Carnero hasta 200 gr) Sopa de Base Cárnica ó granos, Harina, Granos, Verduras y Jugo Natural ó Bebida carnonatada. Carbohidratos, Proteina, Jugo Natural. segun minuta sugerida por la nutricionista.</t>
  </si>
  <si>
    <t>MEDIA MAÑANA (Carbohidrato, Proteina Animal ú otro, Jugo de 250 ML y una Fruta de Cosecha) entregadas en la realizacion de las   Mañanas Deportivas Mensuales para los beneficiarios y personal de apoyo.</t>
  </si>
  <si>
    <t>Hidratacion entregada en presentacion de botellas de agua de 300ML a todos los beneficiarios y personal de apoyo en las 2 mañanas deportivas</t>
  </si>
  <si>
    <t xml:space="preserve">Alquiler de sillas Plasticas con Brazo  para los Beneficiarios en la Realizacion de las 2 Mañanas Deportivas Mensuales. </t>
  </si>
  <si>
    <t xml:space="preserve">SUETERES TIPO POLO BORDADO CON LOGO INSTITUCIONAL Y DEL PROYECTO PARA LOS BENEFICIADOS DEL PROYECTO Y EL PERSONAL DE TRABAJO </t>
  </si>
  <si>
    <t>TOALLA FACIAL</t>
  </si>
  <si>
    <t>ALCOHOL x 120 ML * 70 % de concentración.</t>
  </si>
  <si>
    <t>1.2.1.</t>
  </si>
  <si>
    <t>1.2.2.</t>
  </si>
  <si>
    <t>CAJA DE GUANTES PARA MANIPULADORAS DE ALIMENTOS (látex de caucho natural, Esteril .(caja x 50 pares)</t>
  </si>
  <si>
    <t>Caja</t>
  </si>
  <si>
    <t>1.2.3.</t>
  </si>
  <si>
    <t>1.2.4.</t>
  </si>
  <si>
    <t>GORROS PARA LAS MANIPULADORAS DE ALIMENTOS (fabricado en tela dril blanca).</t>
  </si>
  <si>
    <t>1.2.5.</t>
  </si>
  <si>
    <t>BATAS PARA LAS MANIPULADORAS DE ALIMENTOS (en dril resistente a la suciedad, 1 bolsillo grande, 2 bolsillos medianos y uno pequeño en el pecho, Ancho x Altura: 60 cm x 75 cm).</t>
  </si>
  <si>
    <t>1.2</t>
  </si>
  <si>
    <t>1.1</t>
  </si>
  <si>
    <t>1.1.1</t>
  </si>
  <si>
    <t>1.1.3</t>
  </si>
  <si>
    <t>1.1.4</t>
  </si>
  <si>
    <t>1.1.5</t>
  </si>
  <si>
    <t>1.1.6</t>
  </si>
  <si>
    <t>PAQUETE BOLSA DE PAPELERA BAÑO x10</t>
  </si>
  <si>
    <t>ROLLOS DE TOALLAS DE COCINA  DESECHABLES</t>
  </si>
  <si>
    <t xml:space="preserve">ELEMENTOS DE ASEO </t>
  </si>
  <si>
    <t>CORTINAS DE BAÑO DE 3 MT X 1.80 MT</t>
  </si>
  <si>
    <t>ARROZ (empaque plástico) x 1000 gr. Se hará entrega de 4 unidades por cada beneficiario.</t>
  </si>
  <si>
    <t>SARDINA ( lata abre facil) x 415 gr</t>
  </si>
  <si>
    <t>TRANSPORTE PARA LA ATENCION Y PROMOCION DE LA POBLACION ADULTA MAYOR BENEFICIADA</t>
  </si>
  <si>
    <t>MAÑANAS DEPORTIVAS: ACTIVIDADES DE INTEGRACION SOCIAL, DEPORTIVA, FISICA Y LUDICO-RECRETIVA</t>
  </si>
  <si>
    <t>CARNETIZACION ( Carnet Plastificado con su Escarapela y Cordón )</t>
  </si>
  <si>
    <t>3.1.1.2</t>
  </si>
  <si>
    <t>3.1.1.3</t>
  </si>
  <si>
    <t>3.1.1.4</t>
  </si>
  <si>
    <t xml:space="preserve">Alquiler de sonido sencillo para la realizacion de las 2 mañanas deportivas Mensuales con microfono.  </t>
  </si>
  <si>
    <t>DESCRIPCIÓN</t>
  </si>
  <si>
    <t>VALOR</t>
  </si>
  <si>
    <t>GASTO DE PERSONAL</t>
  </si>
  <si>
    <t>1.</t>
  </si>
  <si>
    <t>1.1.2</t>
  </si>
  <si>
    <t>2.</t>
  </si>
  <si>
    <t>3.</t>
  </si>
  <si>
    <t>SERVICIO DE COMEDOR EN EL HOGAR DE PASO  (DESAYUNOS, ALMUERZOS Y CENA)</t>
  </si>
  <si>
    <t>3.1.4</t>
  </si>
  <si>
    <t>3.1.4.1.</t>
  </si>
  <si>
    <t>3.1.4.2.</t>
  </si>
  <si>
    <t>UNIDAD DE MEDIDA</t>
  </si>
  <si>
    <t>UNIDAD</t>
  </si>
  <si>
    <t>TRANSPORTE PARA LA ATENCION Y , TRASLADO DE ADULTOS MAYORES A LAS ACTIVIDADES DEL PROGRAMA Y CITAS MEDICAS.</t>
  </si>
  <si>
    <t>TRANSPORTE PARA LA ENTREGA DE VIVERES PARA EL SERVICIO DE COMEDOR . ENTREGA DE KITS NUTRICIONALES, ENTREGA DE LA DOTACION, KITS ASEO E HIGIENE PERSONAL ,  UTILES Y ELEMENTOS DE ASEO, EN EL HOGAR DE PASO DE PUEBLO - CESAR</t>
  </si>
  <si>
    <t>TRANSPORTE PARA LA ATENCION Y , TRASLADO DE ADULTOS MAYORES A LAS ACTIVIDADES DEL PROGRAMA Y CITAS MEDICAS DENTRO DEL MUNICIPIO DE PUEBLO BELLO -CESAR</t>
  </si>
  <si>
    <t>3.3.8.</t>
  </si>
  <si>
    <t>3.3.9.</t>
  </si>
  <si>
    <t>ESTERAS</t>
  </si>
  <si>
    <t>PALMA, CABUYAS</t>
  </si>
  <si>
    <t>ok</t>
  </si>
  <si>
    <t>JOHANA MARCELA MESTRE IZQUIERDO</t>
  </si>
  <si>
    <t>Secretaría de Gobierno</t>
  </si>
  <si>
    <t xml:space="preserve">Elaboró: Sandra Medina. Profesional Especializado Apoyo Banco de Proyectos. </t>
  </si>
  <si>
    <t xml:space="preserve">Aprobó: Johana Marcela Mestre Izquierdo </t>
  </si>
  <si>
    <t>DESARROLLO DE ACTIVIDADES PARA EL FORTALECIMIENTO DE LA ATENCIÓN AL ADULTO MAYOR DEL MUNICIPIO DE PUEBLO BELLO, CESAR</t>
  </si>
  <si>
    <t>1.3</t>
  </si>
  <si>
    <t xml:space="preserve">2. </t>
  </si>
  <si>
    <t>DETALLE</t>
  </si>
  <si>
    <t xml:space="preserve">UNIDAD DE MEDIDA </t>
  </si>
  <si>
    <t xml:space="preserve">ANIMADOR PARA AMENIZAR EL EVENTO </t>
  </si>
  <si>
    <t>PERSONA</t>
  </si>
  <si>
    <t xml:space="preserve">PERSONAL DE APOYO, PARA LABORES GENERALES Y ATENCIÓN A LOS ASISTENTES DEL EVENTO </t>
  </si>
  <si>
    <t xml:space="preserve">VALOR TOTAL PERSONAL  </t>
  </si>
  <si>
    <t>2.1</t>
  </si>
  <si>
    <t xml:space="preserve">DECORACIÓN DEL LUGAR DEL EVENTO ALUSIVA A ÉPOCA NAVIDEÑA </t>
  </si>
  <si>
    <t xml:space="preserve">UNIDAD </t>
  </si>
  <si>
    <t>2.2</t>
  </si>
  <si>
    <t>2.3</t>
  </si>
  <si>
    <t xml:space="preserve">ALMUERZO ESPECIAL DE INTEGRACION QUE LLEVE PROTEINA MIXTA GRANOS CEREAL, VEGETALES Y SALSAS CON JUGO NATURAL O BEBIDA ENVASADA DE MÍNIMO 600 ML </t>
  </si>
  <si>
    <t>PLATO</t>
  </si>
  <si>
    <t>2.5</t>
  </si>
  <si>
    <t>ANCHETAS CONMEMORATIVAS A LA NAVIDAD PARA LOS ADULTO MAYORES (GALLETAS EN BOLSA 220 GRS, VINO 700 ML, AREQUIPE 200 GRS, NATILLA 300 GRS, BUÑUELO 300 GRS, SALCHICHA 150 GRS, MAYONESA 200 GRS, SALSA DE TOMATE 200 GRS, DURAZNOS EN TARRO 425, MERMELADA 200 GRS, ARVEJA 300 GRS, TORTA NAVIDEÑA 850 GR, MANÍ 40 GRS, GALLETAS WALKERS 150G Y LATA PAPAS PRIGLES 124G, CHOCOLATE Y LECHE CONDESADA.</t>
  </si>
  <si>
    <t>2.6</t>
  </si>
  <si>
    <t>GRUPO MUSICAL (PAPAYERA)</t>
  </si>
  <si>
    <t>2.7</t>
  </si>
  <si>
    <t xml:space="preserve">SONIDO COMPLETO  Y EQUIPOS AUDIOVISUALES </t>
  </si>
  <si>
    <t>VALOR TOTAL LOGISTICA</t>
  </si>
  <si>
    <t>3.1</t>
  </si>
  <si>
    <t>SERVICIO DE FOTOGRAFIA Y FILMACIÓN DEL EVENTO</t>
  </si>
  <si>
    <t>UNIDAD </t>
  </si>
  <si>
    <t>VALOR TOTAL PUBLICIDAD</t>
  </si>
  <si>
    <t xml:space="preserve">RECURSO HUMANO </t>
  </si>
  <si>
    <t xml:space="preserve">  LOGISTICA </t>
  </si>
  <si>
    <t>PUBLICIDAD</t>
  </si>
  <si>
    <t>Número</t>
  </si>
  <si>
    <t>4.</t>
  </si>
  <si>
    <t>5.</t>
  </si>
  <si>
    <t>6.</t>
  </si>
  <si>
    <t>7.</t>
  </si>
  <si>
    <t>8.</t>
  </si>
  <si>
    <t>9.</t>
  </si>
  <si>
    <t>11.</t>
  </si>
  <si>
    <t>12.</t>
  </si>
  <si>
    <t>13.</t>
  </si>
  <si>
    <t>ANALISIS DE PRECIOS UNITARIOS ANCHETA CONMEMORACIÓN ADULTO MAYOR</t>
  </si>
  <si>
    <t>ACOMPAÑAMIENTO EN EL DESARROLLO DEL EVENTO DEPORTIVO, ACTIVIDADES PSICOMOTORAS Y ORIENTACIÓN EN HÁBITOS Y ESTILOS DE VIDA SALUDABLE DIRIGIDO A LOS ADULTOS MAYORES DEL MUNICIPIO DE PUEBLO BELLO CESAR</t>
  </si>
  <si>
    <t>PRESUPUESTO OFICIAL</t>
  </si>
  <si>
    <t>DESCRIPCION / DETALLE</t>
  </si>
  <si>
    <t>TIEMPO DE EJECUCIÓN (dias)</t>
  </si>
  <si>
    <t>TALENTO HUMANO</t>
  </si>
  <si>
    <t>Coordinador del Proyecto</t>
  </si>
  <si>
    <t>Personal apoyo logístico</t>
  </si>
  <si>
    <t>Auxiliar de enfermería</t>
  </si>
  <si>
    <t>Subtotal</t>
  </si>
  <si>
    <t>INSUMOS</t>
  </si>
  <si>
    <t>Gorras con logo municipal y del evento</t>
  </si>
  <si>
    <t>Escarapela Con Reata Tipo Documento 13 X 10 Cm para talento humano y apoyo logístico</t>
  </si>
  <si>
    <t>Alquiler de sillas plasticas resistentes</t>
  </si>
  <si>
    <t>Und</t>
  </si>
  <si>
    <t>2.4</t>
  </si>
  <si>
    <t>Perifoneo para difusión local (4 horas diarias)</t>
  </si>
  <si>
    <t>Días</t>
  </si>
  <si>
    <t xml:space="preserve">Premiación primer puesto (ancheta saludable).SI la persona ganadora no habita en la casa del adulto mayor, la premiación será ancheta con mercado. </t>
  </si>
  <si>
    <t xml:space="preserve">Premiación segundo puesto (ancheta saludable).SI la persona ganadora no habita en la casa del adulto mayor, la premiación será ancheta con mercado. </t>
  </si>
  <si>
    <t xml:space="preserve">Premiación tercer puesto (ancheta saludable).SI la persona ganadora no habita en la casa del adulto mayor, la premiación será ancheta con mercado. </t>
  </si>
  <si>
    <t>2.8</t>
  </si>
  <si>
    <t>Dorsales para carreras adhesiva en Pretex 120g. Impresos y personalizados al 100% a todo color con diseño alusivo al evento. Tamaño: 21 x 15cm.</t>
  </si>
  <si>
    <t>2.9</t>
  </si>
  <si>
    <t>Pendones (Tamaño 1x2 Metros, Full Color En Vinilo De 200 Grs) alusivo al evento</t>
  </si>
  <si>
    <t>2.10</t>
  </si>
  <si>
    <t>2.11</t>
  </si>
  <si>
    <t>Botiquín De Primeros Auxilios</t>
  </si>
  <si>
    <t>HABITOS Y VIDA SALUDABLE</t>
  </si>
  <si>
    <t>Charla por parte del Instructor sobre la importancia del habito del ejercicio adecuado y alimentación saludable</t>
  </si>
  <si>
    <t>Ensalada de frutas</t>
  </si>
  <si>
    <t>3.3</t>
  </si>
  <si>
    <t>REFRIGERIOS que contenga porción mínima de 70 grms de harina Opciones: (Sandwich, Croasan), una fruta y jugo natural o bebida o jugo carbonatado de mínimo 600 ML</t>
  </si>
  <si>
    <t>ACTIVIDADES PSICOMOTORAS</t>
  </si>
  <si>
    <t>4.1</t>
  </si>
  <si>
    <t xml:space="preserve">Profesional en psicología para realizar charla motivacional </t>
  </si>
  <si>
    <t>4.2</t>
  </si>
  <si>
    <t>Juego Cartas Barajas Naipes Plastificadas Plástico Poker #1</t>
  </si>
  <si>
    <t>4.3</t>
  </si>
  <si>
    <t>Domino Profesional Caja Madera Juego Fichas Casino Grande</t>
  </si>
  <si>
    <t>4.4</t>
  </si>
  <si>
    <t>Ajedrez En Madera Artesanal De 45 X 45</t>
  </si>
  <si>
    <t>4.5</t>
  </si>
  <si>
    <t>REFRIGERIOS que contenga porción mínima de 70 grms de harina Opciones: (Sándwich, Croasan), una fruta y jugo natural o bebida o jugo carbonatado de mínimo 300 ML</t>
  </si>
  <si>
    <t>ACTIVIDADES DEPORTIVAS</t>
  </si>
  <si>
    <t>5.1</t>
  </si>
  <si>
    <t>Instructor de aerobicos de bajo impacto</t>
  </si>
  <si>
    <t>5.2</t>
  </si>
  <si>
    <t>Aro Hula-hula Grande Fluo Stasio 65cm Aprox X 10u</t>
  </si>
  <si>
    <t>5.3</t>
  </si>
  <si>
    <t>Conos Platillos Marcación Deportivo Entrenamiento X 5</t>
  </si>
  <si>
    <t>5.4</t>
  </si>
  <si>
    <t>Escalera De Agilidad Coordinación Entrenamiento 10 pasos</t>
  </si>
  <si>
    <t>5.5</t>
  </si>
  <si>
    <t>5.6</t>
  </si>
  <si>
    <t xml:space="preserve">Hidratación a personas asistentes (botella de agua de 600 ml) </t>
  </si>
  <si>
    <t>5.7</t>
  </si>
  <si>
    <t xml:space="preserve">Uniformes deportivos para adultos mayores </t>
  </si>
  <si>
    <t>5.8</t>
  </si>
  <si>
    <t>2 Arcos banquita junior, Elaborado en material tubo PVC, Medidas: 35 Cm X 50 Cm
2 Balón de futbol.
Incluye malla.</t>
  </si>
  <si>
    <t>ARROZ (empaque plástico) x 1000 gr.</t>
  </si>
  <si>
    <t xml:space="preserve">Ayuda audiovisual sonido tipo convencional, video beam </t>
  </si>
  <si>
    <t>3.2.1.1</t>
  </si>
  <si>
    <t>Prestación de servicio de corte, tinturado de cabello para los adultos mayores del Centro del Adulto Mayor</t>
  </si>
  <si>
    <t xml:space="preserve">Mes </t>
  </si>
  <si>
    <t>PAQUETE NUTRICIONAL PARA LOS ADULTOS MAYORES QUE NO ESTÁN PERMANENTES EN EL CENTRO VIDA</t>
  </si>
  <si>
    <t>TIEMPO DE EJECUCIÓN</t>
  </si>
  <si>
    <t xml:space="preserve">SUBTOTAL ELEMENTOS DE BIOSEGURIDAD  EL EQUIPO DE TRABAJO FIJO DEL PROYECTO                    </t>
  </si>
  <si>
    <t xml:space="preserve">TOTAL GASTO DE PERSONAL Y ELEMENTOS DE BIOSEGURIDAD  EL EQUIPO DE TRABAJO FIJO DEL PROYECTO                    </t>
  </si>
  <si>
    <t xml:space="preserve">GASTO DE PERSONAL Y ELEMENTOS DE BIOSEGURIDAD  EL EQUIPO DE TRABAJO FIJO DEL PROYECTO   </t>
  </si>
  <si>
    <t>TOTAL NUTRICIONAL Y CARDIOVASCULAR</t>
  </si>
  <si>
    <t>COORDINADOR GENERAL</t>
  </si>
  <si>
    <t>COORDINADOR OPERATIVO</t>
  </si>
  <si>
    <t>NUTRICIONISTA</t>
  </si>
  <si>
    <t>ENFERMERAS</t>
  </si>
  <si>
    <t>PSICOLOGA</t>
  </si>
  <si>
    <t>SERVICIOS GENERALES</t>
  </si>
  <si>
    <t>Arrendamiento  de Transporte (tipo furgon) Mensual   para  la entrega de Viveres al Hogar de Paso para la preparacion dedesayunos, meriendas, almuerzos y cenas diarias a los Adultos Mayores Beneficiados. Transporte para la entrega de un kit nutricional, kit de aseo mensual, transporte de dotaciones, a los adultos mayores Saliendo Desde Valledupar  hasta Pueblo Bello - Cesar, Incluye  Conductor, Combustible y Mantenimiento.</t>
  </si>
  <si>
    <t>MERIENDAS:  FRUTA, CARBOHIDRATO, PROTEINA</t>
  </si>
  <si>
    <t xml:space="preserve">UNIDAD DE MEDIDA. </t>
  </si>
  <si>
    <t>CANTIDAD DIARIA</t>
  </si>
  <si>
    <t>INSTRUCTOR PEDAGOGICO</t>
  </si>
  <si>
    <t>SUBTOTAL SERVICIO DE PELUQUERÍA</t>
  </si>
  <si>
    <t>3.2.2</t>
  </si>
  <si>
    <t>PRESTACIÓN DE SERVICIOS DE PELUQUERÍA, DOTACIONES, LOGISTICA, KITS DE ASEO Y ELEMENTOS UTILIZADOS EN EL DESARROLLO DEL PROYECTO</t>
  </si>
  <si>
    <t>SABANAS DOBLE ( 1.60 X 2 MTS) TIPO TERMICA (SE ENTREGARAN 2 UNIDADES PARA LOS 20 ADULTOS QUE VIVEN EN EL CENTRO ADULTO MAYOR)</t>
  </si>
  <si>
    <t>TOALLA DE CUERPO  ( 70 X 120 MTS) (SE ENTREGARAN 2 UNIDADES PARA LOS 20 ADULTOS QUE VIVEN EN EL CENTRO ADULTO MAYOR)</t>
  </si>
  <si>
    <t>SUBTOTAL DOTACIÓN PARA LOSADULTOS MAYORES</t>
  </si>
  <si>
    <t>DOTACIONES PARA LOS ADULTOS MAYORES</t>
  </si>
  <si>
    <t>3.2.2.1</t>
  </si>
  <si>
    <t>3.2.2.2</t>
  </si>
  <si>
    <t>3.2.2.3</t>
  </si>
  <si>
    <t>3.2.2.4</t>
  </si>
  <si>
    <t>SUBTOTAL SERVICIO DE PELUQUERÍA Y DOTACIONES EN EL DESARROLLO DEL PROYECTO</t>
  </si>
  <si>
    <t>Instructor De actividades Recreativas y Deportivas: Incluye material logístico y para las actividades (Realizará 2 mañana deportivas mensuales)</t>
  </si>
  <si>
    <t>COTIZACION 3</t>
  </si>
  <si>
    <t>PRESUPUESTO OFICIAL DETALLADO</t>
  </si>
  <si>
    <t xml:space="preserve">ELEMENTOS DE BIOSEGURIDAD EL EQUIPO DE TRABAJO FIJO DEL PROYECTO                                                                                                                                         </t>
  </si>
  <si>
    <t>ENTREGA</t>
  </si>
  <si>
    <t>TAPABOCAS TERMOSELLADO</t>
  </si>
  <si>
    <t>VALOR TOTAL DEL PROYECTO</t>
  </si>
  <si>
    <t>PREMIOS DE CONCURSOS</t>
  </si>
  <si>
    <t>GLOBAL</t>
  </si>
  <si>
    <t>CAMISETAS CONMEMORATIVAS DE NAVIDAD</t>
  </si>
  <si>
    <t>REFRIGERIO INICIAL ( PANECILLO Ó PASTELITO RELLENO CON PROTEINA ANIMAL U OTRA SIMILAR, PREPARADO CON HARINA DE TRIGO Ó MAIZ Y BEBIDA ENVASADA DE 400ML.)</t>
  </si>
  <si>
    <t>APOYO PARA EL DESARROLLO DEL EVENTO CELEBRACIÓN DE LA NAVIDAD DIRIGIDO A LOS ADULTOS MAYORES DEL MUNICIPIO DE PUEBLO BELLO</t>
  </si>
  <si>
    <t>ALQUILER DE SILLAS PLASTICAS</t>
  </si>
  <si>
    <t>TRANSPORTE PARA ADULTOS MAYORES QUE NO RESIDEN EN EL CENTRO DE VIDA</t>
  </si>
  <si>
    <t>JUEGOS DIDÁCTICOS NAVIDEÑOS</t>
  </si>
  <si>
    <t>APOYO PARA EL DESARROLLO DEL EVENTO CELEBRACIÓN DEL DIA DEL AMOR Y AMISTAD DIRIGIDO A LOS ADULTOS MAYORES DEL MUNICIPIO DE PUEBLO BELLO</t>
  </si>
  <si>
    <t>DECORACIÓN DEL LUGAR DEL EVENTO ALUSIVA AL DIA DEL AMOR Y AMISTAD</t>
  </si>
  <si>
    <t>JUEGOS DIDÁCTICOS ALUSIVOS AL AMOR Y AMISTAD</t>
  </si>
  <si>
    <t>ANCHETAS CONMEMORATIVAS AL DIA DEL AMOR Y LA AMISTAD PARA LOS ADULTO MAYORES (GALLETAS EN BOLSA 220 GRS, VINO 700 ML, AREQUIPE 200 GRS, NATILLA 300 GRS, BUÑUELO 300 GRS, SALCHICHA 150 GRS, MAYONESA 200 GRS, SALSA DE TOMATE 200 GRS, DURAZNOS EN TARRO 425, MERMELADA 200 GRS, ARVEJA 300 GRS, TORTA NAVIDEÑA 850 GR, MANÍ 40 GRS, GALLETAS WALKERS 150G Y LATA PAPAS PRIGLES 124G, CHOCOLATE Y LECHE CONDESADA.</t>
  </si>
  <si>
    <t>GRUPO MUSICAL (PAPAYERA) Y VALLENATO</t>
  </si>
  <si>
    <t>5.1.1</t>
  </si>
  <si>
    <t>5.1.2</t>
  </si>
  <si>
    <t>5.1.3</t>
  </si>
  <si>
    <t>5.2.1</t>
  </si>
  <si>
    <t>5.2.2</t>
  </si>
  <si>
    <t>5.2.3</t>
  </si>
  <si>
    <t>TOTAL FUNCIONAMIENTO DEL HOGAR DE PASO</t>
  </si>
  <si>
    <t>TOTAL EVENTOS</t>
  </si>
  <si>
    <t>APOYO PARA EL DESARROLLO DE LA CELEBRACIÓN DE LA SEMANA DEL ADULTO MAYOR DIRIGIDO A LOS ADULTOS MAYORES DEL MUNICIPIO DE PUEBLO BELLO</t>
  </si>
  <si>
    <t>DECORACIÓN DEL LUGAR DEL EVENTO ALUSIVA A LA SEMANA DEL ADULTO MAYOR</t>
  </si>
  <si>
    <t>CAMISETAS CONMEMORATIVAS DEL AMOR Y AMISTAD</t>
  </si>
  <si>
    <t>KIT DE JUEGOS DE MESA (AJEREZ, PARQUÉ, DOMINÓ, RANA, SIGLO, BINGO, DAMAS, CRUCIGRAMAS, SOPAS DE LETRAS, ROMPECABEZAS)</t>
  </si>
  <si>
    <t>ACTIVIDADES RECREATIVAS EN EL MARCO DE LA SEMANA DEL ADULTO MAYOR (BAILOTERAPIA, EJERCICIO FUNCIONAL, YOGA, JUEGOS AL AIRE LIBRE) INCLUYE: INSTRUCTOR, APOYO LOGISTICO E INSUMOS</t>
  </si>
  <si>
    <t>UNIFORMES CONMEMORATIVOS A LA SEMANA DEL ADULTO MAYOR</t>
  </si>
  <si>
    <t xml:space="preserve">SONIDO COMPLETO Y EQUIPOS AUDIOVISUALES </t>
  </si>
  <si>
    <t>PRESUPUESTO GENERAL</t>
  </si>
  <si>
    <t>COTIZACION 1</t>
  </si>
  <si>
    <t>TOTAL COTIZACION</t>
  </si>
  <si>
    <t>COTIZACION 2</t>
  </si>
  <si>
    <t>VALOR COTIZACION</t>
  </si>
  <si>
    <t>COTIZACION 1: COOMALPE</t>
  </si>
  <si>
    <t>COTIZACION 1: PROVEDURIA &amp; LOGISTICA TOTAL</t>
  </si>
  <si>
    <t>COTIZACION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</si>
</sst>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1" formatCode="_-* #,##0_-;\-* #,##0_-;_-* &quot;-&quot;_-;_-@_-"/>
    <numFmt numFmtId="44" formatCode="_-&quot;$&quot;\ * #,##0.00_-;\-&quot;$&quot;\ * #,##0.00_-;_-&quot;$&quot;\ * &quot;-&quot;??_-;_-@_-"/>
    <numFmt numFmtId="164" formatCode="&quot;$&quot;#,##0;[Red]\-&quot;$&quot;#,##0"/>
    <numFmt numFmtId="165" formatCode="_-&quot;$&quot;* #,##0_-;\-&quot;$&quot;* #,##0_-;_-&quot;$&quot;* &quot;-&quot;_-;_-@_-"/>
    <numFmt numFmtId="166" formatCode="_(&quot;$&quot;\ * #,##0_);_(&quot;$&quot;\ * \(#,##0\);_(&quot;$&quot;\ * &quot;-&quot;_);_(@_)"/>
    <numFmt numFmtId="167" formatCode="_(* #,##0.00_);_(* \(#,##0.00\);_(* &quot;-&quot;??_);_(@_)"/>
    <numFmt numFmtId="168" formatCode="_-* #,##0_-;\-* #,##0_-;_-* &quot;-&quot;??_-;_-@_-"/>
    <numFmt numFmtId="169" formatCode="&quot;$&quot;\ #,##0.00"/>
    <numFmt numFmtId="170" formatCode="&quot;$&quot;\ #,##0"/>
    <numFmt numFmtId="171" formatCode="_(&quot;$&quot;\ * #,##0_);_(&quot;$&quot;\ * \(#,##0\);_(&quot;$&quot;\ * &quot;-&quot;??_);_(@_)"/>
  </numFmts>
  <fonts count="25" x14ac:knownFonts="1">
    <font>
      <sz val="11"/>
      <color theme="1"/>
      <name val="Calibri"/>
      <family val="2"/>
      <scheme val="minor"/>
    </font>
    <font>
      <sz val="11"/>
      <color theme="1"/>
      <name val="Calibri"/>
      <family val="2"/>
      <scheme val="minor"/>
    </font>
    <font>
      <sz val="10"/>
      <name val="Arial"/>
      <family val="2"/>
    </font>
    <font>
      <b/>
      <sz val="9"/>
      <color theme="1"/>
      <name val="Arial"/>
      <family val="2"/>
    </font>
    <font>
      <sz val="9"/>
      <color theme="1"/>
      <name val="Arial"/>
      <family val="2"/>
    </font>
    <font>
      <sz val="9"/>
      <color rgb="FF000000"/>
      <name val="Arial"/>
      <family val="2"/>
    </font>
    <font>
      <sz val="9"/>
      <name val="Arial"/>
      <family val="2"/>
    </font>
    <font>
      <b/>
      <sz val="8"/>
      <color theme="1"/>
      <name val="Calibri"/>
      <family val="2"/>
      <scheme val="minor"/>
    </font>
    <font>
      <sz val="8"/>
      <name val="Calibri"/>
      <family val="2"/>
      <scheme val="minor"/>
    </font>
    <font>
      <b/>
      <sz val="9"/>
      <color rgb="FF000000"/>
      <name val="Arial"/>
      <family val="2"/>
    </font>
    <font>
      <u/>
      <sz val="11"/>
      <color theme="10"/>
      <name val="Calibri"/>
      <family val="2"/>
      <scheme val="minor"/>
    </font>
    <font>
      <u/>
      <sz val="11"/>
      <color theme="11"/>
      <name val="Calibri"/>
      <family val="2"/>
      <scheme val="minor"/>
    </font>
    <font>
      <sz val="8"/>
      <color theme="1"/>
      <name val="Arial"/>
      <family val="2"/>
    </font>
    <font>
      <b/>
      <sz val="11"/>
      <color theme="1"/>
      <name val="Calibri"/>
      <family val="2"/>
      <scheme val="minor"/>
    </font>
    <font>
      <b/>
      <sz val="11"/>
      <color rgb="FF000000"/>
      <name val="Arial"/>
      <family val="2"/>
    </font>
    <font>
      <sz val="11"/>
      <color rgb="FF000000"/>
      <name val="Arial"/>
      <family val="2"/>
    </font>
    <font>
      <b/>
      <sz val="10"/>
      <color theme="1"/>
      <name val="Arial"/>
      <family val="2"/>
    </font>
    <font>
      <sz val="10"/>
      <color theme="1"/>
      <name val="Arial"/>
      <family val="2"/>
    </font>
    <font>
      <b/>
      <sz val="8"/>
      <color theme="1"/>
      <name val="Arial"/>
      <family val="2"/>
    </font>
    <font>
      <sz val="8"/>
      <color rgb="FF000000"/>
      <name val="Arial"/>
      <family val="2"/>
    </font>
    <font>
      <sz val="8"/>
      <name val="Arial"/>
      <family val="2"/>
    </font>
    <font>
      <sz val="10"/>
      <color indexed="8"/>
      <name val="MS Sans Serif"/>
      <family val="2"/>
    </font>
    <font>
      <sz val="8"/>
      <color indexed="8"/>
      <name val="Arial"/>
      <family val="2"/>
    </font>
    <font>
      <sz val="11"/>
      <color theme="1"/>
      <name val="Arial"/>
      <family val="2"/>
    </font>
    <font>
      <sz val="11"/>
      <color rgb="FFFF0000"/>
      <name val="Arial"/>
      <family val="2"/>
    </font>
  </fonts>
  <fills count="13">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rgb="FF00B0F0"/>
        <bgColor indexed="64"/>
      </patternFill>
    </fill>
    <fill>
      <patternFill patternType="solid">
        <fgColor theme="4" tint="0.39997558519241921"/>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0" tint="-0.14999847407452621"/>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bottom style="thin">
        <color auto="1"/>
      </bottom>
      <diagonal/>
    </border>
    <border>
      <left/>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medium">
        <color auto="1"/>
      </right>
      <top style="thin">
        <color auto="1"/>
      </top>
      <bottom style="thin">
        <color auto="1"/>
      </bottom>
      <diagonal/>
    </border>
    <border>
      <left/>
      <right style="thin">
        <color auto="1"/>
      </right>
      <top/>
      <bottom style="thin">
        <color auto="1"/>
      </bottom>
      <diagonal/>
    </border>
  </borders>
  <cellStyleXfs count="49">
    <xf numFmtId="0" fontId="0" fillId="0" borderId="0"/>
    <xf numFmtId="44" fontId="1" fillId="0" borderId="0" applyFont="0" applyFill="0" applyBorder="0" applyAlignment="0" applyProtection="0"/>
    <xf numFmtId="0" fontId="1" fillId="0" borderId="0"/>
    <xf numFmtId="165" fontId="1" fillId="0" borderId="0" applyFont="0" applyFill="0" applyBorder="0" applyAlignment="0" applyProtection="0"/>
    <xf numFmtId="0" fontId="2" fillId="0" borderId="0"/>
    <xf numFmtId="44" fontId="1" fillId="0" borderId="0" applyFon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167" fontId="2" fillId="0" borderId="0" applyFon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41" fontId="1" fillId="0" borderId="0" applyFont="0" applyFill="0" applyBorder="0" applyAlignment="0" applyProtection="0"/>
    <xf numFmtId="0" fontId="21" fillId="0" borderId="0"/>
  </cellStyleXfs>
  <cellXfs count="365">
    <xf numFmtId="0" fontId="0" fillId="0" borderId="0" xfId="0"/>
    <xf numFmtId="0" fontId="0" fillId="2" borderId="0" xfId="0" applyFill="1"/>
    <xf numFmtId="0" fontId="7" fillId="0" borderId="0" xfId="0" applyFont="1" applyAlignment="1">
      <alignment horizontal="justify" vertical="center"/>
    </xf>
    <xf numFmtId="0" fontId="4" fillId="2" borderId="6"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0" borderId="1" xfId="0" applyFont="1" applyBorder="1" applyAlignment="1">
      <alignment horizontal="center" vertical="center" wrapText="1"/>
    </xf>
    <xf numFmtId="9" fontId="4" fillId="2" borderId="1" xfId="0" applyNumberFormat="1" applyFont="1" applyFill="1" applyBorder="1" applyAlignment="1">
      <alignment horizontal="left" vertical="center" wrapText="1"/>
    </xf>
    <xf numFmtId="0" fontId="5"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4" fillId="2" borderId="1" xfId="0" applyFont="1" applyFill="1" applyBorder="1" applyAlignment="1">
      <alignment vertical="center" wrapText="1"/>
    </xf>
    <xf numFmtId="168" fontId="6" fillId="0" borderId="1" xfId="8" applyNumberFormat="1" applyFont="1" applyFill="1" applyBorder="1" applyAlignment="1">
      <alignment horizontal="center" vertical="center" wrapText="1"/>
    </xf>
    <xf numFmtId="0" fontId="5" fillId="0" borderId="1" xfId="0" applyFont="1" applyBorder="1" applyAlignment="1">
      <alignment horizontal="center" vertical="center" wrapText="1"/>
    </xf>
    <xf numFmtId="9" fontId="4" fillId="2" borderId="1" xfId="0" applyNumberFormat="1" applyFont="1" applyFill="1" applyBorder="1" applyAlignment="1">
      <alignment horizontal="center" vertical="center" wrapText="1"/>
    </xf>
    <xf numFmtId="170" fontId="5" fillId="0" borderId="1" xfId="1" applyNumberFormat="1" applyFont="1" applyBorder="1" applyAlignment="1">
      <alignment horizontal="right" vertical="center" wrapText="1"/>
    </xf>
    <xf numFmtId="170" fontId="5" fillId="0" borderId="1" xfId="1" applyNumberFormat="1" applyFont="1" applyBorder="1" applyAlignment="1">
      <alignment vertical="center" wrapText="1"/>
    </xf>
    <xf numFmtId="0" fontId="4" fillId="0" borderId="1" xfId="2" applyFont="1" applyBorder="1" applyAlignment="1">
      <alignment horizontal="center" vertical="center" wrapText="1"/>
    </xf>
    <xf numFmtId="0" fontId="4" fillId="2" borderId="1" xfId="2" applyFont="1" applyFill="1" applyBorder="1" applyAlignment="1">
      <alignment horizontal="center" vertical="center" wrapText="1"/>
    </xf>
    <xf numFmtId="170" fontId="4" fillId="0" borderId="1" xfId="3" applyNumberFormat="1" applyFont="1" applyFill="1" applyBorder="1" applyAlignment="1">
      <alignment vertical="center"/>
    </xf>
    <xf numFmtId="170" fontId="4" fillId="0" borderId="1" xfId="1" applyNumberFormat="1" applyFont="1" applyFill="1" applyBorder="1" applyAlignment="1">
      <alignment vertical="center" wrapText="1"/>
    </xf>
    <xf numFmtId="170" fontId="4" fillId="2" borderId="1" xfId="1" applyNumberFormat="1" applyFont="1" applyFill="1" applyBorder="1" applyAlignment="1">
      <alignment vertical="center" wrapText="1"/>
    </xf>
    <xf numFmtId="0" fontId="4" fillId="0" borderId="2" xfId="0" applyFont="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vertical="center" wrapText="1"/>
    </xf>
    <xf numFmtId="0" fontId="12" fillId="2" borderId="1" xfId="0" applyFont="1" applyFill="1" applyBorder="1" applyAlignment="1">
      <alignment horizontal="left" vertical="center" wrapText="1"/>
    </xf>
    <xf numFmtId="0" fontId="3" fillId="0" borderId="1" xfId="0" applyFont="1" applyBorder="1" applyAlignment="1">
      <alignment horizontal="center" vertical="center" wrapText="1"/>
    </xf>
    <xf numFmtId="0" fontId="4" fillId="0" borderId="1" xfId="0" applyFont="1" applyBorder="1" applyAlignment="1">
      <alignment horizontal="left" vertical="center"/>
    </xf>
    <xf numFmtId="0" fontId="6" fillId="2" borderId="1" xfId="4" applyFont="1" applyFill="1" applyBorder="1" applyAlignment="1">
      <alignment horizontal="center" vertical="center" wrapText="1"/>
    </xf>
    <xf numFmtId="0" fontId="6" fillId="0" borderId="1" xfId="4" applyFont="1" applyBorder="1" applyAlignment="1">
      <alignment horizontal="center" vertical="center" wrapText="1"/>
    </xf>
    <xf numFmtId="170" fontId="4" fillId="0" borderId="1" xfId="1" applyNumberFormat="1" applyFont="1" applyBorder="1" applyAlignment="1">
      <alignment vertical="center" wrapText="1"/>
    </xf>
    <xf numFmtId="170" fontId="4" fillId="0" borderId="1" xfId="0" applyNumberFormat="1" applyFont="1" applyBorder="1" applyAlignment="1">
      <alignment vertical="center" wrapText="1"/>
    </xf>
    <xf numFmtId="170" fontId="4" fillId="2" borderId="1" xfId="0" applyNumberFormat="1" applyFont="1" applyFill="1" applyBorder="1" applyAlignment="1">
      <alignment horizontal="right" vertical="center" wrapText="1"/>
    </xf>
    <xf numFmtId="170" fontId="4" fillId="0" borderId="1" xfId="0" applyNumberFormat="1" applyFont="1" applyBorder="1" applyAlignment="1">
      <alignment horizontal="right" vertical="center" wrapText="1"/>
    </xf>
    <xf numFmtId="170" fontId="5" fillId="0" borderId="1" xfId="5" applyNumberFormat="1" applyFont="1" applyBorder="1" applyAlignment="1">
      <alignment vertical="center" wrapText="1"/>
    </xf>
    <xf numFmtId="170" fontId="4" fillId="0" borderId="1" xfId="1" applyNumberFormat="1" applyFont="1" applyFill="1" applyBorder="1" applyAlignment="1">
      <alignment horizontal="right" vertical="center" wrapText="1"/>
    </xf>
    <xf numFmtId="0" fontId="5" fillId="0" borderId="1" xfId="0" applyFont="1" applyBorder="1" applyAlignment="1">
      <alignment vertical="center" wrapText="1"/>
    </xf>
    <xf numFmtId="0" fontId="13" fillId="0" borderId="1" xfId="0" applyFont="1" applyBorder="1" applyAlignment="1">
      <alignment horizontal="center" vertical="center"/>
    </xf>
    <xf numFmtId="0" fontId="13" fillId="0" borderId="1" xfId="0" applyFont="1" applyBorder="1" applyAlignment="1">
      <alignment horizontal="center" vertical="center" wrapText="1"/>
    </xf>
    <xf numFmtId="0" fontId="4" fillId="2" borderId="2" xfId="0" applyFont="1" applyFill="1" applyBorder="1" applyAlignment="1">
      <alignment vertical="center" wrapText="1"/>
    </xf>
    <xf numFmtId="170" fontId="0" fillId="0" borderId="0" xfId="0" applyNumberFormat="1"/>
    <xf numFmtId="170" fontId="4" fillId="2" borderId="1" xfId="1" applyNumberFormat="1" applyFont="1" applyFill="1" applyBorder="1" applyAlignment="1">
      <alignment horizontal="right" vertical="center" wrapText="1"/>
    </xf>
    <xf numFmtId="0" fontId="14" fillId="0" borderId="0" xfId="0" applyFont="1" applyAlignment="1">
      <alignment vertical="center"/>
    </xf>
    <xf numFmtId="0" fontId="15" fillId="0" borderId="0" xfId="0" applyFont="1" applyAlignment="1">
      <alignment vertical="center"/>
    </xf>
    <xf numFmtId="0" fontId="4" fillId="0" borderId="0" xfId="0" applyFont="1" applyAlignment="1">
      <alignment horizontal="center" vertical="center"/>
    </xf>
    <xf numFmtId="0" fontId="0" fillId="0" borderId="0" xfId="0" applyAlignment="1">
      <alignment horizontal="center" vertical="center" wrapText="1"/>
    </xf>
    <xf numFmtId="164" fontId="5" fillId="0" borderId="1" xfId="0" applyNumberFormat="1" applyFont="1" applyBorder="1" applyAlignment="1">
      <alignment vertical="center" wrapText="1"/>
    </xf>
    <xf numFmtId="164" fontId="5" fillId="0" borderId="1" xfId="0" applyNumberFormat="1" applyFont="1" applyBorder="1" applyAlignment="1">
      <alignment horizontal="right" vertical="center" wrapText="1"/>
    </xf>
    <xf numFmtId="0" fontId="17" fillId="0" borderId="1" xfId="0" applyFont="1" applyBorder="1" applyAlignment="1">
      <alignment horizontal="center" vertical="center"/>
    </xf>
    <xf numFmtId="0" fontId="17" fillId="0" borderId="1" xfId="0" applyFont="1" applyBorder="1" applyAlignment="1">
      <alignment horizontal="left" vertical="center" wrapText="1"/>
    </xf>
    <xf numFmtId="0" fontId="17" fillId="0" borderId="1" xfId="0" applyFont="1" applyBorder="1" applyAlignment="1">
      <alignment vertical="center" wrapText="1"/>
    </xf>
    <xf numFmtId="171" fontId="0" fillId="0" borderId="1" xfId="0" applyNumberFormat="1" applyBorder="1" applyAlignment="1">
      <alignment horizontal="center" vertical="center"/>
    </xf>
    <xf numFmtId="171" fontId="13" fillId="0" borderId="1" xfId="0" applyNumberFormat="1" applyFont="1" applyBorder="1"/>
    <xf numFmtId="0" fontId="18" fillId="4" borderId="7" xfId="0" applyFont="1" applyFill="1" applyBorder="1" applyAlignment="1">
      <alignment horizontal="center" vertical="center"/>
    </xf>
    <xf numFmtId="0" fontId="18" fillId="4" borderId="7" xfId="0" applyFont="1" applyFill="1" applyBorder="1" applyAlignment="1">
      <alignment horizontal="center" vertical="center" wrapText="1"/>
    </xf>
    <xf numFmtId="0" fontId="18" fillId="5" borderId="1" xfId="0" applyFont="1" applyFill="1" applyBorder="1" applyAlignment="1">
      <alignment horizontal="center" vertical="center"/>
    </xf>
    <xf numFmtId="0" fontId="12" fillId="2" borderId="1" xfId="0" applyFont="1" applyFill="1" applyBorder="1" applyAlignment="1">
      <alignment horizontal="center" vertical="center"/>
    </xf>
    <xf numFmtId="0" fontId="12" fillId="2" borderId="1" xfId="0" applyFont="1" applyFill="1" applyBorder="1" applyAlignment="1">
      <alignment horizontal="center" vertical="center" wrapText="1"/>
    </xf>
    <xf numFmtId="170" fontId="12" fillId="2" borderId="1" xfId="0" applyNumberFormat="1" applyFont="1" applyFill="1" applyBorder="1" applyAlignment="1">
      <alignment horizontal="right" vertical="center" wrapText="1"/>
    </xf>
    <xf numFmtId="170" fontId="18" fillId="3" borderId="1" xfId="0" applyNumberFormat="1" applyFont="1" applyFill="1" applyBorder="1" applyAlignment="1">
      <alignment horizontal="right" vertical="center" wrapText="1"/>
    </xf>
    <xf numFmtId="0" fontId="12" fillId="0" borderId="1" xfId="0" applyFont="1" applyBorder="1" applyAlignment="1">
      <alignment horizontal="center" vertical="center"/>
    </xf>
    <xf numFmtId="0" fontId="12" fillId="0" borderId="1" xfId="0" applyFont="1" applyBorder="1" applyAlignment="1">
      <alignment horizontal="left" vertical="center" wrapText="1"/>
    </xf>
    <xf numFmtId="0" fontId="12" fillId="0" borderId="1" xfId="0" applyFont="1" applyBorder="1" applyAlignment="1">
      <alignment horizontal="center" vertical="center" wrapText="1"/>
    </xf>
    <xf numFmtId="170" fontId="12" fillId="0" borderId="1" xfId="45" applyNumberFormat="1" applyFont="1" applyBorder="1" applyAlignment="1">
      <alignment horizontal="right" vertical="center" wrapText="1"/>
    </xf>
    <xf numFmtId="0" fontId="19" fillId="0" borderId="1" xfId="0" applyFont="1" applyBorder="1" applyAlignment="1">
      <alignment horizontal="left" vertical="center" wrapText="1"/>
    </xf>
    <xf numFmtId="170" fontId="18" fillId="3" borderId="1" xfId="45" applyNumberFormat="1" applyFont="1" applyFill="1" applyBorder="1" applyAlignment="1">
      <alignment horizontal="right" vertical="center" wrapText="1"/>
    </xf>
    <xf numFmtId="170" fontId="20" fillId="2" borderId="1" xfId="1" applyNumberFormat="1" applyFont="1" applyFill="1" applyBorder="1" applyAlignment="1">
      <alignment horizontal="right" vertical="center"/>
    </xf>
    <xf numFmtId="169" fontId="20" fillId="2" borderId="1" xfId="1" applyNumberFormat="1" applyFont="1" applyFill="1" applyBorder="1" applyAlignment="1">
      <alignment horizontal="right" vertical="center"/>
    </xf>
    <xf numFmtId="170" fontId="12" fillId="2" borderId="14" xfId="1" applyNumberFormat="1" applyFont="1" applyFill="1" applyBorder="1" applyAlignment="1">
      <alignment horizontal="right" vertical="center"/>
    </xf>
    <xf numFmtId="169" fontId="12" fillId="2" borderId="14" xfId="1" applyNumberFormat="1" applyFont="1" applyFill="1" applyBorder="1" applyAlignment="1">
      <alignment horizontal="right" vertical="center"/>
    </xf>
    <xf numFmtId="0" fontId="19" fillId="0" borderId="1" xfId="0" applyFont="1" applyBorder="1" applyAlignment="1">
      <alignment vertical="center" wrapText="1"/>
    </xf>
    <xf numFmtId="170" fontId="19" fillId="0" borderId="1" xfId="47" applyNumberFormat="1" applyFont="1" applyFill="1" applyBorder="1" applyAlignment="1">
      <alignment horizontal="right" vertical="center" wrapText="1"/>
    </xf>
    <xf numFmtId="1" fontId="12" fillId="0" borderId="1" xfId="0" applyNumberFormat="1" applyFont="1" applyBorder="1" applyAlignment="1">
      <alignment horizontal="center" vertical="center"/>
    </xf>
    <xf numFmtId="170" fontId="12" fillId="2" borderId="1" xfId="46" applyNumberFormat="1" applyFont="1" applyFill="1" applyBorder="1" applyAlignment="1">
      <alignment horizontal="right" vertical="center"/>
    </xf>
    <xf numFmtId="0" fontId="12" fillId="0" borderId="2" xfId="0" applyFont="1" applyBorder="1" applyAlignment="1">
      <alignment horizontal="left" vertical="center" wrapText="1"/>
    </xf>
    <xf numFmtId="0" fontId="22" fillId="2" borderId="1" xfId="48" applyFont="1" applyFill="1" applyBorder="1" applyAlignment="1">
      <alignment horizontal="center" vertical="center"/>
    </xf>
    <xf numFmtId="170" fontId="18" fillId="3" borderId="1" xfId="46" applyNumberFormat="1" applyFont="1" applyFill="1" applyBorder="1" applyAlignment="1">
      <alignment horizontal="right" vertical="center"/>
    </xf>
    <xf numFmtId="170" fontId="18" fillId="6" borderId="1" xfId="0" applyNumberFormat="1" applyFont="1" applyFill="1" applyBorder="1" applyAlignment="1">
      <alignment horizontal="right" vertical="center"/>
    </xf>
    <xf numFmtId="0" fontId="4" fillId="2" borderId="4" xfId="0" applyFont="1" applyFill="1" applyBorder="1" applyAlignment="1">
      <alignment horizontal="center" vertical="center" wrapText="1"/>
    </xf>
    <xf numFmtId="0" fontId="4" fillId="0" borderId="4" xfId="0" applyFont="1" applyBorder="1" applyAlignment="1">
      <alignment horizontal="center" vertical="center" wrapText="1"/>
    </xf>
    <xf numFmtId="0" fontId="13" fillId="0" borderId="2" xfId="0" applyFont="1" applyBorder="1" applyAlignment="1">
      <alignment horizontal="center" vertical="center"/>
    </xf>
    <xf numFmtId="1" fontId="17" fillId="0" borderId="1" xfId="1" applyNumberFormat="1" applyFont="1" applyBorder="1" applyAlignment="1">
      <alignment horizontal="center" vertical="center"/>
    </xf>
    <xf numFmtId="0" fontId="6" fillId="2" borderId="1" xfId="0" applyFont="1" applyFill="1" applyBorder="1" applyAlignment="1">
      <alignment horizontal="left" vertical="center" wrapText="1"/>
    </xf>
    <xf numFmtId="0" fontId="4" fillId="0" borderId="6" xfId="0" applyFont="1" applyBorder="1" applyAlignment="1">
      <alignment horizontal="center" vertical="center" wrapText="1"/>
    </xf>
    <xf numFmtId="0" fontId="16" fillId="0" borderId="1" xfId="0" applyFont="1" applyBorder="1" applyAlignment="1">
      <alignment horizontal="center" vertical="center"/>
    </xf>
    <xf numFmtId="169" fontId="17" fillId="0" borderId="1" xfId="0" applyNumberFormat="1" applyFont="1" applyBorder="1" applyAlignment="1">
      <alignment horizontal="right" vertical="center" wrapText="1"/>
    </xf>
    <xf numFmtId="169" fontId="16" fillId="8" borderId="1" xfId="0" applyNumberFormat="1" applyFont="1" applyFill="1" applyBorder="1" applyAlignment="1">
      <alignment horizontal="right" vertical="center" wrapText="1"/>
    </xf>
    <xf numFmtId="0" fontId="23" fillId="0" borderId="0" xfId="0" applyFont="1"/>
    <xf numFmtId="0" fontId="24" fillId="0" borderId="0" xfId="0" applyFont="1"/>
    <xf numFmtId="0" fontId="24" fillId="0" borderId="0" xfId="0" applyFont="1" applyAlignment="1">
      <alignment wrapText="1"/>
    </xf>
    <xf numFmtId="0" fontId="3" fillId="7" borderId="2"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3" fillId="8" borderId="4" xfId="0" applyFont="1" applyFill="1" applyBorder="1" applyAlignment="1">
      <alignment horizontal="center" vertical="center" wrapText="1"/>
    </xf>
    <xf numFmtId="0" fontId="3" fillId="8" borderId="1" xfId="0" applyFont="1" applyFill="1" applyBorder="1" applyAlignment="1">
      <alignment vertical="center" wrapText="1"/>
    </xf>
    <xf numFmtId="170" fontId="23" fillId="0" borderId="0" xfId="0" applyNumberFormat="1" applyFont="1"/>
    <xf numFmtId="170" fontId="3" fillId="8" borderId="1" xfId="1" applyNumberFormat="1" applyFont="1" applyFill="1" applyBorder="1" applyAlignment="1">
      <alignment vertical="center" wrapText="1"/>
    </xf>
    <xf numFmtId="0" fontId="3" fillId="7" borderId="1" xfId="0" applyFont="1" applyFill="1" applyBorder="1" applyAlignment="1">
      <alignment horizontal="center" vertical="center" wrapText="1"/>
    </xf>
    <xf numFmtId="0" fontId="3" fillId="9" borderId="1" xfId="0" applyFont="1" applyFill="1" applyBorder="1" applyAlignment="1">
      <alignment horizontal="center" vertical="center" wrapText="1"/>
    </xf>
    <xf numFmtId="170" fontId="3" fillId="9" borderId="1" xfId="1" applyNumberFormat="1" applyFont="1" applyFill="1" applyBorder="1" applyAlignment="1">
      <alignment vertical="center" wrapText="1"/>
    </xf>
    <xf numFmtId="170" fontId="9" fillId="9" borderId="1" xfId="1" applyNumberFormat="1" applyFont="1" applyFill="1" applyBorder="1" applyAlignment="1">
      <alignment vertical="center" wrapText="1"/>
    </xf>
    <xf numFmtId="170" fontId="3" fillId="8" borderId="1" xfId="0" applyNumberFormat="1" applyFont="1" applyFill="1" applyBorder="1" applyAlignment="1">
      <alignment vertical="center" wrapText="1"/>
    </xf>
    <xf numFmtId="170" fontId="3" fillId="7" borderId="1" xfId="0" applyNumberFormat="1" applyFont="1" applyFill="1" applyBorder="1" applyAlignment="1">
      <alignment vertical="center" wrapText="1"/>
    </xf>
    <xf numFmtId="0" fontId="4" fillId="8" borderId="6" xfId="0" applyFont="1" applyFill="1" applyBorder="1" applyAlignment="1">
      <alignment horizontal="center" vertical="center" wrapText="1"/>
    </xf>
    <xf numFmtId="170" fontId="3" fillId="8" borderId="1" xfId="0" applyNumberFormat="1" applyFont="1" applyFill="1" applyBorder="1" applyAlignment="1">
      <alignment horizontal="right" vertical="center" wrapText="1"/>
    </xf>
    <xf numFmtId="0" fontId="23" fillId="8" borderId="2" xfId="0" applyFont="1" applyFill="1" applyBorder="1" applyAlignment="1">
      <alignment horizontal="center" vertical="center"/>
    </xf>
    <xf numFmtId="170" fontId="3" fillId="7" borderId="1" xfId="5" applyNumberFormat="1" applyFont="1" applyFill="1" applyBorder="1" applyAlignment="1">
      <alignment horizontal="right" vertical="center" wrapText="1"/>
    </xf>
    <xf numFmtId="170" fontId="3" fillId="8" borderId="1" xfId="5" applyNumberFormat="1" applyFont="1" applyFill="1" applyBorder="1" applyAlignment="1">
      <alignment vertical="center" wrapText="1"/>
    </xf>
    <xf numFmtId="170" fontId="3" fillId="9" borderId="1" xfId="0" applyNumberFormat="1" applyFont="1" applyFill="1" applyBorder="1" applyAlignment="1">
      <alignment horizontal="right" vertical="center" wrapText="1"/>
    </xf>
    <xf numFmtId="170" fontId="3" fillId="9" borderId="1" xfId="5" applyNumberFormat="1" applyFont="1" applyFill="1" applyBorder="1" applyAlignment="1">
      <alignment horizontal="right" vertical="center" wrapText="1"/>
    </xf>
    <xf numFmtId="0" fontId="9" fillId="7" borderId="1" xfId="0" applyFont="1" applyFill="1" applyBorder="1" applyAlignment="1">
      <alignment horizontal="center" vertical="center" wrapText="1"/>
    </xf>
    <xf numFmtId="0" fontId="9" fillId="8" borderId="1" xfId="0" applyFont="1" applyFill="1" applyBorder="1" applyAlignment="1">
      <alignment horizontal="center" vertical="center" wrapText="1"/>
    </xf>
    <xf numFmtId="164" fontId="23" fillId="0" borderId="0" xfId="0" applyNumberFormat="1" applyFont="1"/>
    <xf numFmtId="0" fontId="3" fillId="0" borderId="2" xfId="0" applyFont="1" applyBorder="1" applyAlignment="1">
      <alignment horizontal="right" vertical="center" wrapText="1"/>
    </xf>
    <xf numFmtId="0" fontId="3" fillId="0" borderId="3" xfId="0" applyFont="1" applyBorder="1" applyAlignment="1">
      <alignment horizontal="right" vertical="center" wrapText="1"/>
    </xf>
    <xf numFmtId="0" fontId="3" fillId="0" borderId="4" xfId="0" applyFont="1" applyBorder="1" applyAlignment="1">
      <alignment horizontal="right" vertical="center" wrapText="1"/>
    </xf>
    <xf numFmtId="0" fontId="3" fillId="7" borderId="3" xfId="0" applyFont="1" applyFill="1" applyBorder="1" applyAlignment="1">
      <alignment vertical="center" wrapText="1"/>
    </xf>
    <xf numFmtId="170" fontId="3" fillId="0" borderId="4" xfId="1" applyNumberFormat="1" applyFont="1" applyFill="1" applyBorder="1" applyAlignment="1">
      <alignment vertical="center" wrapText="1"/>
    </xf>
    <xf numFmtId="0" fontId="3" fillId="0" borderId="0" xfId="0" applyFont="1" applyAlignment="1">
      <alignment horizontal="right" vertical="center" wrapText="1"/>
    </xf>
    <xf numFmtId="170" fontId="3" fillId="0" borderId="0" xfId="1" applyNumberFormat="1" applyFont="1" applyFill="1" applyBorder="1" applyAlignment="1">
      <alignment vertical="center" wrapText="1"/>
    </xf>
    <xf numFmtId="0" fontId="3" fillId="0" borderId="9" xfId="0" applyFont="1" applyBorder="1" applyAlignment="1">
      <alignment horizontal="right" vertical="center"/>
    </xf>
    <xf numFmtId="0" fontId="3" fillId="0" borderId="10" xfId="0" applyFont="1" applyBorder="1" applyAlignment="1">
      <alignment horizontal="right" vertical="center"/>
    </xf>
    <xf numFmtId="170" fontId="3" fillId="0" borderId="4" xfId="0" applyNumberFormat="1" applyFont="1" applyBorder="1" applyAlignment="1">
      <alignment vertical="center" wrapText="1"/>
    </xf>
    <xf numFmtId="0" fontId="3" fillId="0" borderId="0" xfId="0" applyFont="1" applyAlignment="1">
      <alignment horizontal="right" vertical="center"/>
    </xf>
    <xf numFmtId="170" fontId="3" fillId="0" borderId="0" xfId="0" applyNumberFormat="1" applyFont="1" applyAlignment="1">
      <alignment vertical="center" wrapText="1"/>
    </xf>
    <xf numFmtId="170" fontId="3" fillId="0" borderId="1" xfId="0" applyNumberFormat="1" applyFont="1" applyBorder="1" applyAlignment="1">
      <alignment vertical="center" wrapText="1"/>
    </xf>
    <xf numFmtId="170" fontId="3" fillId="0" borderId="4" xfId="0" applyNumberFormat="1" applyFont="1" applyBorder="1" applyAlignment="1">
      <alignment horizontal="right" vertical="center" wrapText="1"/>
    </xf>
    <xf numFmtId="0" fontId="23" fillId="0" borderId="2" xfId="0" applyFont="1" applyBorder="1" applyAlignment="1">
      <alignment horizontal="center" vertical="center"/>
    </xf>
    <xf numFmtId="170" fontId="3" fillId="0" borderId="1" xfId="0" applyNumberFormat="1" applyFont="1" applyBorder="1" applyAlignment="1">
      <alignment horizontal="right"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170" fontId="3" fillId="0" borderId="1" xfId="1" applyNumberFormat="1" applyFont="1" applyFill="1" applyBorder="1" applyAlignment="1">
      <alignment vertical="center" wrapText="1"/>
    </xf>
    <xf numFmtId="170" fontId="3" fillId="0" borderId="1" xfId="5" applyNumberFormat="1" applyFont="1" applyFill="1" applyBorder="1" applyAlignment="1">
      <alignment vertical="center" wrapText="1"/>
    </xf>
    <xf numFmtId="0" fontId="4" fillId="8" borderId="4" xfId="0" applyFont="1" applyFill="1" applyBorder="1" applyAlignment="1">
      <alignment horizontal="center" vertical="center" wrapText="1"/>
    </xf>
    <xf numFmtId="9" fontId="4" fillId="0" borderId="1" xfId="0" applyNumberFormat="1" applyFont="1" applyBorder="1" applyAlignment="1">
      <alignment horizontal="left" vertical="center" wrapText="1"/>
    </xf>
    <xf numFmtId="0" fontId="4" fillId="10" borderId="1" xfId="0" applyFont="1" applyFill="1" applyBorder="1" applyAlignment="1">
      <alignment horizontal="center" vertical="center" wrapText="1"/>
    </xf>
    <xf numFmtId="0" fontId="4" fillId="10" borderId="1" xfId="2" applyFont="1" applyFill="1" applyBorder="1" applyAlignment="1">
      <alignment horizontal="center" vertical="center" wrapText="1"/>
    </xf>
    <xf numFmtId="170" fontId="4" fillId="10" borderId="1" xfId="3" applyNumberFormat="1" applyFont="1" applyFill="1" applyBorder="1" applyAlignment="1">
      <alignment vertical="center"/>
    </xf>
    <xf numFmtId="170" fontId="4" fillId="10" borderId="1" xfId="1" applyNumberFormat="1" applyFont="1" applyFill="1" applyBorder="1" applyAlignment="1">
      <alignment vertical="center" wrapText="1"/>
    </xf>
    <xf numFmtId="170" fontId="5" fillId="10" borderId="1" xfId="1" applyNumberFormat="1" applyFont="1" applyFill="1" applyBorder="1" applyAlignment="1">
      <alignment horizontal="right" vertical="center" wrapText="1"/>
    </xf>
    <xf numFmtId="170" fontId="4" fillId="10" borderId="1" xfId="0" applyNumberFormat="1" applyFont="1" applyFill="1" applyBorder="1" applyAlignment="1">
      <alignment vertical="center" wrapText="1"/>
    </xf>
    <xf numFmtId="168" fontId="6" fillId="10" borderId="1" xfId="8" applyNumberFormat="1" applyFont="1" applyFill="1" applyBorder="1" applyAlignment="1">
      <alignment horizontal="center" vertical="center" wrapText="1"/>
    </xf>
    <xf numFmtId="0" fontId="4" fillId="10" borderId="2" xfId="0" applyFont="1" applyFill="1" applyBorder="1" applyAlignment="1">
      <alignment horizontal="center" vertical="center" wrapText="1"/>
    </xf>
    <xf numFmtId="170" fontId="4" fillId="10" borderId="1" xfId="1" applyNumberFormat="1" applyFont="1" applyFill="1" applyBorder="1" applyAlignment="1">
      <alignment horizontal="right" vertical="center" wrapText="1"/>
    </xf>
    <xf numFmtId="0" fontId="4" fillId="10" borderId="6" xfId="0" applyFont="1" applyFill="1" applyBorder="1" applyAlignment="1">
      <alignment horizontal="center" vertical="center" wrapText="1"/>
    </xf>
    <xf numFmtId="169" fontId="4" fillId="10" borderId="1" xfId="1" applyNumberFormat="1" applyFont="1" applyFill="1" applyBorder="1" applyAlignment="1">
      <alignment horizontal="right" vertical="center" wrapText="1"/>
    </xf>
    <xf numFmtId="170" fontId="4" fillId="10" borderId="1" xfId="0" applyNumberFormat="1" applyFont="1" applyFill="1" applyBorder="1" applyAlignment="1">
      <alignment horizontal="right" vertical="center" wrapText="1"/>
    </xf>
    <xf numFmtId="0" fontId="4" fillId="10" borderId="1" xfId="0" applyFont="1" applyFill="1" applyBorder="1" applyAlignment="1">
      <alignment vertical="center" wrapText="1"/>
    </xf>
    <xf numFmtId="0" fontId="5" fillId="10" borderId="1" xfId="0" applyFont="1" applyFill="1" applyBorder="1" applyAlignment="1">
      <alignment horizontal="center" vertical="center" wrapText="1"/>
    </xf>
    <xf numFmtId="170" fontId="5" fillId="10" borderId="1" xfId="5" applyNumberFormat="1" applyFont="1" applyFill="1" applyBorder="1" applyAlignment="1">
      <alignment horizontal="right" vertical="center" wrapText="1"/>
    </xf>
    <xf numFmtId="0" fontId="4" fillId="10" borderId="1" xfId="0" applyFont="1" applyFill="1" applyBorder="1" applyAlignment="1">
      <alignment horizontal="left" vertical="center" wrapText="1"/>
    </xf>
    <xf numFmtId="0" fontId="6" fillId="10" borderId="1" xfId="4" applyFont="1" applyFill="1" applyBorder="1" applyAlignment="1">
      <alignment horizontal="center" vertical="center" wrapText="1"/>
    </xf>
    <xf numFmtId="0" fontId="6" fillId="10" borderId="1" xfId="0" applyFont="1" applyFill="1" applyBorder="1" applyAlignment="1">
      <alignment horizontal="left" vertical="center" wrapText="1"/>
    </xf>
    <xf numFmtId="0" fontId="4" fillId="11" borderId="1" xfId="0" applyFont="1" applyFill="1" applyBorder="1" applyAlignment="1">
      <alignment horizontal="center" vertical="center" wrapText="1"/>
    </xf>
    <xf numFmtId="0" fontId="4" fillId="11" borderId="1" xfId="2" applyFont="1" applyFill="1" applyBorder="1" applyAlignment="1">
      <alignment horizontal="center" vertical="center" wrapText="1"/>
    </xf>
    <xf numFmtId="170" fontId="4" fillId="11" borderId="1" xfId="3" applyNumberFormat="1" applyFont="1" applyFill="1" applyBorder="1" applyAlignment="1">
      <alignment vertical="center"/>
    </xf>
    <xf numFmtId="170" fontId="4" fillId="11" borderId="1" xfId="1" applyNumberFormat="1" applyFont="1" applyFill="1" applyBorder="1" applyAlignment="1">
      <alignment vertical="center" wrapText="1"/>
    </xf>
    <xf numFmtId="170" fontId="5" fillId="11" borderId="1" xfId="1" applyNumberFormat="1" applyFont="1" applyFill="1" applyBorder="1" applyAlignment="1">
      <alignment horizontal="right" vertical="center" wrapText="1"/>
    </xf>
    <xf numFmtId="170" fontId="4" fillId="11" borderId="1" xfId="0" applyNumberFormat="1" applyFont="1" applyFill="1" applyBorder="1" applyAlignment="1">
      <alignment vertical="center" wrapText="1"/>
    </xf>
    <xf numFmtId="168" fontId="6" fillId="11" borderId="1" xfId="8" applyNumberFormat="1" applyFont="1" applyFill="1" applyBorder="1" applyAlignment="1">
      <alignment horizontal="center" vertical="center" wrapText="1"/>
    </xf>
    <xf numFmtId="0" fontId="4" fillId="11" borderId="2" xfId="0" applyFont="1" applyFill="1" applyBorder="1" applyAlignment="1">
      <alignment horizontal="center" vertical="center" wrapText="1"/>
    </xf>
    <xf numFmtId="0" fontId="4" fillId="11" borderId="6" xfId="0" applyFont="1" applyFill="1" applyBorder="1" applyAlignment="1">
      <alignment horizontal="center" vertical="center" wrapText="1"/>
    </xf>
    <xf numFmtId="169" fontId="4" fillId="11" borderId="1" xfId="1" applyNumberFormat="1" applyFont="1" applyFill="1" applyBorder="1" applyAlignment="1">
      <alignment horizontal="right" vertical="center" wrapText="1"/>
    </xf>
    <xf numFmtId="170" fontId="4" fillId="11" borderId="1" xfId="0" applyNumberFormat="1" applyFont="1" applyFill="1" applyBorder="1" applyAlignment="1">
      <alignment horizontal="right" vertical="center" wrapText="1"/>
    </xf>
    <xf numFmtId="0" fontId="4" fillId="11" borderId="1" xfId="0" applyFont="1" applyFill="1" applyBorder="1" applyAlignment="1">
      <alignment vertical="center" wrapText="1"/>
    </xf>
    <xf numFmtId="0" fontId="5" fillId="11" borderId="1" xfId="0" applyFont="1" applyFill="1" applyBorder="1" applyAlignment="1">
      <alignment horizontal="center" vertical="center" wrapText="1"/>
    </xf>
    <xf numFmtId="0" fontId="4" fillId="11" borderId="1" xfId="0" applyFont="1" applyFill="1" applyBorder="1" applyAlignment="1">
      <alignment horizontal="left" vertical="center" wrapText="1"/>
    </xf>
    <xf numFmtId="0" fontId="6" fillId="11" borderId="1" xfId="4" applyFont="1" applyFill="1" applyBorder="1" applyAlignment="1">
      <alignment horizontal="center" vertical="center" wrapText="1"/>
    </xf>
    <xf numFmtId="0" fontId="6" fillId="11" borderId="1" xfId="0" applyFont="1" applyFill="1" applyBorder="1" applyAlignment="1">
      <alignment horizontal="left" vertical="center" wrapText="1"/>
    </xf>
    <xf numFmtId="0" fontId="4" fillId="12"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170" fontId="5" fillId="12" borderId="1" xfId="1" applyNumberFormat="1" applyFont="1" applyFill="1" applyBorder="1" applyAlignment="1">
      <alignment horizontal="right" vertical="center" wrapText="1"/>
    </xf>
    <xf numFmtId="170" fontId="4" fillId="12" borderId="1" xfId="1" applyNumberFormat="1" applyFont="1" applyFill="1" applyBorder="1" applyAlignment="1">
      <alignment vertical="center" wrapText="1"/>
    </xf>
    <xf numFmtId="0" fontId="4" fillId="12" borderId="1" xfId="0" applyFont="1" applyFill="1" applyBorder="1" applyAlignment="1">
      <alignment horizontal="left" vertical="center" wrapText="1"/>
    </xf>
    <xf numFmtId="170" fontId="4" fillId="12" borderId="1" xfId="0" applyNumberFormat="1" applyFont="1" applyFill="1" applyBorder="1" applyAlignment="1">
      <alignment vertical="center" wrapText="1"/>
    </xf>
    <xf numFmtId="0" fontId="4" fillId="12" borderId="1" xfId="0" applyFont="1" applyFill="1" applyBorder="1" applyAlignment="1">
      <alignment vertical="center" wrapText="1"/>
    </xf>
    <xf numFmtId="0" fontId="3" fillId="12" borderId="1" xfId="0" applyFont="1" applyFill="1" applyBorder="1" applyAlignment="1">
      <alignment horizontal="center" vertical="center" wrapText="1"/>
    </xf>
    <xf numFmtId="0" fontId="4" fillId="12" borderId="4" xfId="0" applyFont="1" applyFill="1" applyBorder="1" applyAlignment="1">
      <alignment horizontal="center" vertical="center" wrapText="1"/>
    </xf>
    <xf numFmtId="170" fontId="4" fillId="12" borderId="1" xfId="0" applyNumberFormat="1" applyFont="1" applyFill="1" applyBorder="1" applyAlignment="1">
      <alignment horizontal="right" vertical="center" wrapText="1"/>
    </xf>
    <xf numFmtId="0" fontId="4" fillId="12" borderId="1" xfId="0" applyFont="1" applyFill="1" applyBorder="1" applyAlignment="1">
      <alignment horizontal="left" vertical="center"/>
    </xf>
    <xf numFmtId="170" fontId="5" fillId="12" borderId="1" xfId="5" applyNumberFormat="1" applyFont="1" applyFill="1" applyBorder="1" applyAlignment="1">
      <alignment vertical="center" wrapText="1"/>
    </xf>
    <xf numFmtId="0" fontId="4" fillId="8" borderId="1" xfId="0" applyFont="1" applyFill="1" applyBorder="1" applyAlignment="1">
      <alignment horizontal="center" vertical="center" wrapText="1"/>
    </xf>
    <xf numFmtId="0" fontId="4" fillId="8" borderId="1" xfId="2" applyFont="1" applyFill="1" applyBorder="1" applyAlignment="1">
      <alignment horizontal="center" vertical="center" wrapText="1"/>
    </xf>
    <xf numFmtId="170" fontId="4" fillId="8" borderId="1" xfId="3" applyNumberFormat="1" applyFont="1" applyFill="1" applyBorder="1" applyAlignment="1">
      <alignment vertical="center"/>
    </xf>
    <xf numFmtId="170" fontId="4" fillId="8" borderId="1" xfId="1" applyNumberFormat="1" applyFont="1" applyFill="1" applyBorder="1" applyAlignment="1">
      <alignment vertical="center" wrapText="1"/>
    </xf>
    <xf numFmtId="170" fontId="5" fillId="8" borderId="1" xfId="1" applyNumberFormat="1" applyFont="1" applyFill="1" applyBorder="1" applyAlignment="1">
      <alignment horizontal="right" vertical="center" wrapText="1"/>
    </xf>
    <xf numFmtId="170" fontId="4" fillId="8" borderId="1" xfId="0" applyNumberFormat="1" applyFont="1" applyFill="1" applyBorder="1" applyAlignment="1">
      <alignment vertical="center" wrapText="1"/>
    </xf>
    <xf numFmtId="168" fontId="6" fillId="8" borderId="1" xfId="8" applyNumberFormat="1" applyFont="1" applyFill="1" applyBorder="1" applyAlignment="1">
      <alignment horizontal="center" vertical="center" wrapText="1"/>
    </xf>
    <xf numFmtId="0" fontId="4" fillId="8" borderId="2" xfId="0" applyFont="1" applyFill="1" applyBorder="1" applyAlignment="1">
      <alignment horizontal="center" vertical="center" wrapText="1"/>
    </xf>
    <xf numFmtId="169" fontId="4" fillId="8" borderId="1" xfId="1" applyNumberFormat="1" applyFont="1" applyFill="1" applyBorder="1" applyAlignment="1">
      <alignment horizontal="right" vertical="center" wrapText="1"/>
    </xf>
    <xf numFmtId="170" fontId="4" fillId="8" borderId="1" xfId="0" applyNumberFormat="1" applyFont="1" applyFill="1" applyBorder="1" applyAlignment="1">
      <alignment horizontal="right" vertical="center" wrapText="1"/>
    </xf>
    <xf numFmtId="0" fontId="4" fillId="8" borderId="1" xfId="0" applyFont="1" applyFill="1" applyBorder="1" applyAlignment="1">
      <alignment vertical="center" wrapText="1"/>
    </xf>
    <xf numFmtId="0" fontId="5" fillId="8" borderId="1" xfId="0" applyFont="1" applyFill="1" applyBorder="1" applyAlignment="1">
      <alignment horizontal="center" vertical="center" wrapText="1"/>
    </xf>
    <xf numFmtId="0" fontId="4" fillId="8" borderId="1" xfId="0" applyFont="1" applyFill="1" applyBorder="1" applyAlignment="1">
      <alignment horizontal="left" vertical="center" wrapText="1"/>
    </xf>
    <xf numFmtId="0" fontId="6" fillId="8" borderId="1" xfId="4" applyFont="1" applyFill="1" applyBorder="1" applyAlignment="1">
      <alignment horizontal="center" vertical="center" wrapText="1"/>
    </xf>
    <xf numFmtId="0" fontId="6" fillId="8" borderId="1" xfId="0" applyFont="1" applyFill="1" applyBorder="1" applyAlignment="1">
      <alignment horizontal="left" vertical="center" wrapText="1"/>
    </xf>
    <xf numFmtId="0" fontId="4" fillId="8" borderId="1" xfId="0" applyFont="1" applyFill="1" applyBorder="1" applyAlignment="1">
      <alignment horizontal="left" vertical="center"/>
    </xf>
    <xf numFmtId="170" fontId="5" fillId="8" borderId="1" xfId="5" applyNumberFormat="1" applyFont="1" applyFill="1" applyBorder="1" applyAlignment="1">
      <alignment vertical="center" wrapText="1"/>
    </xf>
    <xf numFmtId="0" fontId="16" fillId="7" borderId="2" xfId="0" applyFont="1" applyFill="1" applyBorder="1" applyAlignment="1">
      <alignment horizontal="left" vertical="center" wrapText="1" indent="28"/>
    </xf>
    <xf numFmtId="0" fontId="16" fillId="7" borderId="3" xfId="0" applyFont="1" applyFill="1" applyBorder="1" applyAlignment="1">
      <alignment horizontal="left" vertical="center" wrapText="1" indent="28"/>
    </xf>
    <xf numFmtId="0" fontId="16" fillId="7" borderId="4" xfId="0" applyFont="1" applyFill="1" applyBorder="1" applyAlignment="1">
      <alignment horizontal="left" vertical="center" wrapText="1" indent="28"/>
    </xf>
    <xf numFmtId="0" fontId="16" fillId="8" borderId="1" xfId="0" applyFont="1" applyFill="1" applyBorder="1" applyAlignment="1">
      <alignment horizontal="center" vertical="center"/>
    </xf>
    <xf numFmtId="0" fontId="12" fillId="0" borderId="0" xfId="0" applyFont="1" applyAlignment="1">
      <alignment horizontal="left" wrapText="1"/>
    </xf>
    <xf numFmtId="0" fontId="12" fillId="0" borderId="0" xfId="0" applyFont="1" applyAlignment="1">
      <alignment horizontal="left"/>
    </xf>
    <xf numFmtId="0" fontId="0" fillId="0" borderId="0" xfId="0" applyAlignment="1">
      <alignment horizontal="center"/>
    </xf>
    <xf numFmtId="0" fontId="16" fillId="8" borderId="1" xfId="0" applyFont="1" applyFill="1" applyBorder="1" applyAlignment="1">
      <alignment horizontal="right" vertical="center"/>
    </xf>
    <xf numFmtId="0" fontId="9" fillId="8" borderId="1" xfId="0" applyFont="1" applyFill="1" applyBorder="1" applyAlignment="1">
      <alignment horizontal="right" vertical="center" wrapText="1"/>
    </xf>
    <xf numFmtId="164" fontId="9" fillId="8" borderId="1" xfId="0" applyNumberFormat="1" applyFont="1" applyFill="1" applyBorder="1" applyAlignment="1">
      <alignment horizontal="center" vertical="center" wrapText="1"/>
    </xf>
    <xf numFmtId="0" fontId="9" fillId="8" borderId="1" xfId="0" applyFont="1" applyFill="1" applyBorder="1" applyAlignment="1">
      <alignment horizontal="center" vertical="center" wrapText="1"/>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164" fontId="5" fillId="0" borderId="1" xfId="0" applyNumberFormat="1" applyFont="1" applyBorder="1" applyAlignment="1">
      <alignment horizontal="center" vertical="center" wrapText="1"/>
    </xf>
    <xf numFmtId="0" fontId="9" fillId="0" borderId="3" xfId="0" applyFont="1" applyBorder="1" applyAlignment="1">
      <alignment horizontal="right" vertical="center" wrapText="1"/>
    </xf>
    <xf numFmtId="0" fontId="9" fillId="0" borderId="4" xfId="0" applyFont="1" applyBorder="1" applyAlignment="1">
      <alignment horizontal="right" vertical="center" wrapText="1"/>
    </xf>
    <xf numFmtId="164" fontId="9"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9" fillId="0" borderId="4" xfId="0" applyFont="1" applyBorder="1" applyAlignment="1">
      <alignment horizontal="left" vertical="center" wrapText="1"/>
    </xf>
    <xf numFmtId="0" fontId="9" fillId="0" borderId="1" xfId="0" applyFont="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7" borderId="2" xfId="0" applyFont="1" applyFill="1" applyBorder="1" applyAlignment="1">
      <alignment horizontal="right" vertical="center" wrapText="1"/>
    </xf>
    <xf numFmtId="0" fontId="3" fillId="7" borderId="3" xfId="0" applyFont="1" applyFill="1" applyBorder="1" applyAlignment="1">
      <alignment horizontal="right" vertical="center" wrapText="1"/>
    </xf>
    <xf numFmtId="0" fontId="3" fillId="7" borderId="4" xfId="0" applyFont="1" applyFill="1" applyBorder="1" applyAlignment="1">
      <alignment horizontal="right" vertical="center" wrapText="1"/>
    </xf>
    <xf numFmtId="0" fontId="3" fillId="7" borderId="3" xfId="0" applyFont="1" applyFill="1" applyBorder="1" applyAlignment="1">
      <alignment horizontal="center" vertical="center" wrapText="1"/>
    </xf>
    <xf numFmtId="0" fontId="3" fillId="7" borderId="4" xfId="0" applyFont="1" applyFill="1" applyBorder="1" applyAlignment="1">
      <alignment horizontal="center" vertical="center" wrapText="1"/>
    </xf>
    <xf numFmtId="0" fontId="3" fillId="7" borderId="2" xfId="0" applyFont="1" applyFill="1" applyBorder="1" applyAlignment="1">
      <alignment horizontal="center" vertical="center" wrapText="1"/>
    </xf>
    <xf numFmtId="0" fontId="9" fillId="8" borderId="1" xfId="0" applyFont="1" applyFill="1" applyBorder="1" applyAlignment="1">
      <alignment horizontal="left" vertical="center" wrapText="1"/>
    </xf>
    <xf numFmtId="0" fontId="5" fillId="0" borderId="6" xfId="0" applyFont="1" applyBorder="1" applyAlignment="1">
      <alignment horizontal="center" vertical="center" wrapText="1"/>
    </xf>
    <xf numFmtId="0" fontId="5" fillId="0" borderId="8" xfId="0" applyFont="1" applyBorder="1" applyAlignment="1">
      <alignment horizontal="center" vertical="center" wrapText="1"/>
    </xf>
    <xf numFmtId="0" fontId="5" fillId="0" borderId="7" xfId="0" applyFont="1" applyBorder="1" applyAlignment="1">
      <alignment horizontal="center"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164" fontId="5" fillId="0" borderId="2" xfId="0" applyNumberFormat="1" applyFont="1" applyBorder="1" applyAlignment="1">
      <alignment horizontal="center" vertical="center" wrapText="1"/>
    </xf>
    <xf numFmtId="164" fontId="5" fillId="0" borderId="4" xfId="0" applyNumberFormat="1" applyFont="1" applyBorder="1" applyAlignment="1">
      <alignment horizontal="center" vertical="center" wrapText="1"/>
    </xf>
    <xf numFmtId="0" fontId="3" fillId="8" borderId="9" xfId="0" applyFont="1" applyFill="1" applyBorder="1" applyAlignment="1">
      <alignment horizontal="right" vertical="center"/>
    </xf>
    <xf numFmtId="0" fontId="3" fillId="8" borderId="10" xfId="0" applyFont="1" applyFill="1" applyBorder="1" applyAlignment="1">
      <alignment horizontal="right" vertical="center"/>
    </xf>
    <xf numFmtId="0" fontId="3" fillId="8" borderId="15" xfId="0" applyFont="1" applyFill="1" applyBorder="1" applyAlignment="1">
      <alignment horizontal="right" vertical="center"/>
    </xf>
    <xf numFmtId="0" fontId="4" fillId="0" borderId="1" xfId="0" applyFont="1" applyBorder="1" applyAlignment="1">
      <alignment horizontal="center" vertical="center" wrapText="1"/>
    </xf>
    <xf numFmtId="0" fontId="9" fillId="7" borderId="1" xfId="0" applyFont="1" applyFill="1" applyBorder="1" applyAlignment="1">
      <alignment horizontal="center" vertical="center" wrapText="1"/>
    </xf>
    <xf numFmtId="0" fontId="3" fillId="9" borderId="2" xfId="0" applyFont="1" applyFill="1" applyBorder="1" applyAlignment="1">
      <alignment horizontal="right" vertical="center" wrapText="1"/>
    </xf>
    <xf numFmtId="0" fontId="3" fillId="9" borderId="3" xfId="0" applyFont="1" applyFill="1" applyBorder="1" applyAlignment="1">
      <alignment horizontal="right" vertical="center" wrapText="1"/>
    </xf>
    <xf numFmtId="0" fontId="3" fillId="9" borderId="4" xfId="0" applyFont="1" applyFill="1" applyBorder="1" applyAlignment="1">
      <alignment horizontal="right" vertical="center" wrapText="1"/>
    </xf>
    <xf numFmtId="0" fontId="4" fillId="0" borderId="2" xfId="0" applyFont="1" applyBorder="1" applyAlignment="1">
      <alignment horizontal="left" vertical="center" wrapText="1"/>
    </xf>
    <xf numFmtId="0" fontId="4" fillId="0" borderId="4" xfId="0" applyFont="1" applyBorder="1" applyAlignment="1">
      <alignment horizontal="left" vertical="center" wrapText="1"/>
    </xf>
    <xf numFmtId="0" fontId="4" fillId="2" borderId="2" xfId="0" applyFont="1" applyFill="1" applyBorder="1" applyAlignment="1">
      <alignment horizontal="left" vertical="center" wrapText="1"/>
    </xf>
    <xf numFmtId="0" fontId="4" fillId="2" borderId="4" xfId="0" applyFont="1" applyFill="1" applyBorder="1" applyAlignment="1">
      <alignment horizontal="left" vertical="center" wrapText="1"/>
    </xf>
    <xf numFmtId="0" fontId="3" fillId="8" borderId="2" xfId="0" applyFont="1" applyFill="1" applyBorder="1" applyAlignment="1">
      <alignment horizontal="center" vertical="center" wrapText="1"/>
    </xf>
    <xf numFmtId="0" fontId="3" fillId="8" borderId="4"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3" fillId="7" borderId="2" xfId="0" applyFont="1" applyFill="1" applyBorder="1" applyAlignment="1">
      <alignment horizontal="left" vertical="center" wrapText="1"/>
    </xf>
    <xf numFmtId="0" fontId="3" fillId="7" borderId="3" xfId="0" applyFont="1" applyFill="1" applyBorder="1" applyAlignment="1">
      <alignment horizontal="left" vertical="center" wrapText="1"/>
    </xf>
    <xf numFmtId="0" fontId="3" fillId="7" borderId="4" xfId="0" applyFont="1" applyFill="1" applyBorder="1" applyAlignment="1">
      <alignment horizontal="left" vertical="center" wrapText="1"/>
    </xf>
    <xf numFmtId="0" fontId="6" fillId="2" borderId="2"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0" fillId="0" borderId="5" xfId="0" applyBorder="1" applyAlignment="1">
      <alignment horizontal="center"/>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4" fillId="0" borderId="7" xfId="0" applyFont="1" applyBorder="1" applyAlignment="1">
      <alignment horizontal="center" vertical="center" wrapText="1"/>
    </xf>
    <xf numFmtId="0" fontId="3" fillId="8" borderId="2" xfId="0" applyFont="1" applyFill="1" applyBorder="1" applyAlignment="1">
      <alignment horizontal="right" vertical="center" wrapText="1"/>
    </xf>
    <xf numFmtId="0" fontId="3" fillId="8" borderId="3" xfId="0" applyFont="1" applyFill="1" applyBorder="1" applyAlignment="1">
      <alignment horizontal="right" vertical="center" wrapText="1"/>
    </xf>
    <xf numFmtId="0" fontId="3" fillId="8" borderId="4" xfId="0" applyFont="1" applyFill="1" applyBorder="1" applyAlignment="1">
      <alignment horizontal="right" vertical="center" wrapText="1"/>
    </xf>
    <xf numFmtId="0" fontId="3" fillId="8" borderId="2" xfId="0" applyFont="1" applyFill="1" applyBorder="1" applyAlignment="1">
      <alignment horizontal="left" vertical="center" wrapText="1"/>
    </xf>
    <xf numFmtId="0" fontId="3" fillId="8" borderId="3" xfId="0" applyFont="1" applyFill="1" applyBorder="1" applyAlignment="1">
      <alignment horizontal="left" vertical="center" wrapText="1"/>
    </xf>
    <xf numFmtId="0" fontId="3" fillId="8" borderId="4" xfId="0" applyFont="1" applyFill="1" applyBorder="1" applyAlignment="1">
      <alignment horizontal="left" vertical="center" wrapText="1"/>
    </xf>
    <xf numFmtId="0" fontId="3" fillId="9" borderId="2" xfId="0" applyFont="1" applyFill="1" applyBorder="1" applyAlignment="1">
      <alignment horizontal="left" vertical="center" wrapText="1"/>
    </xf>
    <xf numFmtId="0" fontId="3" fillId="9" borderId="3" xfId="0" applyFont="1" applyFill="1" applyBorder="1" applyAlignment="1">
      <alignment horizontal="left" vertical="center" wrapText="1"/>
    </xf>
    <xf numFmtId="0" fontId="3" fillId="9" borderId="4" xfId="0" applyFont="1" applyFill="1" applyBorder="1" applyAlignment="1">
      <alignment horizontal="left" vertical="center" wrapText="1"/>
    </xf>
    <xf numFmtId="0" fontId="4" fillId="2" borderId="6"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23" fillId="2" borderId="2" xfId="0" applyFont="1" applyFill="1" applyBorder="1" applyAlignment="1">
      <alignment horizontal="center" vertical="center"/>
    </xf>
    <xf numFmtId="0" fontId="23" fillId="2" borderId="4" xfId="0" applyFont="1" applyFill="1" applyBorder="1" applyAlignment="1">
      <alignment horizontal="center" vertical="center"/>
    </xf>
    <xf numFmtId="0" fontId="4" fillId="0" borderId="2" xfId="2" applyFont="1" applyBorder="1" applyAlignment="1">
      <alignment horizontal="left" vertical="center" wrapText="1"/>
    </xf>
    <xf numFmtId="0" fontId="4" fillId="0" borderId="4" xfId="2" applyFont="1" applyBorder="1" applyAlignment="1">
      <alignment horizontal="left" vertical="center" wrapText="1"/>
    </xf>
    <xf numFmtId="0" fontId="4" fillId="0" borderId="2" xfId="2" applyFont="1" applyBorder="1" applyAlignment="1">
      <alignment horizontal="center" vertical="center" wrapText="1"/>
    </xf>
    <xf numFmtId="0" fontId="4" fillId="0" borderId="4" xfId="2"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2" borderId="1"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8" borderId="3" xfId="0" applyFont="1" applyFill="1" applyBorder="1" applyAlignment="1">
      <alignment horizontal="left" vertical="center" wrapText="1"/>
    </xf>
    <xf numFmtId="0" fontId="4" fillId="8" borderId="4" xfId="0" applyFont="1" applyFill="1" applyBorder="1" applyAlignment="1">
      <alignment horizontal="left" vertical="center" wrapText="1"/>
    </xf>
    <xf numFmtId="0" fontId="4" fillId="8" borderId="2" xfId="0" applyFont="1" applyFill="1" applyBorder="1" applyAlignment="1">
      <alignment horizontal="center" vertical="center" wrapText="1"/>
    </xf>
    <xf numFmtId="0" fontId="4" fillId="8" borderId="4" xfId="0" applyFont="1" applyFill="1" applyBorder="1" applyAlignment="1">
      <alignment horizontal="center" vertical="center" wrapText="1"/>
    </xf>
    <xf numFmtId="0" fontId="3" fillId="9" borderId="2" xfId="0" applyFont="1" applyFill="1" applyBorder="1" applyAlignment="1">
      <alignment horizontal="center" vertical="center" wrapText="1"/>
    </xf>
    <xf numFmtId="0" fontId="3" fillId="9" borderId="3" xfId="0" applyFont="1" applyFill="1" applyBorder="1" applyAlignment="1">
      <alignment horizontal="center" vertical="center" wrapText="1"/>
    </xf>
    <xf numFmtId="0" fontId="3" fillId="9" borderId="4" xfId="0" applyFont="1" applyFill="1" applyBorder="1" applyAlignment="1">
      <alignment horizontal="center" vertical="center" wrapText="1"/>
    </xf>
    <xf numFmtId="0" fontId="4" fillId="8" borderId="1" xfId="0" applyFont="1" applyFill="1" applyBorder="1" applyAlignment="1">
      <alignment horizontal="center" vertical="center" wrapText="1"/>
    </xf>
    <xf numFmtId="0" fontId="4" fillId="8" borderId="6" xfId="0" applyFont="1" applyFill="1" applyBorder="1" applyAlignment="1">
      <alignment horizontal="center" vertical="center" wrapText="1"/>
    </xf>
    <xf numFmtId="0" fontId="4" fillId="8" borderId="8" xfId="0" applyFont="1" applyFill="1" applyBorder="1" applyAlignment="1">
      <alignment horizontal="center" vertical="center" wrapText="1"/>
    </xf>
    <xf numFmtId="0" fontId="4" fillId="8" borderId="7" xfId="0" applyFont="1" applyFill="1" applyBorder="1" applyAlignment="1">
      <alignment horizontal="center" vertical="center" wrapText="1"/>
    </xf>
    <xf numFmtId="0" fontId="6" fillId="8" borderId="2" xfId="0" applyFont="1" applyFill="1" applyBorder="1" applyAlignment="1">
      <alignment horizontal="center" vertical="center" wrapText="1"/>
    </xf>
    <xf numFmtId="0" fontId="6" fillId="8" borderId="4" xfId="0" applyFont="1" applyFill="1" applyBorder="1" applyAlignment="1">
      <alignment horizontal="center" vertical="center" wrapText="1"/>
    </xf>
    <xf numFmtId="0" fontId="4" fillId="8" borderId="2" xfId="0" applyFont="1" applyFill="1" applyBorder="1" applyAlignment="1">
      <alignment horizontal="left" vertical="center" wrapText="1"/>
    </xf>
    <xf numFmtId="0" fontId="4" fillId="8" borderId="3" xfId="0" applyFont="1" applyFill="1" applyBorder="1" applyAlignment="1">
      <alignment horizontal="center" vertical="center" wrapText="1"/>
    </xf>
    <xf numFmtId="0" fontId="3" fillId="8" borderId="3" xfId="0" applyFont="1" applyFill="1" applyBorder="1" applyAlignment="1">
      <alignment horizontal="center" vertical="center" wrapText="1"/>
    </xf>
    <xf numFmtId="0" fontId="4" fillId="11" borderId="2" xfId="0" applyFont="1" applyFill="1" applyBorder="1" applyAlignment="1">
      <alignment horizontal="center" vertical="center" wrapText="1"/>
    </xf>
    <xf numFmtId="0" fontId="4" fillId="11" borderId="4" xfId="0" applyFont="1" applyFill="1" applyBorder="1" applyAlignment="1">
      <alignment horizontal="center" vertical="center" wrapText="1"/>
    </xf>
    <xf numFmtId="0" fontId="4" fillId="11" borderId="1" xfId="0" applyFont="1" applyFill="1" applyBorder="1" applyAlignment="1">
      <alignment horizontal="center" vertical="center" wrapText="1"/>
    </xf>
    <xf numFmtId="0" fontId="6" fillId="11" borderId="2" xfId="0" applyFont="1" applyFill="1" applyBorder="1" applyAlignment="1">
      <alignment horizontal="center" vertical="center" wrapText="1"/>
    </xf>
    <xf numFmtId="0" fontId="6" fillId="11" borderId="4" xfId="0" applyFont="1" applyFill="1" applyBorder="1" applyAlignment="1">
      <alignment horizontal="center" vertical="center" wrapText="1"/>
    </xf>
    <xf numFmtId="0" fontId="4" fillId="12" borderId="2" xfId="0" applyFont="1" applyFill="1" applyBorder="1" applyAlignment="1">
      <alignment horizontal="left" vertical="center" wrapText="1"/>
    </xf>
    <xf numFmtId="0" fontId="4" fillId="12" borderId="4" xfId="0" applyFont="1" applyFill="1" applyBorder="1" applyAlignment="1">
      <alignment horizontal="left" vertical="center" wrapText="1"/>
    </xf>
    <xf numFmtId="0" fontId="4" fillId="12" borderId="2" xfId="0" applyFont="1" applyFill="1" applyBorder="1" applyAlignment="1">
      <alignment horizontal="center" vertical="center" wrapText="1"/>
    </xf>
    <xf numFmtId="0" fontId="4" fillId="12" borderId="4" xfId="0" applyFont="1" applyFill="1" applyBorder="1" applyAlignment="1">
      <alignment horizontal="center" vertical="center" wrapText="1"/>
    </xf>
    <xf numFmtId="0" fontId="4" fillId="11" borderId="2" xfId="0" applyFont="1" applyFill="1" applyBorder="1" applyAlignment="1">
      <alignment horizontal="left" vertical="center" wrapText="1"/>
    </xf>
    <xf numFmtId="0" fontId="4" fillId="11" borderId="4" xfId="0" applyFont="1" applyFill="1" applyBorder="1" applyAlignment="1">
      <alignment horizontal="left" vertical="center" wrapText="1"/>
    </xf>
    <xf numFmtId="0" fontId="4" fillId="10" borderId="2" xfId="0" applyFont="1" applyFill="1" applyBorder="1" applyAlignment="1">
      <alignment horizontal="center" vertical="center" wrapText="1"/>
    </xf>
    <xf numFmtId="0" fontId="4" fillId="10" borderId="4" xfId="0" applyFont="1" applyFill="1" applyBorder="1" applyAlignment="1">
      <alignment horizontal="center" vertical="center" wrapText="1"/>
    </xf>
    <xf numFmtId="0" fontId="4" fillId="10" borderId="1"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4" xfId="0" applyFont="1" applyFill="1" applyBorder="1" applyAlignment="1">
      <alignment horizontal="center" vertical="center" wrapText="1"/>
    </xf>
    <xf numFmtId="0" fontId="4" fillId="10" borderId="2" xfId="0" applyFont="1" applyFill="1" applyBorder="1" applyAlignment="1">
      <alignment horizontal="left" vertical="center" wrapText="1"/>
    </xf>
    <xf numFmtId="0" fontId="4" fillId="10" borderId="4" xfId="0" applyFont="1" applyFill="1" applyBorder="1" applyAlignment="1">
      <alignment horizontal="left" vertical="center" wrapText="1"/>
    </xf>
    <xf numFmtId="0" fontId="4" fillId="8" borderId="9" xfId="0" applyFont="1" applyFill="1" applyBorder="1" applyAlignment="1">
      <alignment horizontal="center" vertical="center" wrapText="1"/>
    </xf>
    <xf numFmtId="0" fontId="4" fillId="8" borderId="15" xfId="0" applyFont="1" applyFill="1" applyBorder="1" applyAlignment="1">
      <alignment horizontal="center" vertical="center" wrapText="1"/>
    </xf>
    <xf numFmtId="0" fontId="4" fillId="12" borderId="1" xfId="0" applyFont="1" applyFill="1" applyBorder="1" applyAlignment="1">
      <alignment horizontal="center" vertical="center" wrapText="1"/>
    </xf>
    <xf numFmtId="0" fontId="4" fillId="12" borderId="9" xfId="0" applyFont="1" applyFill="1" applyBorder="1" applyAlignment="1">
      <alignment horizontal="center" vertical="center" wrapText="1"/>
    </xf>
    <xf numFmtId="0" fontId="4" fillId="12" borderId="15" xfId="0" applyFont="1" applyFill="1" applyBorder="1" applyAlignment="1">
      <alignment horizontal="center" vertical="center" wrapText="1"/>
    </xf>
    <xf numFmtId="0" fontId="4" fillId="10" borderId="9" xfId="0" applyFont="1" applyFill="1" applyBorder="1" applyAlignment="1">
      <alignment horizontal="center" vertical="center" wrapText="1"/>
    </xf>
    <xf numFmtId="0" fontId="4" fillId="10" borderId="15" xfId="0" applyFont="1" applyFill="1" applyBorder="1" applyAlignment="1">
      <alignment horizontal="center" vertical="center" wrapText="1"/>
    </xf>
    <xf numFmtId="0" fontId="4" fillId="12" borderId="6" xfId="0" applyFont="1" applyFill="1" applyBorder="1" applyAlignment="1">
      <alignment horizontal="center" vertical="center" wrapText="1"/>
    </xf>
    <xf numFmtId="0" fontId="4" fillId="12" borderId="8" xfId="0" applyFont="1" applyFill="1" applyBorder="1" applyAlignment="1">
      <alignment horizontal="center" vertical="center" wrapText="1"/>
    </xf>
    <xf numFmtId="0" fontId="4" fillId="12" borderId="7" xfId="0" applyFont="1" applyFill="1" applyBorder="1" applyAlignment="1">
      <alignment horizontal="center" vertical="center" wrapText="1"/>
    </xf>
    <xf numFmtId="0" fontId="4" fillId="10" borderId="6" xfId="0" applyFont="1" applyFill="1" applyBorder="1" applyAlignment="1">
      <alignment horizontal="center" vertical="center" wrapText="1"/>
    </xf>
    <xf numFmtId="0" fontId="4" fillId="10" borderId="8" xfId="0" applyFont="1" applyFill="1" applyBorder="1" applyAlignment="1">
      <alignment horizontal="center" vertical="center" wrapText="1"/>
    </xf>
    <xf numFmtId="0" fontId="4" fillId="10" borderId="7" xfId="0" applyFont="1" applyFill="1" applyBorder="1" applyAlignment="1">
      <alignment horizontal="center" vertical="center" wrapText="1"/>
    </xf>
    <xf numFmtId="0" fontId="4" fillId="11" borderId="2" xfId="2" applyFont="1" applyFill="1" applyBorder="1" applyAlignment="1">
      <alignment horizontal="left" vertical="center" wrapText="1"/>
    </xf>
    <xf numFmtId="0" fontId="4" fillId="11" borderId="4" xfId="2" applyFont="1" applyFill="1" applyBorder="1" applyAlignment="1">
      <alignment horizontal="left" vertical="center" wrapText="1"/>
    </xf>
    <xf numFmtId="0" fontId="4" fillId="11" borderId="2" xfId="2" applyFont="1" applyFill="1" applyBorder="1" applyAlignment="1">
      <alignment horizontal="center" vertical="center" wrapText="1"/>
    </xf>
    <xf numFmtId="0" fontId="4" fillId="11" borderId="4" xfId="2" applyFont="1" applyFill="1" applyBorder="1" applyAlignment="1">
      <alignment horizontal="center" vertical="center" wrapText="1"/>
    </xf>
    <xf numFmtId="0" fontId="23" fillId="0" borderId="2" xfId="0" applyFont="1" applyBorder="1" applyAlignment="1">
      <alignment horizontal="center" vertical="center"/>
    </xf>
    <xf numFmtId="0" fontId="23" fillId="0" borderId="4" xfId="0" applyFont="1" applyBorder="1" applyAlignment="1">
      <alignment horizontal="center" vertical="center"/>
    </xf>
    <xf numFmtId="0" fontId="4" fillId="8" borderId="2" xfId="2" applyFont="1" applyFill="1" applyBorder="1" applyAlignment="1">
      <alignment horizontal="left" vertical="center" wrapText="1"/>
    </xf>
    <xf numFmtId="0" fontId="4" fillId="8" borderId="4" xfId="2" applyFont="1" applyFill="1" applyBorder="1" applyAlignment="1">
      <alignment horizontal="left" vertical="center" wrapText="1"/>
    </xf>
    <xf numFmtId="0" fontId="4" fillId="8" borderId="2" xfId="2" applyFont="1" applyFill="1" applyBorder="1" applyAlignment="1">
      <alignment horizontal="center" vertical="center" wrapText="1"/>
    </xf>
    <xf numFmtId="0" fontId="4" fillId="8" borderId="4" xfId="2" applyFont="1" applyFill="1" applyBorder="1" applyAlignment="1">
      <alignment horizontal="center" vertical="center" wrapText="1"/>
    </xf>
    <xf numFmtId="0" fontId="4" fillId="10" borderId="2" xfId="2" applyFont="1" applyFill="1" applyBorder="1" applyAlignment="1">
      <alignment horizontal="left" vertical="center" wrapText="1"/>
    </xf>
    <xf numFmtId="0" fontId="4" fillId="10" borderId="4" xfId="2" applyFont="1" applyFill="1" applyBorder="1" applyAlignment="1">
      <alignment horizontal="left" vertical="center" wrapText="1"/>
    </xf>
    <xf numFmtId="0" fontId="4" fillId="10" borderId="2" xfId="2" applyFont="1" applyFill="1" applyBorder="1" applyAlignment="1">
      <alignment horizontal="center" vertical="center" wrapText="1"/>
    </xf>
    <xf numFmtId="0" fontId="4" fillId="10" borderId="4" xfId="2" applyFont="1" applyFill="1" applyBorder="1" applyAlignment="1">
      <alignment horizontal="center" vertical="center" wrapText="1"/>
    </xf>
    <xf numFmtId="170" fontId="0" fillId="0" borderId="0" xfId="0" applyNumberFormat="1" applyAlignment="1">
      <alignment horizontal="center"/>
    </xf>
    <xf numFmtId="0" fontId="13" fillId="0" borderId="1" xfId="0" applyFont="1" applyBorder="1" applyAlignment="1">
      <alignment horizontal="center" vertical="center" wrapText="1"/>
    </xf>
    <xf numFmtId="0" fontId="13" fillId="0" borderId="1" xfId="0" applyFont="1" applyBorder="1" applyAlignment="1">
      <alignment horizontal="right" vertical="center" wrapText="1"/>
    </xf>
    <xf numFmtId="0" fontId="18" fillId="3" borderId="1" xfId="0" applyFont="1" applyFill="1" applyBorder="1" applyAlignment="1">
      <alignment horizontal="right" vertical="center"/>
    </xf>
    <xf numFmtId="0" fontId="13" fillId="0" borderId="0" xfId="0" applyFont="1" applyAlignment="1">
      <alignment horizontal="center" vertical="center" wrapText="1"/>
    </xf>
    <xf numFmtId="0" fontId="13" fillId="0" borderId="11" xfId="0" applyFont="1" applyBorder="1" applyAlignment="1">
      <alignment horizontal="center"/>
    </xf>
    <xf numFmtId="0" fontId="13" fillId="0" borderId="12" xfId="0" applyFont="1" applyBorder="1" applyAlignment="1">
      <alignment horizontal="center"/>
    </xf>
    <xf numFmtId="0" fontId="13" fillId="0" borderId="13" xfId="0" applyFont="1" applyBorder="1" applyAlignment="1">
      <alignment horizontal="center"/>
    </xf>
    <xf numFmtId="0" fontId="18" fillId="5" borderId="2" xfId="0" applyFont="1" applyFill="1" applyBorder="1" applyAlignment="1">
      <alignment horizontal="left" vertical="center" wrapText="1"/>
    </xf>
    <xf numFmtId="0" fontId="18" fillId="5" borderId="3" xfId="0" applyFont="1" applyFill="1" applyBorder="1" applyAlignment="1">
      <alignment horizontal="left" vertical="center" wrapText="1"/>
    </xf>
    <xf numFmtId="0" fontId="18" fillId="5" borderId="4" xfId="0" applyFont="1" applyFill="1" applyBorder="1" applyAlignment="1">
      <alignment horizontal="left" vertical="center" wrapText="1"/>
    </xf>
    <xf numFmtId="0" fontId="18" fillId="3" borderId="2" xfId="0" applyFont="1" applyFill="1" applyBorder="1" applyAlignment="1">
      <alignment horizontal="right" vertical="center"/>
    </xf>
    <xf numFmtId="0" fontId="18" fillId="3" borderId="3" xfId="0" applyFont="1" applyFill="1" applyBorder="1" applyAlignment="1">
      <alignment horizontal="right" vertical="center"/>
    </xf>
    <xf numFmtId="0" fontId="18" fillId="3" borderId="4" xfId="0" applyFont="1" applyFill="1" applyBorder="1" applyAlignment="1">
      <alignment horizontal="right" vertical="center"/>
    </xf>
    <xf numFmtId="0" fontId="18" fillId="5" borderId="2" xfId="0" applyFont="1" applyFill="1" applyBorder="1" applyAlignment="1">
      <alignment horizontal="left" vertical="center"/>
    </xf>
    <xf numFmtId="0" fontId="18" fillId="5" borderId="3" xfId="0" applyFont="1" applyFill="1" applyBorder="1" applyAlignment="1">
      <alignment horizontal="left" vertical="center"/>
    </xf>
    <xf numFmtId="0" fontId="18" fillId="5" borderId="4" xfId="0" applyFont="1" applyFill="1" applyBorder="1" applyAlignment="1">
      <alignment horizontal="left" vertical="center"/>
    </xf>
    <xf numFmtId="0" fontId="18" fillId="6" borderId="2" xfId="0" applyFont="1" applyFill="1" applyBorder="1" applyAlignment="1">
      <alignment horizontal="right" vertical="center"/>
    </xf>
    <xf numFmtId="0" fontId="18" fillId="6" borderId="3" xfId="0" applyFont="1" applyFill="1" applyBorder="1" applyAlignment="1">
      <alignment horizontal="right" vertical="center"/>
    </xf>
    <xf numFmtId="0" fontId="18" fillId="6" borderId="4" xfId="0" applyFont="1" applyFill="1" applyBorder="1" applyAlignment="1">
      <alignment horizontal="right" vertical="center"/>
    </xf>
  </cellXfs>
  <cellStyles count="49">
    <cellStyle name="Hipervínculo" xfId="6"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27" builtinId="8" hidden="1"/>
    <cellStyle name="Hipervínculo" xfId="29" builtinId="8" hidden="1"/>
    <cellStyle name="Hipervínculo" xfId="31" builtinId="8" hidden="1"/>
    <cellStyle name="Hipervínculo" xfId="33" builtinId="8" hidden="1"/>
    <cellStyle name="Hipervínculo" xfId="35" builtinId="8" hidden="1"/>
    <cellStyle name="Hipervínculo" xfId="37" builtinId="8" hidden="1"/>
    <cellStyle name="Hipervínculo" xfId="39" builtinId="8" hidden="1"/>
    <cellStyle name="Hipervínculo" xfId="41" builtinId="8" hidden="1"/>
    <cellStyle name="Hipervínculo" xfId="43" builtinId="8" hidden="1"/>
    <cellStyle name="Hipervínculo visitado" xfId="7"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Hipervínculo visitado" xfId="30" builtinId="9" hidden="1"/>
    <cellStyle name="Hipervínculo visitado" xfId="32" builtinId="9" hidden="1"/>
    <cellStyle name="Hipervínculo visitado" xfId="34" builtinId="9" hidden="1"/>
    <cellStyle name="Hipervínculo visitado" xfId="36" builtinId="9" hidden="1"/>
    <cellStyle name="Hipervínculo visitado" xfId="38" builtinId="9" hidden="1"/>
    <cellStyle name="Hipervínculo visitado" xfId="40" builtinId="9" hidden="1"/>
    <cellStyle name="Hipervínculo visitado" xfId="42" builtinId="9" hidden="1"/>
    <cellStyle name="Hipervínculo visitado" xfId="44" builtinId="9" hidden="1"/>
    <cellStyle name="Millares [0] 2" xfId="47"/>
    <cellStyle name="Millares_PRESUPUESTO  AMBIENTAL Y SOCIAL anexo 8A" xfId="8"/>
    <cellStyle name="Moneda" xfId="1" builtinId="4"/>
    <cellStyle name="Moneda [0]" xfId="45" builtinId="7"/>
    <cellStyle name="Moneda [0] 2" xfId="3"/>
    <cellStyle name="Moneda 2" xfId="5"/>
    <cellStyle name="Normal" xfId="0" builtinId="0"/>
    <cellStyle name="Normal 16" xfId="48"/>
    <cellStyle name="Normal 3" xfId="2"/>
    <cellStyle name="Normal_PRESUPUESTOS Preliminares" xfId="4"/>
    <cellStyle name="Porcentaje" xfId="46"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440266</xdr:colOff>
      <xdr:row>1</xdr:row>
      <xdr:rowOff>228599</xdr:rowOff>
    </xdr:from>
    <xdr:to>
      <xdr:col>2</xdr:col>
      <xdr:colOff>1921933</xdr:colOff>
      <xdr:row>1</xdr:row>
      <xdr:rowOff>939801</xdr:rowOff>
    </xdr:to>
    <xdr:pic>
      <xdr:nvPicPr>
        <xdr:cNvPr id="2" name="Picture 1" descr="A black background with grey text&#10;&#10;Description automatically generated">
          <a:extLst>
            <a:ext uri="{FF2B5EF4-FFF2-40B4-BE49-F238E27FC236}">
              <a16:creationId xmlns:a16="http://schemas.microsoft.com/office/drawing/2014/main" id="{EE05F666-088E-42CD-AD4D-0BDF3745B91E}"/>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36133" y="694266"/>
          <a:ext cx="1955800" cy="71120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693420</xdr:colOff>
      <xdr:row>0</xdr:row>
      <xdr:rowOff>205740</xdr:rowOff>
    </xdr:from>
    <xdr:to>
      <xdr:col>1</xdr:col>
      <xdr:colOff>1871980</xdr:colOff>
      <xdr:row>0</xdr:row>
      <xdr:rowOff>916942</xdr:rowOff>
    </xdr:to>
    <xdr:pic>
      <xdr:nvPicPr>
        <xdr:cNvPr id="2" name="Picture 1" descr="A black background with grey text&#10;&#10;Description automatically generated">
          <a:extLst>
            <a:ext uri="{FF2B5EF4-FFF2-40B4-BE49-F238E27FC236}">
              <a16:creationId xmlns:a16="http://schemas.microsoft.com/office/drawing/2014/main" id="{22A2B698-00D1-4A6B-8A97-E282AC3D7579}"/>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93420" y="205740"/>
          <a:ext cx="1955800" cy="71120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121920</xdr:colOff>
      <xdr:row>0</xdr:row>
      <xdr:rowOff>137160</xdr:rowOff>
    </xdr:from>
    <xdr:to>
      <xdr:col>3</xdr:col>
      <xdr:colOff>180340</xdr:colOff>
      <xdr:row>0</xdr:row>
      <xdr:rowOff>848362</xdr:rowOff>
    </xdr:to>
    <xdr:pic>
      <xdr:nvPicPr>
        <xdr:cNvPr id="5" name="Picture 1" descr="A black background with grey text&#10;&#10;Description automatically generated">
          <a:extLst>
            <a:ext uri="{FF2B5EF4-FFF2-40B4-BE49-F238E27FC236}">
              <a16:creationId xmlns:a16="http://schemas.microsoft.com/office/drawing/2014/main" id="{A3C6B0A7-4283-4CD1-B8A1-1830B0716758}"/>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91640" y="137160"/>
          <a:ext cx="1955800" cy="71120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438150</xdr:colOff>
      <xdr:row>52</xdr:row>
      <xdr:rowOff>142875</xdr:rowOff>
    </xdr:from>
    <xdr:to>
      <xdr:col>7</xdr:col>
      <xdr:colOff>641350</xdr:colOff>
      <xdr:row>54</xdr:row>
      <xdr:rowOff>66675</xdr:rowOff>
    </xdr:to>
    <xdr:pic>
      <xdr:nvPicPr>
        <xdr:cNvPr id="3" name="Imagen 2" descr="Dibujo en blanco y negro&#10;&#10;Descripción generada automáticamente con confianza baja">
          <a:extLst>
            <a:ext uri="{FF2B5EF4-FFF2-40B4-BE49-F238E27FC236}">
              <a16:creationId xmlns:a16="http://schemas.microsoft.com/office/drawing/2014/main" id="{00000000-0008-0000-0A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72175" y="18497550"/>
          <a:ext cx="965200" cy="304800"/>
        </a:xfrm>
        <a:prstGeom prst="rect">
          <a:avLst/>
        </a:prstGeom>
        <a:noFill/>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D20"/>
  <sheetViews>
    <sheetView view="pageBreakPreview" zoomScale="90" zoomScaleNormal="98" zoomScaleSheetLayoutView="90" zoomScalePageLayoutView="98" workbookViewId="0">
      <selection activeCell="C11" sqref="C11"/>
    </sheetView>
  </sheetViews>
  <sheetFormatPr baseColWidth="10" defaultRowHeight="14.5" x14ac:dyDescent="0.35"/>
  <cols>
    <col min="2" max="2" width="6.81640625" customWidth="1"/>
    <col min="3" max="3" width="57" customWidth="1"/>
    <col min="4" max="4" width="26.453125" customWidth="1"/>
  </cols>
  <sheetData>
    <row r="1" spans="2:4" ht="36.75" customHeight="1" x14ac:dyDescent="0.35"/>
    <row r="2" spans="2:4" ht="89.5" customHeight="1" x14ac:dyDescent="0.35">
      <c r="B2" s="197" t="s">
        <v>213</v>
      </c>
      <c r="C2" s="198"/>
      <c r="D2" s="199"/>
    </row>
    <row r="3" spans="2:4" x14ac:dyDescent="0.35">
      <c r="B3" s="200" t="s">
        <v>382</v>
      </c>
      <c r="C3" s="200"/>
      <c r="D3" s="200"/>
    </row>
    <row r="4" spans="2:4" x14ac:dyDescent="0.35">
      <c r="B4" s="84" t="s">
        <v>0</v>
      </c>
      <c r="C4" s="84" t="s">
        <v>188</v>
      </c>
      <c r="D4" s="84" t="s">
        <v>189</v>
      </c>
    </row>
    <row r="5" spans="2:4" ht="30" customHeight="1" x14ac:dyDescent="0.35">
      <c r="B5" s="48" t="s">
        <v>191</v>
      </c>
      <c r="C5" s="50" t="s">
        <v>322</v>
      </c>
      <c r="D5" s="85">
        <f>'PRESUPUESTO DETALLADO'!I21</f>
        <v>139694300</v>
      </c>
    </row>
    <row r="6" spans="2:4" ht="30" customHeight="1" x14ac:dyDescent="0.35">
      <c r="B6" s="48" t="s">
        <v>215</v>
      </c>
      <c r="C6" s="50" t="s">
        <v>181</v>
      </c>
      <c r="D6" s="85">
        <f>+'PRESUPUESTO DETALLADO'!I26</f>
        <v>71500000</v>
      </c>
    </row>
    <row r="7" spans="2:4" x14ac:dyDescent="0.35">
      <c r="B7" s="48" t="s">
        <v>194</v>
      </c>
      <c r="C7" s="49" t="s">
        <v>10</v>
      </c>
      <c r="D7" s="85">
        <f>'PRESUPUESTO DETALLADO'!I117</f>
        <v>665932980</v>
      </c>
    </row>
    <row r="8" spans="2:4" x14ac:dyDescent="0.35">
      <c r="B8" s="48" t="s">
        <v>244</v>
      </c>
      <c r="C8" s="49" t="s">
        <v>103</v>
      </c>
      <c r="D8" s="85">
        <f>'PRESUPUESTO DETALLADO'!I166</f>
        <v>45780499</v>
      </c>
    </row>
    <row r="9" spans="2:4" ht="21" customHeight="1" x14ac:dyDescent="0.35">
      <c r="B9" s="48">
        <v>5</v>
      </c>
      <c r="C9" s="49" t="s">
        <v>104</v>
      </c>
      <c r="D9" s="85">
        <f>+'PRESUPUESTO DETALLADO'!I235</f>
        <v>87621700</v>
      </c>
    </row>
    <row r="10" spans="2:4" ht="18" customHeight="1" x14ac:dyDescent="0.35">
      <c r="B10" s="204" t="s">
        <v>8</v>
      </c>
      <c r="C10" s="204"/>
      <c r="D10" s="86">
        <f>SUM(D5:D9)</f>
        <v>1010529479</v>
      </c>
    </row>
    <row r="11" spans="2:4" ht="18" customHeight="1" x14ac:dyDescent="0.35">
      <c r="B11" s="44"/>
      <c r="C11" s="45"/>
      <c r="D11" s="45"/>
    </row>
    <row r="12" spans="2:4" ht="17.25" customHeight="1" x14ac:dyDescent="0.35">
      <c r="B12" s="44"/>
      <c r="C12" s="45"/>
      <c r="D12" s="45"/>
    </row>
    <row r="13" spans="2:4" ht="20.25" customHeight="1" x14ac:dyDescent="0.35">
      <c r="B13" s="44"/>
      <c r="C13" s="45"/>
      <c r="D13" s="45"/>
    </row>
    <row r="16" spans="2:4" x14ac:dyDescent="0.35">
      <c r="B16" s="42" t="s">
        <v>209</v>
      </c>
    </row>
    <row r="17" spans="2:4" x14ac:dyDescent="0.35">
      <c r="B17" s="43" t="s">
        <v>210</v>
      </c>
    </row>
    <row r="19" spans="2:4" ht="31.5" customHeight="1" x14ac:dyDescent="0.35">
      <c r="B19" s="201"/>
      <c r="C19" s="202"/>
      <c r="D19" s="202"/>
    </row>
    <row r="20" spans="2:4" x14ac:dyDescent="0.35">
      <c r="B20" s="203"/>
      <c r="C20" s="203"/>
      <c r="D20" s="203"/>
    </row>
  </sheetData>
  <mergeCells count="5">
    <mergeCell ref="B2:D2"/>
    <mergeCell ref="B3:D3"/>
    <mergeCell ref="B19:D19"/>
    <mergeCell ref="B20:D20"/>
    <mergeCell ref="B10:C10"/>
  </mergeCells>
  <pageMargins left="0.7" right="0.7" top="0.75" bottom="0.75" header="0.3" footer="0.3"/>
  <pageSetup paperSize="9" scale="78" orientation="portrait" horizontalDpi="300" verticalDpi="300"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44"/>
  <sheetViews>
    <sheetView tabSelected="1" view="pageBreakPreview" topLeftCell="A99" zoomScale="91" zoomScaleNormal="91" zoomScaleSheetLayoutView="91" zoomScalePageLayoutView="150" workbookViewId="0">
      <selection activeCell="A2" sqref="A2:I2"/>
    </sheetView>
  </sheetViews>
  <sheetFormatPr baseColWidth="10" defaultColWidth="23.81640625" defaultRowHeight="14.5" x14ac:dyDescent="0.35"/>
  <cols>
    <col min="1" max="1" width="11.36328125" customWidth="1"/>
    <col min="2" max="2" width="27.6328125" customWidth="1"/>
    <col min="3" max="3" width="21.453125" customWidth="1"/>
    <col min="4" max="4" width="12.81640625" customWidth="1"/>
    <col min="5" max="5" width="10.1796875" customWidth="1"/>
    <col min="6" max="6" width="7.81640625" customWidth="1"/>
    <col min="7" max="7" width="12.1796875" customWidth="1"/>
    <col min="8" max="8" width="14.36328125" customWidth="1"/>
    <col min="9" max="9" width="20.453125" customWidth="1"/>
    <col min="10" max="10" width="19" customWidth="1"/>
    <col min="11" max="11" width="18.6328125" customWidth="1"/>
    <col min="12" max="12" width="19.6328125" customWidth="1"/>
  </cols>
  <sheetData>
    <row r="1" spans="1:11" ht="83.5" customHeight="1" x14ac:dyDescent="0.35">
      <c r="A1" s="225"/>
      <c r="B1" s="223"/>
      <c r="C1" s="115"/>
      <c r="D1" s="223" t="s">
        <v>213</v>
      </c>
      <c r="E1" s="223"/>
      <c r="F1" s="223"/>
      <c r="G1" s="223"/>
      <c r="H1" s="223"/>
      <c r="I1" s="224"/>
      <c r="J1" s="87"/>
    </row>
    <row r="2" spans="1:11" ht="20.5" customHeight="1" x14ac:dyDescent="0.35">
      <c r="A2" s="225" t="s">
        <v>349</v>
      </c>
      <c r="B2" s="223"/>
      <c r="C2" s="223"/>
      <c r="D2" s="223"/>
      <c r="E2" s="223"/>
      <c r="F2" s="223"/>
      <c r="G2" s="223"/>
      <c r="H2" s="223"/>
      <c r="I2" s="224"/>
      <c r="J2" s="87"/>
    </row>
    <row r="3" spans="1:11" ht="30" customHeight="1" x14ac:dyDescent="0.35">
      <c r="A3" s="97" t="s">
        <v>191</v>
      </c>
      <c r="B3" s="265" t="s">
        <v>322</v>
      </c>
      <c r="C3" s="266"/>
      <c r="D3" s="266"/>
      <c r="E3" s="266"/>
      <c r="F3" s="266"/>
      <c r="G3" s="266"/>
      <c r="H3" s="266"/>
      <c r="I3" s="267"/>
      <c r="J3" s="87"/>
    </row>
    <row r="4" spans="1:11" ht="30" customHeight="1" x14ac:dyDescent="0.35">
      <c r="A4" s="91" t="s">
        <v>0</v>
      </c>
      <c r="B4" s="91" t="s">
        <v>1</v>
      </c>
      <c r="C4" s="91" t="s">
        <v>2</v>
      </c>
      <c r="D4" s="91" t="s">
        <v>199</v>
      </c>
      <c r="E4" s="246" t="s">
        <v>7</v>
      </c>
      <c r="F4" s="247"/>
      <c r="G4" s="91" t="s">
        <v>3</v>
      </c>
      <c r="H4" s="91" t="s">
        <v>4</v>
      </c>
      <c r="I4" s="93" t="s">
        <v>5</v>
      </c>
      <c r="J4" s="87"/>
    </row>
    <row r="5" spans="1:11" ht="30" customHeight="1" x14ac:dyDescent="0.35">
      <c r="A5" s="91" t="s">
        <v>169</v>
      </c>
      <c r="B5" s="262" t="s">
        <v>190</v>
      </c>
      <c r="C5" s="263"/>
      <c r="D5" s="263"/>
      <c r="E5" s="263"/>
      <c r="F5" s="263"/>
      <c r="G5" s="263"/>
      <c r="H5" s="263"/>
      <c r="I5" s="264"/>
      <c r="J5" s="87"/>
    </row>
    <row r="6" spans="1:11" x14ac:dyDescent="0.35">
      <c r="A6" s="5" t="s">
        <v>170</v>
      </c>
      <c r="B6" s="36" t="s">
        <v>324</v>
      </c>
      <c r="C6" s="14">
        <v>0.85</v>
      </c>
      <c r="D6" s="5" t="s">
        <v>9</v>
      </c>
      <c r="E6" s="271">
        <v>1</v>
      </c>
      <c r="F6" s="272"/>
      <c r="G6" s="5">
        <v>6.5</v>
      </c>
      <c r="H6" s="15">
        <f>'ESTUDIO DE MERCADO'!I6</f>
        <v>4860000</v>
      </c>
      <c r="I6" s="16">
        <f>C6*E6*G6*H6</f>
        <v>26851499.999999996</v>
      </c>
      <c r="J6" s="94"/>
      <c r="K6" s="2"/>
    </row>
    <row r="7" spans="1:11" x14ac:dyDescent="0.35">
      <c r="A7" s="5" t="s">
        <v>192</v>
      </c>
      <c r="B7" s="36" t="s">
        <v>325</v>
      </c>
      <c r="C7" s="14">
        <v>0.85</v>
      </c>
      <c r="D7" s="5" t="s">
        <v>9</v>
      </c>
      <c r="E7" s="271">
        <v>1</v>
      </c>
      <c r="F7" s="272"/>
      <c r="G7" s="5">
        <v>6.5</v>
      </c>
      <c r="H7" s="15">
        <f>'ESTUDIO DE MERCADO'!I7</f>
        <v>4320000</v>
      </c>
      <c r="I7" s="16">
        <f t="shared" ref="I7:I8" si="0">C7*E7*G7*H7</f>
        <v>23867999.999999996</v>
      </c>
      <c r="J7" s="94"/>
    </row>
    <row r="8" spans="1:11" x14ac:dyDescent="0.35">
      <c r="A8" s="5" t="s">
        <v>171</v>
      </c>
      <c r="B8" s="36" t="s">
        <v>326</v>
      </c>
      <c r="C8" s="14">
        <v>0.6</v>
      </c>
      <c r="D8" s="5" t="s">
        <v>9</v>
      </c>
      <c r="E8" s="271">
        <v>1</v>
      </c>
      <c r="F8" s="272"/>
      <c r="G8" s="5">
        <v>6.5</v>
      </c>
      <c r="H8" s="15">
        <f>'ESTUDIO DE MERCADO'!I8</f>
        <v>2916000</v>
      </c>
      <c r="I8" s="16">
        <f t="shared" si="0"/>
        <v>11372400</v>
      </c>
      <c r="J8" s="94"/>
    </row>
    <row r="9" spans="1:11" x14ac:dyDescent="0.35">
      <c r="A9" s="5" t="s">
        <v>172</v>
      </c>
      <c r="B9" s="36" t="s">
        <v>327</v>
      </c>
      <c r="C9" s="14">
        <v>0.85</v>
      </c>
      <c r="D9" s="5" t="s">
        <v>9</v>
      </c>
      <c r="E9" s="271">
        <v>3</v>
      </c>
      <c r="F9" s="272"/>
      <c r="G9" s="5">
        <v>6.5</v>
      </c>
      <c r="H9" s="15">
        <f>'ESTUDIO DE MERCADO'!I9</f>
        <v>2376000</v>
      </c>
      <c r="I9" s="16">
        <f>E9*G9*H9*C9</f>
        <v>39382200</v>
      </c>
      <c r="J9" s="94"/>
    </row>
    <row r="10" spans="1:11" x14ac:dyDescent="0.35">
      <c r="A10" s="5" t="s">
        <v>173</v>
      </c>
      <c r="B10" s="36" t="s">
        <v>328</v>
      </c>
      <c r="C10" s="14">
        <v>0.75</v>
      </c>
      <c r="D10" s="5" t="s">
        <v>9</v>
      </c>
      <c r="E10" s="271">
        <v>1</v>
      </c>
      <c r="F10" s="272"/>
      <c r="G10" s="5">
        <v>6.5</v>
      </c>
      <c r="H10" s="15">
        <f>'ESTUDIO DE MERCADO'!I10</f>
        <v>2592000</v>
      </c>
      <c r="I10" s="16">
        <f>G10*H10*C10</f>
        <v>12636000</v>
      </c>
      <c r="J10" s="94"/>
    </row>
    <row r="11" spans="1:11" x14ac:dyDescent="0.35">
      <c r="A11" s="5" t="s">
        <v>174</v>
      </c>
      <c r="B11" s="36" t="s">
        <v>329</v>
      </c>
      <c r="C11" s="14">
        <v>0.8</v>
      </c>
      <c r="D11" s="5" t="s">
        <v>9</v>
      </c>
      <c r="E11" s="271">
        <v>1</v>
      </c>
      <c r="F11" s="272"/>
      <c r="G11" s="5">
        <v>6.5</v>
      </c>
      <c r="H11" s="15">
        <f>'ESTUDIO DE MERCADO'!I11</f>
        <v>1423500</v>
      </c>
      <c r="I11" s="16">
        <f t="shared" ref="I11" si="1">C11*E11*G11*H11</f>
        <v>7402200</v>
      </c>
      <c r="J11" s="94"/>
    </row>
    <row r="12" spans="1:11" ht="30" customHeight="1" x14ac:dyDescent="0.35">
      <c r="A12" s="259" t="s">
        <v>108</v>
      </c>
      <c r="B12" s="260"/>
      <c r="C12" s="260"/>
      <c r="D12" s="260"/>
      <c r="E12" s="260"/>
      <c r="F12" s="260"/>
      <c r="G12" s="260"/>
      <c r="H12" s="261"/>
      <c r="I12" s="95">
        <f>SUM(I6:I11)</f>
        <v>121512300</v>
      </c>
      <c r="J12" s="87"/>
    </row>
    <row r="13" spans="1:11" ht="30" customHeight="1" x14ac:dyDescent="0.35">
      <c r="A13" s="96" t="s">
        <v>168</v>
      </c>
      <c r="B13" s="250" t="s">
        <v>350</v>
      </c>
      <c r="C13" s="251"/>
      <c r="D13" s="251"/>
      <c r="E13" s="251"/>
      <c r="F13" s="251"/>
      <c r="G13" s="251"/>
      <c r="H13" s="251"/>
      <c r="I13" s="252"/>
      <c r="J13" s="87"/>
    </row>
    <row r="14" spans="1:11" ht="50.25" customHeight="1" x14ac:dyDescent="0.35">
      <c r="A14" s="91" t="s">
        <v>0</v>
      </c>
      <c r="B14" s="246" t="s">
        <v>6</v>
      </c>
      <c r="C14" s="247"/>
      <c r="D14" s="246" t="s">
        <v>199</v>
      </c>
      <c r="E14" s="247"/>
      <c r="F14" s="91" t="s">
        <v>7</v>
      </c>
      <c r="G14" s="91" t="s">
        <v>351</v>
      </c>
      <c r="H14" s="91" t="s">
        <v>4</v>
      </c>
      <c r="I14" s="91" t="s">
        <v>8</v>
      </c>
      <c r="J14" s="87"/>
    </row>
    <row r="15" spans="1:11" ht="39" customHeight="1" x14ac:dyDescent="0.35">
      <c r="A15" s="5" t="s">
        <v>159</v>
      </c>
      <c r="B15" s="275" t="s">
        <v>352</v>
      </c>
      <c r="C15" s="276"/>
      <c r="D15" s="277" t="s">
        <v>9</v>
      </c>
      <c r="E15" s="278"/>
      <c r="F15" s="17">
        <v>24</v>
      </c>
      <c r="G15" s="5">
        <v>10</v>
      </c>
      <c r="H15" s="15">
        <f>'ESTUDIO DE MERCADO'!I15</f>
        <v>720</v>
      </c>
      <c r="I15" s="20">
        <f>H15*G15*F15</f>
        <v>172800</v>
      </c>
      <c r="J15" s="87"/>
    </row>
    <row r="16" spans="1:11" ht="32.25" customHeight="1" x14ac:dyDescent="0.35">
      <c r="A16" s="5" t="s">
        <v>160</v>
      </c>
      <c r="B16" s="275" t="s">
        <v>161</v>
      </c>
      <c r="C16" s="276"/>
      <c r="D16" s="277" t="s">
        <v>162</v>
      </c>
      <c r="E16" s="278"/>
      <c r="F16" s="17">
        <v>60</v>
      </c>
      <c r="G16" s="5">
        <v>10</v>
      </c>
      <c r="H16" s="15">
        <f>'ESTUDIO DE MERCADO'!I16</f>
        <v>26500</v>
      </c>
      <c r="I16" s="20">
        <f t="shared" ref="I16:I19" si="2">H16*G16*F16</f>
        <v>15900000</v>
      </c>
      <c r="J16" s="88"/>
    </row>
    <row r="17" spans="1:10" ht="19.5" customHeight="1" x14ac:dyDescent="0.35">
      <c r="A17" s="5" t="s">
        <v>163</v>
      </c>
      <c r="B17" s="275" t="s">
        <v>158</v>
      </c>
      <c r="C17" s="276"/>
      <c r="D17" s="277" t="s">
        <v>9</v>
      </c>
      <c r="E17" s="278"/>
      <c r="F17" s="17">
        <v>24</v>
      </c>
      <c r="G17" s="5">
        <v>4</v>
      </c>
      <c r="H17" s="15">
        <f>'ESTUDIO DE MERCADO'!I17</f>
        <v>5200</v>
      </c>
      <c r="I17" s="20">
        <f t="shared" si="2"/>
        <v>499200</v>
      </c>
      <c r="J17" s="87"/>
    </row>
    <row r="18" spans="1:10" ht="28.75" customHeight="1" x14ac:dyDescent="0.35">
      <c r="A18" s="5" t="s">
        <v>164</v>
      </c>
      <c r="B18" s="275" t="s">
        <v>165</v>
      </c>
      <c r="C18" s="276"/>
      <c r="D18" s="277" t="s">
        <v>9</v>
      </c>
      <c r="E18" s="278"/>
      <c r="F18" s="18">
        <v>10</v>
      </c>
      <c r="G18" s="9">
        <v>4</v>
      </c>
      <c r="H18" s="15">
        <f>'ESTUDIO DE MERCADO'!I18</f>
        <v>6150</v>
      </c>
      <c r="I18" s="20">
        <f t="shared" si="2"/>
        <v>246000</v>
      </c>
      <c r="J18" s="87"/>
    </row>
    <row r="19" spans="1:10" ht="39" customHeight="1" x14ac:dyDescent="0.35">
      <c r="A19" s="5" t="s">
        <v>166</v>
      </c>
      <c r="B19" s="275" t="s">
        <v>167</v>
      </c>
      <c r="C19" s="276"/>
      <c r="D19" s="277" t="s">
        <v>9</v>
      </c>
      <c r="E19" s="278"/>
      <c r="F19" s="18">
        <v>10</v>
      </c>
      <c r="G19" s="9">
        <v>2</v>
      </c>
      <c r="H19" s="15">
        <f>'ESTUDIO DE MERCADO'!I19</f>
        <v>68200</v>
      </c>
      <c r="I19" s="20">
        <f t="shared" si="2"/>
        <v>1364000</v>
      </c>
      <c r="J19" s="87"/>
    </row>
    <row r="20" spans="1:10" ht="25" customHeight="1" x14ac:dyDescent="0.35">
      <c r="A20" s="259" t="s">
        <v>320</v>
      </c>
      <c r="B20" s="260"/>
      <c r="C20" s="260"/>
      <c r="D20" s="260"/>
      <c r="E20" s="260"/>
      <c r="F20" s="260"/>
      <c r="G20" s="260"/>
      <c r="H20" s="261"/>
      <c r="I20" s="95">
        <f>SUM(I15:I19)</f>
        <v>18182000</v>
      </c>
      <c r="J20" s="87"/>
    </row>
    <row r="21" spans="1:10" ht="30" customHeight="1" x14ac:dyDescent="0.35">
      <c r="A21" s="239" t="s">
        <v>321</v>
      </c>
      <c r="B21" s="240"/>
      <c r="C21" s="240"/>
      <c r="D21" s="240"/>
      <c r="E21" s="240"/>
      <c r="F21" s="240"/>
      <c r="G21" s="240"/>
      <c r="H21" s="241"/>
      <c r="I21" s="98">
        <f>I12+I20</f>
        <v>139694300</v>
      </c>
      <c r="J21" s="87" t="s">
        <v>208</v>
      </c>
    </row>
    <row r="22" spans="1:10" ht="33.75" customHeight="1" x14ac:dyDescent="0.35">
      <c r="A22" s="97" t="s">
        <v>193</v>
      </c>
      <c r="B22" s="265" t="s">
        <v>181</v>
      </c>
      <c r="C22" s="266"/>
      <c r="D22" s="266"/>
      <c r="E22" s="266"/>
      <c r="F22" s="266"/>
      <c r="G22" s="266"/>
      <c r="H22" s="266"/>
      <c r="I22" s="267"/>
      <c r="J22" s="88"/>
    </row>
    <row r="23" spans="1:10" ht="48" customHeight="1" x14ac:dyDescent="0.35">
      <c r="A23" s="96" t="s">
        <v>0</v>
      </c>
      <c r="B23" s="225" t="s">
        <v>6</v>
      </c>
      <c r="C23" s="224"/>
      <c r="D23" s="96" t="s">
        <v>20</v>
      </c>
      <c r="E23" s="225" t="s">
        <v>91</v>
      </c>
      <c r="F23" s="224"/>
      <c r="G23" s="96" t="s">
        <v>92</v>
      </c>
      <c r="H23" s="96" t="s">
        <v>4</v>
      </c>
      <c r="I23" s="96" t="s">
        <v>8</v>
      </c>
      <c r="J23" s="88"/>
    </row>
    <row r="24" spans="1:10" ht="210" customHeight="1" x14ac:dyDescent="0.35">
      <c r="A24" s="5" t="s">
        <v>49</v>
      </c>
      <c r="B24" s="8" t="s">
        <v>202</v>
      </c>
      <c r="C24" s="6" t="s">
        <v>330</v>
      </c>
      <c r="D24" s="9" t="s">
        <v>9</v>
      </c>
      <c r="E24" s="273">
        <v>1</v>
      </c>
      <c r="F24" s="274"/>
      <c r="G24" s="9">
        <v>6.5</v>
      </c>
      <c r="H24" s="15">
        <f>'ESTUDIO DE MERCADO'!I24</f>
        <v>5500000</v>
      </c>
      <c r="I24" s="21">
        <f>H24*G24*E24</f>
        <v>35750000</v>
      </c>
      <c r="J24" s="89"/>
    </row>
    <row r="25" spans="1:10" ht="103.75" customHeight="1" x14ac:dyDescent="0.35">
      <c r="A25" s="5" t="s">
        <v>90</v>
      </c>
      <c r="B25" s="8" t="s">
        <v>201</v>
      </c>
      <c r="C25" s="6" t="s">
        <v>203</v>
      </c>
      <c r="D25" s="9" t="s">
        <v>9</v>
      </c>
      <c r="E25" s="273">
        <v>1</v>
      </c>
      <c r="F25" s="274"/>
      <c r="G25" s="9">
        <v>6.5</v>
      </c>
      <c r="H25" s="15">
        <f>'ESTUDIO DE MERCADO'!I25</f>
        <v>5500000</v>
      </c>
      <c r="I25" s="21">
        <f t="shared" ref="I25" si="3">H25*G25*E25</f>
        <v>35750000</v>
      </c>
      <c r="J25" s="87"/>
    </row>
    <row r="26" spans="1:10" ht="30" customHeight="1" x14ac:dyDescent="0.35">
      <c r="A26" s="239" t="s">
        <v>107</v>
      </c>
      <c r="B26" s="240"/>
      <c r="C26" s="240"/>
      <c r="D26" s="240"/>
      <c r="E26" s="240"/>
      <c r="F26" s="240"/>
      <c r="G26" s="240"/>
      <c r="H26" s="241"/>
      <c r="I26" s="99">
        <f>SUM(I24:I25)</f>
        <v>71500000</v>
      </c>
      <c r="J26" s="87"/>
    </row>
    <row r="27" spans="1:10" ht="30" customHeight="1" x14ac:dyDescent="0.35">
      <c r="A27" s="97" t="s">
        <v>194</v>
      </c>
      <c r="B27" s="265" t="s">
        <v>10</v>
      </c>
      <c r="C27" s="266"/>
      <c r="D27" s="266"/>
      <c r="E27" s="266"/>
      <c r="F27" s="266"/>
      <c r="G27" s="266"/>
      <c r="H27" s="266"/>
      <c r="I27" s="267"/>
      <c r="J27" s="87"/>
    </row>
    <row r="28" spans="1:10" ht="22.5" customHeight="1" x14ac:dyDescent="0.35">
      <c r="A28" s="96" t="s">
        <v>11</v>
      </c>
      <c r="B28" s="250" t="s">
        <v>12</v>
      </c>
      <c r="C28" s="251"/>
      <c r="D28" s="251"/>
      <c r="E28" s="251"/>
      <c r="F28" s="251"/>
      <c r="G28" s="251"/>
      <c r="H28" s="251"/>
      <c r="I28" s="252"/>
      <c r="J28" s="87"/>
    </row>
    <row r="29" spans="1:10" ht="27.75" customHeight="1" x14ac:dyDescent="0.35">
      <c r="A29" s="91" t="s">
        <v>93</v>
      </c>
      <c r="B29" s="262" t="s">
        <v>195</v>
      </c>
      <c r="C29" s="263"/>
      <c r="D29" s="263"/>
      <c r="E29" s="263"/>
      <c r="F29" s="263"/>
      <c r="G29" s="263"/>
      <c r="H29" s="263"/>
      <c r="I29" s="264"/>
      <c r="J29" s="87"/>
    </row>
    <row r="30" spans="1:10" ht="48.75" customHeight="1" x14ac:dyDescent="0.35">
      <c r="A30" s="91" t="s">
        <v>0</v>
      </c>
      <c r="B30" s="246" t="s">
        <v>6</v>
      </c>
      <c r="C30" s="247"/>
      <c r="D30" s="91" t="s">
        <v>332</v>
      </c>
      <c r="E30" s="91" t="s">
        <v>333</v>
      </c>
      <c r="F30" s="91" t="s">
        <v>32</v>
      </c>
      <c r="G30" s="91" t="s">
        <v>3</v>
      </c>
      <c r="H30" s="91" t="s">
        <v>4</v>
      </c>
      <c r="I30" s="91" t="s">
        <v>8</v>
      </c>
      <c r="J30" s="87"/>
    </row>
    <row r="31" spans="1:10" ht="39" customHeight="1" x14ac:dyDescent="0.35">
      <c r="A31" s="5" t="s">
        <v>94</v>
      </c>
      <c r="B31" s="244" t="s">
        <v>151</v>
      </c>
      <c r="C31" s="245"/>
      <c r="D31" s="7" t="s">
        <v>9</v>
      </c>
      <c r="E31" s="7">
        <v>30</v>
      </c>
      <c r="F31" s="7">
        <v>20</v>
      </c>
      <c r="G31" s="9">
        <v>6.5</v>
      </c>
      <c r="H31" s="15">
        <f>'ESTUDIO DE MERCADO'!I31</f>
        <v>11250</v>
      </c>
      <c r="I31" s="30">
        <f>H31*G31*F31*E31</f>
        <v>43875000</v>
      </c>
      <c r="J31" s="87"/>
    </row>
    <row r="32" spans="1:10" ht="24.75" customHeight="1" x14ac:dyDescent="0.35">
      <c r="A32" s="5" t="s">
        <v>184</v>
      </c>
      <c r="B32" s="244" t="s">
        <v>331</v>
      </c>
      <c r="C32" s="245"/>
      <c r="D32" s="7" t="s">
        <v>9</v>
      </c>
      <c r="E32" s="7">
        <v>60</v>
      </c>
      <c r="F32" s="7">
        <v>20</v>
      </c>
      <c r="G32" s="9">
        <v>6.5</v>
      </c>
      <c r="H32" s="15">
        <f>'ESTUDIO DE MERCADO'!I32</f>
        <v>7250</v>
      </c>
      <c r="I32" s="30">
        <f t="shared" ref="I32:I34" si="4">H32*G32*F32*E32</f>
        <v>56550000</v>
      </c>
      <c r="J32" s="87"/>
    </row>
    <row r="33" spans="1:10" ht="63.5" customHeight="1" x14ac:dyDescent="0.35">
      <c r="A33" s="5" t="s">
        <v>185</v>
      </c>
      <c r="B33" s="244" t="s">
        <v>152</v>
      </c>
      <c r="C33" s="245"/>
      <c r="D33" s="7" t="s">
        <v>9</v>
      </c>
      <c r="E33" s="7">
        <v>30</v>
      </c>
      <c r="F33" s="7">
        <v>20</v>
      </c>
      <c r="G33" s="9">
        <v>6.5</v>
      </c>
      <c r="H33" s="15">
        <f>'ESTUDIO DE MERCADO'!I33</f>
        <v>16300</v>
      </c>
      <c r="I33" s="30">
        <f t="shared" si="4"/>
        <v>63570000</v>
      </c>
      <c r="J33" s="87"/>
    </row>
    <row r="34" spans="1:10" ht="30.75" customHeight="1" x14ac:dyDescent="0.35">
      <c r="A34" s="5" t="s">
        <v>186</v>
      </c>
      <c r="B34" s="244" t="s">
        <v>33</v>
      </c>
      <c r="C34" s="245"/>
      <c r="D34" s="7" t="s">
        <v>9</v>
      </c>
      <c r="E34" s="7">
        <v>30</v>
      </c>
      <c r="F34" s="7">
        <v>20</v>
      </c>
      <c r="G34" s="9">
        <v>6.5</v>
      </c>
      <c r="H34" s="15">
        <f>'ESTUDIO DE MERCADO'!I34</f>
        <v>11250</v>
      </c>
      <c r="I34" s="30">
        <f t="shared" si="4"/>
        <v>43875000</v>
      </c>
      <c r="J34" s="87"/>
    </row>
    <row r="35" spans="1:10" ht="27.75" customHeight="1" x14ac:dyDescent="0.35">
      <c r="A35" s="259" t="s">
        <v>106</v>
      </c>
      <c r="B35" s="260"/>
      <c r="C35" s="260"/>
      <c r="D35" s="260"/>
      <c r="E35" s="260"/>
      <c r="F35" s="260"/>
      <c r="G35" s="260"/>
      <c r="H35" s="261"/>
      <c r="I35" s="95">
        <f>SUM(I31:I34)</f>
        <v>207870000</v>
      </c>
      <c r="J35" s="87"/>
    </row>
    <row r="36" spans="1:10" ht="30" customHeight="1" x14ac:dyDescent="0.35">
      <c r="A36" s="96" t="s">
        <v>95</v>
      </c>
      <c r="B36" s="250" t="s">
        <v>35</v>
      </c>
      <c r="C36" s="251"/>
      <c r="D36" s="251"/>
      <c r="E36" s="251"/>
      <c r="F36" s="251"/>
      <c r="G36" s="251"/>
      <c r="H36" s="251"/>
      <c r="I36" s="252"/>
      <c r="J36" s="87"/>
    </row>
    <row r="37" spans="1:10" ht="40.5" customHeight="1" x14ac:dyDescent="0.35">
      <c r="A37" s="91" t="s">
        <v>0</v>
      </c>
      <c r="B37" s="246" t="s">
        <v>6</v>
      </c>
      <c r="C37" s="247"/>
      <c r="D37" s="91" t="s">
        <v>199</v>
      </c>
      <c r="E37" s="246" t="s">
        <v>7</v>
      </c>
      <c r="F37" s="247"/>
      <c r="G37" s="91" t="s">
        <v>3</v>
      </c>
      <c r="H37" s="91" t="s">
        <v>4</v>
      </c>
      <c r="I37" s="91" t="s">
        <v>8</v>
      </c>
      <c r="J37" s="87"/>
    </row>
    <row r="38" spans="1:10" ht="80" customHeight="1" x14ac:dyDescent="0.35">
      <c r="A38" s="237" t="s">
        <v>96</v>
      </c>
      <c r="B38" s="268" t="s">
        <v>182</v>
      </c>
      <c r="C38" s="8" t="s">
        <v>347</v>
      </c>
      <c r="D38" s="9" t="s">
        <v>243</v>
      </c>
      <c r="E38" s="281">
        <v>1</v>
      </c>
      <c r="F38" s="281"/>
      <c r="G38" s="9">
        <v>6.5</v>
      </c>
      <c r="H38" s="15">
        <f>'ESTUDIO DE MERCADO'!I39</f>
        <v>1455000</v>
      </c>
      <c r="I38" s="31">
        <f>H38*G38*E38</f>
        <v>9457500</v>
      </c>
      <c r="J38" s="87"/>
    </row>
    <row r="39" spans="1:10" ht="80" customHeight="1" x14ac:dyDescent="0.35">
      <c r="A39" s="237"/>
      <c r="B39" s="269"/>
      <c r="C39" s="8" t="s">
        <v>155</v>
      </c>
      <c r="D39" s="9" t="s">
        <v>9</v>
      </c>
      <c r="E39" s="281">
        <v>110</v>
      </c>
      <c r="F39" s="281"/>
      <c r="G39" s="9">
        <v>6.5</v>
      </c>
      <c r="H39" s="15">
        <f>'ESTUDIO DE MERCADO'!I40</f>
        <v>820</v>
      </c>
      <c r="I39" s="31">
        <f t="shared" ref="I39:I42" si="5">H39*G39*E39</f>
        <v>586300</v>
      </c>
      <c r="J39" s="87"/>
    </row>
    <row r="40" spans="1:10" ht="67.75" customHeight="1" x14ac:dyDescent="0.35">
      <c r="A40" s="237"/>
      <c r="B40" s="269"/>
      <c r="C40" s="10" t="s">
        <v>187</v>
      </c>
      <c r="D40" s="9" t="s">
        <v>9</v>
      </c>
      <c r="E40" s="281">
        <v>2</v>
      </c>
      <c r="F40" s="281"/>
      <c r="G40" s="9">
        <v>6.5</v>
      </c>
      <c r="H40" s="15">
        <f>'ESTUDIO DE MERCADO'!I41</f>
        <v>275000</v>
      </c>
      <c r="I40" s="31">
        <f t="shared" si="5"/>
        <v>3575000</v>
      </c>
      <c r="J40" s="87"/>
    </row>
    <row r="41" spans="1:10" ht="80" customHeight="1" x14ac:dyDescent="0.35">
      <c r="A41" s="237"/>
      <c r="B41" s="269"/>
      <c r="C41" s="8" t="s">
        <v>154</v>
      </c>
      <c r="D41" s="9" t="s">
        <v>9</v>
      </c>
      <c r="E41" s="281">
        <v>110</v>
      </c>
      <c r="F41" s="281"/>
      <c r="G41" s="9">
        <v>6.5</v>
      </c>
      <c r="H41" s="15">
        <f>'ESTUDIO DE MERCADO'!I42</f>
        <v>850</v>
      </c>
      <c r="I41" s="31">
        <f t="shared" si="5"/>
        <v>607750</v>
      </c>
      <c r="J41" s="87"/>
    </row>
    <row r="42" spans="1:10" ht="109.25" customHeight="1" x14ac:dyDescent="0.35">
      <c r="A42" s="237"/>
      <c r="B42" s="270"/>
      <c r="C42" s="11" t="s">
        <v>153</v>
      </c>
      <c r="D42" s="9" t="s">
        <v>9</v>
      </c>
      <c r="E42" s="282">
        <v>110</v>
      </c>
      <c r="F42" s="283"/>
      <c r="G42" s="9">
        <v>6.5</v>
      </c>
      <c r="H42" s="15">
        <f>'ESTUDIO DE MERCADO'!I43</f>
        <v>7200</v>
      </c>
      <c r="I42" s="31">
        <f t="shared" si="5"/>
        <v>5148000</v>
      </c>
      <c r="J42" s="87"/>
    </row>
    <row r="43" spans="1:10" ht="20.25" customHeight="1" x14ac:dyDescent="0.35">
      <c r="A43" s="234" t="s">
        <v>34</v>
      </c>
      <c r="B43" s="235"/>
      <c r="C43" s="235"/>
      <c r="D43" s="235"/>
      <c r="E43" s="235"/>
      <c r="F43" s="235"/>
      <c r="G43" s="235"/>
      <c r="H43" s="236"/>
      <c r="I43" s="100">
        <f>SUM(I38:I42)</f>
        <v>19374550</v>
      </c>
      <c r="J43" s="87"/>
    </row>
    <row r="44" spans="1:10" ht="23.25" customHeight="1" x14ac:dyDescent="0.35">
      <c r="A44" s="96" t="s">
        <v>196</v>
      </c>
      <c r="B44" s="250" t="s">
        <v>318</v>
      </c>
      <c r="C44" s="251"/>
      <c r="D44" s="251"/>
      <c r="E44" s="251"/>
      <c r="F44" s="251"/>
      <c r="G44" s="251"/>
      <c r="H44" s="251"/>
      <c r="I44" s="252"/>
      <c r="J44" s="87"/>
    </row>
    <row r="45" spans="1:10" ht="81" customHeight="1" x14ac:dyDescent="0.35">
      <c r="A45" s="91" t="s">
        <v>0</v>
      </c>
      <c r="B45" s="246" t="s">
        <v>6</v>
      </c>
      <c r="C45" s="247"/>
      <c r="D45" s="91" t="s">
        <v>20</v>
      </c>
      <c r="E45" s="91" t="s">
        <v>24</v>
      </c>
      <c r="F45" s="91" t="s">
        <v>7</v>
      </c>
      <c r="G45" s="91" t="s">
        <v>30</v>
      </c>
      <c r="H45" s="91" t="s">
        <v>4</v>
      </c>
      <c r="I45" s="91" t="s">
        <v>8</v>
      </c>
      <c r="J45" s="87"/>
    </row>
    <row r="46" spans="1:10" ht="30" customHeight="1" x14ac:dyDescent="0.35">
      <c r="A46" s="5" t="s">
        <v>197</v>
      </c>
      <c r="B46" s="244" t="s">
        <v>179</v>
      </c>
      <c r="C46" s="245"/>
      <c r="D46" s="9" t="s">
        <v>9</v>
      </c>
      <c r="E46" s="9">
        <v>4</v>
      </c>
      <c r="F46" s="9">
        <v>35</v>
      </c>
      <c r="G46" s="9">
        <v>6.5</v>
      </c>
      <c r="H46" s="15">
        <f>'ESTUDIO DE MERCADO'!I48</f>
        <v>5247</v>
      </c>
      <c r="I46" s="31">
        <f>E46*G46*H46*F46</f>
        <v>4774770</v>
      </c>
      <c r="J46" s="94"/>
    </row>
    <row r="47" spans="1:10" ht="30" customHeight="1" x14ac:dyDescent="0.35">
      <c r="A47" s="5" t="s">
        <v>198</v>
      </c>
      <c r="B47" s="244" t="s">
        <v>135</v>
      </c>
      <c r="C47" s="245"/>
      <c r="D47" s="9" t="s">
        <v>9</v>
      </c>
      <c r="E47" s="9">
        <v>3</v>
      </c>
      <c r="F47" s="9">
        <v>35</v>
      </c>
      <c r="G47" s="9">
        <v>6.5</v>
      </c>
      <c r="H47" s="15">
        <f>'ESTUDIO DE MERCADO'!I49</f>
        <v>5936</v>
      </c>
      <c r="I47" s="31">
        <f t="shared" ref="I47:I63" si="6">E47*G47*H47*F47</f>
        <v>4051320</v>
      </c>
      <c r="J47" s="94"/>
    </row>
    <row r="48" spans="1:10" ht="30" customHeight="1" x14ac:dyDescent="0.35">
      <c r="A48" s="5" t="s">
        <v>197</v>
      </c>
      <c r="B48" s="244" t="s">
        <v>136</v>
      </c>
      <c r="C48" s="245"/>
      <c r="D48" s="9" t="s">
        <v>9</v>
      </c>
      <c r="E48" s="9">
        <v>2</v>
      </c>
      <c r="F48" s="9">
        <v>35</v>
      </c>
      <c r="G48" s="9">
        <v>6.5</v>
      </c>
      <c r="H48" s="15">
        <f>'ESTUDIO DE MERCADO'!I50</f>
        <v>21412</v>
      </c>
      <c r="I48" s="31">
        <f t="shared" si="6"/>
        <v>9742460</v>
      </c>
      <c r="J48" s="94"/>
    </row>
    <row r="49" spans="1:10" ht="30" customHeight="1" x14ac:dyDescent="0.35">
      <c r="A49" s="5" t="s">
        <v>198</v>
      </c>
      <c r="B49" s="242" t="s">
        <v>137</v>
      </c>
      <c r="C49" s="243"/>
      <c r="D49" s="5" t="s">
        <v>9</v>
      </c>
      <c r="E49" s="5">
        <v>2</v>
      </c>
      <c r="F49" s="5">
        <v>35</v>
      </c>
      <c r="G49" s="9">
        <v>6.5</v>
      </c>
      <c r="H49" s="15">
        <f>'ESTUDIO DE MERCADO'!I51</f>
        <v>13250</v>
      </c>
      <c r="I49" s="31">
        <f t="shared" si="6"/>
        <v>6028750</v>
      </c>
      <c r="J49" s="94"/>
    </row>
    <row r="50" spans="1:10" ht="30" customHeight="1" x14ac:dyDescent="0.35">
      <c r="A50" s="5" t="s">
        <v>197</v>
      </c>
      <c r="B50" s="242" t="s">
        <v>138</v>
      </c>
      <c r="C50" s="243"/>
      <c r="D50" s="5" t="s">
        <v>9</v>
      </c>
      <c r="E50" s="5">
        <v>2</v>
      </c>
      <c r="F50" s="5">
        <v>35</v>
      </c>
      <c r="G50" s="9">
        <v>6.5</v>
      </c>
      <c r="H50" s="15">
        <f>'ESTUDIO DE MERCADO'!I52</f>
        <v>5512</v>
      </c>
      <c r="I50" s="31">
        <f t="shared" si="6"/>
        <v>2507960</v>
      </c>
      <c r="J50" s="94"/>
    </row>
    <row r="51" spans="1:10" ht="30" customHeight="1" x14ac:dyDescent="0.35">
      <c r="A51" s="5" t="s">
        <v>198</v>
      </c>
      <c r="B51" s="242" t="s">
        <v>139</v>
      </c>
      <c r="C51" s="243"/>
      <c r="D51" s="5" t="s">
        <v>9</v>
      </c>
      <c r="E51" s="5">
        <v>2</v>
      </c>
      <c r="F51" s="5">
        <v>35</v>
      </c>
      <c r="G51" s="9">
        <v>6.5</v>
      </c>
      <c r="H51" s="15">
        <f>'ESTUDIO DE MERCADO'!I53</f>
        <v>14840</v>
      </c>
      <c r="I51" s="31">
        <f t="shared" si="6"/>
        <v>6752200</v>
      </c>
      <c r="J51" s="94"/>
    </row>
    <row r="52" spans="1:10" ht="22.5" customHeight="1" x14ac:dyDescent="0.35">
      <c r="A52" s="5" t="s">
        <v>197</v>
      </c>
      <c r="B52" s="242" t="s">
        <v>21</v>
      </c>
      <c r="C52" s="243"/>
      <c r="D52" s="5" t="s">
        <v>9</v>
      </c>
      <c r="E52" s="5">
        <v>2</v>
      </c>
      <c r="F52" s="5">
        <v>35</v>
      </c>
      <c r="G52" s="9">
        <v>6.5</v>
      </c>
      <c r="H52" s="15">
        <f>'ESTUDIO DE MERCADO'!I54</f>
        <v>34556</v>
      </c>
      <c r="I52" s="31">
        <f t="shared" si="6"/>
        <v>15722980</v>
      </c>
      <c r="J52" s="94"/>
    </row>
    <row r="53" spans="1:10" ht="30" customHeight="1" x14ac:dyDescent="0.35">
      <c r="A53" s="5" t="s">
        <v>198</v>
      </c>
      <c r="B53" s="242" t="s">
        <v>140</v>
      </c>
      <c r="C53" s="243"/>
      <c r="D53" s="5" t="s">
        <v>9</v>
      </c>
      <c r="E53" s="5">
        <v>1</v>
      </c>
      <c r="F53" s="5">
        <v>35</v>
      </c>
      <c r="G53" s="9">
        <v>6.5</v>
      </c>
      <c r="H53" s="15">
        <f>'ESTUDIO DE MERCADO'!I55</f>
        <v>10388</v>
      </c>
      <c r="I53" s="31">
        <f t="shared" si="6"/>
        <v>2363270</v>
      </c>
      <c r="J53" s="94"/>
    </row>
    <row r="54" spans="1:10" ht="30" customHeight="1" x14ac:dyDescent="0.35">
      <c r="A54" s="5" t="s">
        <v>197</v>
      </c>
      <c r="B54" s="242" t="s">
        <v>141</v>
      </c>
      <c r="C54" s="243"/>
      <c r="D54" s="5" t="s">
        <v>9</v>
      </c>
      <c r="E54" s="5">
        <v>1</v>
      </c>
      <c r="F54" s="5">
        <v>35</v>
      </c>
      <c r="G54" s="9">
        <v>6.5</v>
      </c>
      <c r="H54" s="15">
        <f>'ESTUDIO DE MERCADO'!I56</f>
        <v>9010</v>
      </c>
      <c r="I54" s="31">
        <f t="shared" si="6"/>
        <v>2049775</v>
      </c>
      <c r="J54" s="94"/>
    </row>
    <row r="55" spans="1:10" ht="38.25" customHeight="1" x14ac:dyDescent="0.35">
      <c r="A55" s="5" t="s">
        <v>198</v>
      </c>
      <c r="B55" s="242" t="s">
        <v>142</v>
      </c>
      <c r="C55" s="243"/>
      <c r="D55" s="5" t="s">
        <v>9</v>
      </c>
      <c r="E55" s="5">
        <v>1</v>
      </c>
      <c r="F55" s="5">
        <v>35</v>
      </c>
      <c r="G55" s="9">
        <v>6.5</v>
      </c>
      <c r="H55" s="15">
        <f>'ESTUDIO DE MERCADO'!I57</f>
        <v>9752</v>
      </c>
      <c r="I55" s="31">
        <f t="shared" si="6"/>
        <v>2218580</v>
      </c>
      <c r="J55" s="94"/>
    </row>
    <row r="56" spans="1:10" ht="30" customHeight="1" x14ac:dyDescent="0.35">
      <c r="A56" s="5" t="s">
        <v>197</v>
      </c>
      <c r="B56" s="242" t="s">
        <v>180</v>
      </c>
      <c r="C56" s="243"/>
      <c r="D56" s="5" t="s">
        <v>9</v>
      </c>
      <c r="E56" s="5">
        <v>4</v>
      </c>
      <c r="F56" s="5">
        <v>35</v>
      </c>
      <c r="G56" s="9">
        <v>6.5</v>
      </c>
      <c r="H56" s="15">
        <f>'ESTUDIO DE MERCADO'!I58</f>
        <v>14416</v>
      </c>
      <c r="I56" s="31">
        <f t="shared" si="6"/>
        <v>13118560</v>
      </c>
      <c r="J56" s="94"/>
    </row>
    <row r="57" spans="1:10" ht="30" customHeight="1" x14ac:dyDescent="0.35">
      <c r="A57" s="5" t="s">
        <v>198</v>
      </c>
      <c r="B57" s="242" t="s">
        <v>143</v>
      </c>
      <c r="C57" s="243"/>
      <c r="D57" s="5" t="s">
        <v>9</v>
      </c>
      <c r="E57" s="5">
        <v>1</v>
      </c>
      <c r="F57" s="5">
        <v>35</v>
      </c>
      <c r="G57" s="9">
        <v>6.5</v>
      </c>
      <c r="H57" s="15">
        <f>'ESTUDIO DE MERCADO'!I59</f>
        <v>10388</v>
      </c>
      <c r="I57" s="31">
        <f t="shared" si="6"/>
        <v>2363270</v>
      </c>
      <c r="J57" s="94"/>
    </row>
    <row r="58" spans="1:10" ht="30" customHeight="1" x14ac:dyDescent="0.35">
      <c r="A58" s="5" t="s">
        <v>197</v>
      </c>
      <c r="B58" s="244" t="s">
        <v>144</v>
      </c>
      <c r="C58" s="245"/>
      <c r="D58" s="9" t="s">
        <v>9</v>
      </c>
      <c r="E58" s="9">
        <v>2</v>
      </c>
      <c r="F58" s="9">
        <v>35</v>
      </c>
      <c r="G58" s="9">
        <v>6.5</v>
      </c>
      <c r="H58" s="15">
        <f>'ESTUDIO DE MERCADO'!I60</f>
        <v>2650</v>
      </c>
      <c r="I58" s="31">
        <f t="shared" si="6"/>
        <v>1205750</v>
      </c>
      <c r="J58" s="94"/>
    </row>
    <row r="59" spans="1:10" ht="30" customHeight="1" x14ac:dyDescent="0.35">
      <c r="A59" s="5" t="s">
        <v>198</v>
      </c>
      <c r="B59" s="244" t="s">
        <v>145</v>
      </c>
      <c r="C59" s="245"/>
      <c r="D59" s="9" t="s">
        <v>9</v>
      </c>
      <c r="E59" s="9">
        <v>2</v>
      </c>
      <c r="F59" s="9">
        <v>35</v>
      </c>
      <c r="G59" s="9">
        <v>6.5</v>
      </c>
      <c r="H59" s="15">
        <f>'ESTUDIO DE MERCADO'!I61</f>
        <v>1484</v>
      </c>
      <c r="I59" s="31">
        <f t="shared" si="6"/>
        <v>675220</v>
      </c>
      <c r="J59" s="94"/>
    </row>
    <row r="60" spans="1:10" ht="30" customHeight="1" x14ac:dyDescent="0.35">
      <c r="A60" s="5" t="s">
        <v>197</v>
      </c>
      <c r="B60" s="244" t="s">
        <v>146</v>
      </c>
      <c r="C60" s="245"/>
      <c r="D60" s="9" t="s">
        <v>9</v>
      </c>
      <c r="E60" s="9">
        <v>3</v>
      </c>
      <c r="F60" s="9">
        <v>35</v>
      </c>
      <c r="G60" s="9">
        <v>6.5</v>
      </c>
      <c r="H60" s="15">
        <f>'ESTUDIO DE MERCADO'!I62</f>
        <v>9010</v>
      </c>
      <c r="I60" s="31">
        <f t="shared" si="6"/>
        <v>6149325</v>
      </c>
      <c r="J60" s="94"/>
    </row>
    <row r="61" spans="1:10" ht="30" customHeight="1" x14ac:dyDescent="0.35">
      <c r="A61" s="5" t="s">
        <v>198</v>
      </c>
      <c r="B61" s="244" t="s">
        <v>147</v>
      </c>
      <c r="C61" s="245"/>
      <c r="D61" s="9" t="s">
        <v>9</v>
      </c>
      <c r="E61" s="9">
        <v>2</v>
      </c>
      <c r="F61" s="9">
        <v>35</v>
      </c>
      <c r="G61" s="9">
        <v>6.5</v>
      </c>
      <c r="H61" s="15">
        <f>'ESTUDIO DE MERCADO'!I63</f>
        <v>5830</v>
      </c>
      <c r="I61" s="31">
        <f t="shared" si="6"/>
        <v>2652650</v>
      </c>
      <c r="J61" s="94"/>
    </row>
    <row r="62" spans="1:10" ht="30" customHeight="1" x14ac:dyDescent="0.35">
      <c r="A62" s="5" t="s">
        <v>197</v>
      </c>
      <c r="B62" s="244" t="s">
        <v>148</v>
      </c>
      <c r="C62" s="245"/>
      <c r="D62" s="9" t="s">
        <v>9</v>
      </c>
      <c r="E62" s="9">
        <v>1</v>
      </c>
      <c r="F62" s="9">
        <v>35</v>
      </c>
      <c r="G62" s="9">
        <v>6.5</v>
      </c>
      <c r="H62" s="15">
        <f>'ESTUDIO DE MERCADO'!I64</f>
        <v>5300</v>
      </c>
      <c r="I62" s="31">
        <f t="shared" si="6"/>
        <v>1205750</v>
      </c>
      <c r="J62" s="94"/>
    </row>
    <row r="63" spans="1:10" ht="42.5" customHeight="1" x14ac:dyDescent="0.35">
      <c r="A63" s="5" t="s">
        <v>198</v>
      </c>
      <c r="B63" s="244" t="s">
        <v>22</v>
      </c>
      <c r="C63" s="245"/>
      <c r="D63" s="9" t="s">
        <v>9</v>
      </c>
      <c r="E63" s="9">
        <v>2</v>
      </c>
      <c r="F63" s="9">
        <v>35</v>
      </c>
      <c r="G63" s="9">
        <v>6.5</v>
      </c>
      <c r="H63" s="15">
        <f>'ESTUDIO DE MERCADO'!I65</f>
        <v>47700</v>
      </c>
      <c r="I63" s="31">
        <f t="shared" si="6"/>
        <v>21703500</v>
      </c>
      <c r="J63" s="94"/>
    </row>
    <row r="64" spans="1:10" ht="42.5" customHeight="1" x14ac:dyDescent="0.35">
      <c r="A64" s="5" t="s">
        <v>197</v>
      </c>
      <c r="B64" s="244" t="s">
        <v>23</v>
      </c>
      <c r="C64" s="245"/>
      <c r="D64" s="9" t="s">
        <v>9</v>
      </c>
      <c r="E64" s="9">
        <v>2</v>
      </c>
      <c r="F64" s="9">
        <v>35</v>
      </c>
      <c r="G64" s="9">
        <v>6.5</v>
      </c>
      <c r="H64" s="15">
        <f>'ESTUDIO DE MERCADO'!I66</f>
        <v>59360</v>
      </c>
      <c r="I64" s="31">
        <f>E64*G64*H64*F64</f>
        <v>27008800</v>
      </c>
      <c r="J64" s="94"/>
    </row>
    <row r="65" spans="1:13" ht="42.5" customHeight="1" x14ac:dyDescent="0.35">
      <c r="A65" s="5" t="s">
        <v>198</v>
      </c>
      <c r="B65" s="244" t="s">
        <v>149</v>
      </c>
      <c r="C65" s="245"/>
      <c r="D65" s="12" t="s">
        <v>9</v>
      </c>
      <c r="E65" s="22">
        <v>1</v>
      </c>
      <c r="F65" s="9">
        <v>35</v>
      </c>
      <c r="G65" s="9">
        <v>6.5</v>
      </c>
      <c r="H65" s="15">
        <f>'ESTUDIO DE MERCADO'!I67</f>
        <v>7208</v>
      </c>
      <c r="I65" s="31">
        <f>E65*G65*H65*F65</f>
        <v>1639820</v>
      </c>
      <c r="J65" s="94"/>
    </row>
    <row r="66" spans="1:13" ht="30" customHeight="1" x14ac:dyDescent="0.35">
      <c r="A66" s="259" t="s">
        <v>150</v>
      </c>
      <c r="B66" s="260"/>
      <c r="C66" s="260"/>
      <c r="D66" s="260"/>
      <c r="E66" s="260"/>
      <c r="F66" s="260"/>
      <c r="G66" s="260"/>
      <c r="H66" s="261"/>
      <c r="I66" s="100">
        <f>SUM(I46:I65)</f>
        <v>133934710</v>
      </c>
      <c r="J66" s="87"/>
    </row>
    <row r="67" spans="1:13" ht="30" customHeight="1" x14ac:dyDescent="0.35">
      <c r="A67" s="220" t="s">
        <v>323</v>
      </c>
      <c r="B67" s="221"/>
      <c r="C67" s="221"/>
      <c r="D67" s="221"/>
      <c r="E67" s="221"/>
      <c r="F67" s="221"/>
      <c r="G67" s="221"/>
      <c r="H67" s="222"/>
      <c r="I67" s="101">
        <f>I66+I43+I35</f>
        <v>361179260</v>
      </c>
      <c r="J67" s="87"/>
    </row>
    <row r="68" spans="1:13" ht="30" customHeight="1" x14ac:dyDescent="0.35">
      <c r="A68" s="96" t="s">
        <v>97</v>
      </c>
      <c r="B68" s="250" t="s">
        <v>14</v>
      </c>
      <c r="C68" s="251"/>
      <c r="D68" s="251"/>
      <c r="E68" s="251"/>
      <c r="F68" s="251"/>
      <c r="G68" s="251"/>
      <c r="H68" s="251"/>
      <c r="I68" s="252"/>
      <c r="J68" s="87"/>
      <c r="L68" s="1"/>
      <c r="M68" s="1"/>
    </row>
    <row r="69" spans="1:13" ht="30" customHeight="1" x14ac:dyDescent="0.35">
      <c r="A69" s="91" t="s">
        <v>98</v>
      </c>
      <c r="B69" s="262" t="s">
        <v>337</v>
      </c>
      <c r="C69" s="263"/>
      <c r="D69" s="263"/>
      <c r="E69" s="263"/>
      <c r="F69" s="263"/>
      <c r="G69" s="263"/>
      <c r="H69" s="263"/>
      <c r="I69" s="264"/>
      <c r="J69" s="87"/>
    </row>
    <row r="70" spans="1:13" ht="30" customHeight="1" x14ac:dyDescent="0.35">
      <c r="A70" s="91" t="s">
        <v>0</v>
      </c>
      <c r="B70" s="246" t="s">
        <v>6</v>
      </c>
      <c r="C70" s="247"/>
      <c r="D70" s="91" t="s">
        <v>20</v>
      </c>
      <c r="E70" s="91" t="s">
        <v>86</v>
      </c>
      <c r="F70" s="246" t="s">
        <v>7</v>
      </c>
      <c r="G70" s="247"/>
      <c r="H70" s="91" t="s">
        <v>4</v>
      </c>
      <c r="I70" s="91" t="s">
        <v>8</v>
      </c>
      <c r="J70" s="87"/>
    </row>
    <row r="71" spans="1:13" ht="30" customHeight="1" x14ac:dyDescent="0.35">
      <c r="A71" s="3" t="s">
        <v>315</v>
      </c>
      <c r="B71" s="244" t="s">
        <v>316</v>
      </c>
      <c r="C71" s="245"/>
      <c r="D71" s="9" t="s">
        <v>317</v>
      </c>
      <c r="E71" s="9">
        <v>7</v>
      </c>
      <c r="F71" s="248">
        <v>55</v>
      </c>
      <c r="G71" s="249"/>
      <c r="H71" s="15">
        <f>'ESTUDIO DE MERCADO'!I74</f>
        <v>26500</v>
      </c>
      <c r="I71" s="32">
        <f t="shared" ref="I71:I77" si="7">H71*F71*E71</f>
        <v>10202500</v>
      </c>
      <c r="J71" s="94"/>
    </row>
    <row r="72" spans="1:13" ht="30" customHeight="1" x14ac:dyDescent="0.35">
      <c r="A72" s="102"/>
      <c r="B72" s="259" t="s">
        <v>335</v>
      </c>
      <c r="C72" s="260"/>
      <c r="D72" s="260"/>
      <c r="E72" s="260"/>
      <c r="F72" s="260"/>
      <c r="G72" s="260"/>
      <c r="H72" s="261"/>
      <c r="I72" s="103">
        <f>SUM(I71:I71)</f>
        <v>10202500</v>
      </c>
      <c r="J72" s="87"/>
    </row>
    <row r="73" spans="1:13" ht="30" customHeight="1" x14ac:dyDescent="0.35">
      <c r="A73" s="102" t="s">
        <v>336</v>
      </c>
      <c r="B73" s="262" t="s">
        <v>341</v>
      </c>
      <c r="C73" s="284"/>
      <c r="D73" s="284"/>
      <c r="E73" s="284"/>
      <c r="F73" s="284"/>
      <c r="G73" s="284"/>
      <c r="H73" s="284"/>
      <c r="I73" s="285"/>
      <c r="J73" s="87"/>
    </row>
    <row r="74" spans="1:13" ht="30.5" customHeight="1" x14ac:dyDescent="0.35">
      <c r="A74" s="3" t="s">
        <v>342</v>
      </c>
      <c r="B74" s="244" t="s">
        <v>183</v>
      </c>
      <c r="C74" s="245"/>
      <c r="D74" s="9" t="s">
        <v>9</v>
      </c>
      <c r="E74" s="9">
        <v>1</v>
      </c>
      <c r="F74" s="248">
        <v>55</v>
      </c>
      <c r="G74" s="249"/>
      <c r="H74" s="15">
        <f>+'ESTUDIO DE MERCADO'!I78</f>
        <v>26500</v>
      </c>
      <c r="I74" s="32">
        <f t="shared" si="7"/>
        <v>1457500</v>
      </c>
      <c r="J74" s="94"/>
    </row>
    <row r="75" spans="1:13" ht="43.75" customHeight="1" x14ac:dyDescent="0.35">
      <c r="A75" s="3" t="s">
        <v>343</v>
      </c>
      <c r="B75" s="244" t="s">
        <v>156</v>
      </c>
      <c r="C75" s="245"/>
      <c r="D75" s="9" t="s">
        <v>9</v>
      </c>
      <c r="E75" s="9">
        <v>3</v>
      </c>
      <c r="F75" s="248">
        <v>55</v>
      </c>
      <c r="G75" s="249"/>
      <c r="H75" s="15">
        <f>+'ESTUDIO DE MERCADO'!I79</f>
        <v>42400</v>
      </c>
      <c r="I75" s="32">
        <f t="shared" si="7"/>
        <v>6996000</v>
      </c>
      <c r="J75" s="94"/>
    </row>
    <row r="76" spans="1:13" ht="23.25" customHeight="1" x14ac:dyDescent="0.35">
      <c r="A76" s="3" t="s">
        <v>344</v>
      </c>
      <c r="B76" s="244" t="s">
        <v>124</v>
      </c>
      <c r="C76" s="245"/>
      <c r="D76" s="9" t="s">
        <v>9</v>
      </c>
      <c r="E76" s="9">
        <v>1</v>
      </c>
      <c r="F76" s="248">
        <v>55</v>
      </c>
      <c r="G76" s="249"/>
      <c r="H76" s="15">
        <f>+'ESTUDIO DE MERCADO'!I80</f>
        <v>31800</v>
      </c>
      <c r="I76" s="32">
        <f t="shared" si="7"/>
        <v>1749000</v>
      </c>
      <c r="J76" s="94"/>
    </row>
    <row r="77" spans="1:13" ht="30" customHeight="1" x14ac:dyDescent="0.35">
      <c r="A77" s="3" t="s">
        <v>345</v>
      </c>
      <c r="B77" s="244" t="s">
        <v>87</v>
      </c>
      <c r="C77" s="245"/>
      <c r="D77" s="9" t="s">
        <v>9</v>
      </c>
      <c r="E77" s="9">
        <v>1</v>
      </c>
      <c r="F77" s="248">
        <v>55</v>
      </c>
      <c r="G77" s="249"/>
      <c r="H77" s="15">
        <f>+'ESTUDIO DE MERCADO'!I81</f>
        <v>307400</v>
      </c>
      <c r="I77" s="32">
        <f t="shared" si="7"/>
        <v>16907000</v>
      </c>
      <c r="J77" s="94"/>
    </row>
    <row r="78" spans="1:13" ht="27.75" customHeight="1" x14ac:dyDescent="0.35">
      <c r="A78" s="104"/>
      <c r="B78" s="260" t="s">
        <v>340</v>
      </c>
      <c r="C78" s="260"/>
      <c r="D78" s="260"/>
      <c r="E78" s="260"/>
      <c r="F78" s="260"/>
      <c r="G78" s="260"/>
      <c r="H78" s="261"/>
      <c r="I78" s="103">
        <f>SUM(I74:I77)</f>
        <v>27109500</v>
      </c>
      <c r="J78" s="87"/>
    </row>
    <row r="79" spans="1:13" ht="35" customHeight="1" x14ac:dyDescent="0.35">
      <c r="A79" s="259" t="s">
        <v>346</v>
      </c>
      <c r="B79" s="260"/>
      <c r="C79" s="260"/>
      <c r="D79" s="260"/>
      <c r="E79" s="260"/>
      <c r="F79" s="260"/>
      <c r="G79" s="260"/>
      <c r="H79" s="261"/>
      <c r="I79" s="103">
        <f>I72+I78</f>
        <v>37312000</v>
      </c>
      <c r="J79" s="87"/>
    </row>
    <row r="80" spans="1:13" ht="35" customHeight="1" x14ac:dyDescent="0.35">
      <c r="A80" s="96" t="s">
        <v>99</v>
      </c>
      <c r="B80" s="250" t="s">
        <v>15</v>
      </c>
      <c r="C80" s="251"/>
      <c r="D80" s="251"/>
      <c r="E80" s="251"/>
      <c r="F80" s="251"/>
      <c r="G80" s="251"/>
      <c r="H80" s="251"/>
      <c r="I80" s="252"/>
      <c r="J80" s="87"/>
    </row>
    <row r="81" spans="1:12" ht="35" customHeight="1" x14ac:dyDescent="0.35">
      <c r="A81" s="91" t="s">
        <v>0</v>
      </c>
      <c r="B81" s="246" t="s">
        <v>6</v>
      </c>
      <c r="C81" s="247"/>
      <c r="D81" s="91" t="s">
        <v>20</v>
      </c>
      <c r="E81" s="91" t="s">
        <v>24</v>
      </c>
      <c r="F81" s="91" t="s">
        <v>32</v>
      </c>
      <c r="G81" s="91" t="s">
        <v>3</v>
      </c>
      <c r="H81" s="91" t="s">
        <v>4</v>
      </c>
      <c r="I81" s="91" t="s">
        <v>8</v>
      </c>
      <c r="J81" s="87"/>
    </row>
    <row r="82" spans="1:12" ht="35" customHeight="1" x14ac:dyDescent="0.35">
      <c r="A82" s="256" t="s">
        <v>100</v>
      </c>
      <c r="B82" s="256" t="s">
        <v>15</v>
      </c>
      <c r="C82" s="24" t="s">
        <v>27</v>
      </c>
      <c r="D82" s="13" t="s">
        <v>9</v>
      </c>
      <c r="E82" s="13">
        <v>2</v>
      </c>
      <c r="F82" s="13">
        <v>55</v>
      </c>
      <c r="G82" s="9">
        <v>6.5</v>
      </c>
      <c r="H82" s="15">
        <f>+'ESTUDIO DE MERCADO'!I87</f>
        <v>18444</v>
      </c>
      <c r="I82" s="20">
        <f>H82*G82*E82*F82</f>
        <v>13187460</v>
      </c>
      <c r="J82" s="94"/>
    </row>
    <row r="83" spans="1:12" ht="27" customHeight="1" x14ac:dyDescent="0.35">
      <c r="A83" s="257"/>
      <c r="B83" s="257"/>
      <c r="C83" s="24" t="s">
        <v>36</v>
      </c>
      <c r="D83" s="13" t="s">
        <v>9</v>
      </c>
      <c r="E83" s="13">
        <v>2</v>
      </c>
      <c r="F83" s="13">
        <v>55</v>
      </c>
      <c r="G83" s="9">
        <v>6.5</v>
      </c>
      <c r="H83" s="15">
        <f>+'ESTUDIO DE MERCADO'!I88</f>
        <v>19080</v>
      </c>
      <c r="I83" s="20">
        <f>H83*G83*E83*F83</f>
        <v>13642200</v>
      </c>
      <c r="J83" s="94"/>
    </row>
    <row r="84" spans="1:12" ht="30" customHeight="1" x14ac:dyDescent="0.35">
      <c r="A84" s="257"/>
      <c r="B84" s="257"/>
      <c r="C84" s="24" t="s">
        <v>25</v>
      </c>
      <c r="D84" s="13" t="s">
        <v>9</v>
      </c>
      <c r="E84" s="13">
        <v>2</v>
      </c>
      <c r="F84" s="13">
        <v>55</v>
      </c>
      <c r="G84" s="9">
        <v>6.5</v>
      </c>
      <c r="H84" s="15">
        <f>+'ESTUDIO DE MERCADO'!I89</f>
        <v>10070</v>
      </c>
      <c r="I84" s="20">
        <f>H84*G84*E84*F84</f>
        <v>7200050</v>
      </c>
      <c r="J84" s="94"/>
    </row>
    <row r="85" spans="1:12" ht="30" customHeight="1" x14ac:dyDescent="0.35">
      <c r="A85" s="257"/>
      <c r="B85" s="257"/>
      <c r="C85" s="24" t="s">
        <v>29</v>
      </c>
      <c r="D85" s="13" t="s">
        <v>9</v>
      </c>
      <c r="E85" s="13">
        <v>1</v>
      </c>
      <c r="F85" s="13">
        <v>55</v>
      </c>
      <c r="G85" s="9">
        <v>6.5</v>
      </c>
      <c r="H85" s="15">
        <f>+'ESTUDIO DE MERCADO'!I90</f>
        <v>8480</v>
      </c>
      <c r="I85" s="20">
        <f>H85*G85*E85*F85</f>
        <v>3031600</v>
      </c>
      <c r="J85" s="94"/>
    </row>
    <row r="86" spans="1:12" ht="30" customHeight="1" x14ac:dyDescent="0.35">
      <c r="A86" s="257"/>
      <c r="B86" s="257"/>
      <c r="C86" s="24" t="s">
        <v>28</v>
      </c>
      <c r="D86" s="13" t="s">
        <v>9</v>
      </c>
      <c r="E86" s="13">
        <v>1</v>
      </c>
      <c r="F86" s="13">
        <v>55</v>
      </c>
      <c r="G86" s="9">
        <v>6.5</v>
      </c>
      <c r="H86" s="15">
        <f>+'ESTUDIO DE MERCADO'!I91</f>
        <v>13780</v>
      </c>
      <c r="I86" s="20">
        <f>H86*G86*E86*F86</f>
        <v>4926350</v>
      </c>
      <c r="J86" s="94"/>
    </row>
    <row r="87" spans="1:12" ht="30" customHeight="1" x14ac:dyDescent="0.35">
      <c r="A87" s="257"/>
      <c r="B87" s="257"/>
      <c r="C87" s="24" t="s">
        <v>37</v>
      </c>
      <c r="D87" s="13" t="s">
        <v>9</v>
      </c>
      <c r="E87" s="13">
        <v>2</v>
      </c>
      <c r="F87" s="13">
        <v>55</v>
      </c>
      <c r="G87" s="9">
        <v>6.5</v>
      </c>
      <c r="H87" s="15">
        <f>+'ESTUDIO DE MERCADO'!I92</f>
        <v>12720</v>
      </c>
      <c r="I87" s="20">
        <f t="shared" ref="I87" si="8">H87*G87*E87*F87</f>
        <v>9094800</v>
      </c>
      <c r="J87" s="94"/>
    </row>
    <row r="88" spans="1:12" ht="30.75" customHeight="1" x14ac:dyDescent="0.35">
      <c r="A88" s="257"/>
      <c r="B88" s="257"/>
      <c r="C88" s="24" t="s">
        <v>38</v>
      </c>
      <c r="D88" s="13" t="s">
        <v>9</v>
      </c>
      <c r="E88" s="13">
        <v>1</v>
      </c>
      <c r="F88" s="13">
        <v>55</v>
      </c>
      <c r="G88" s="9">
        <v>6.5</v>
      </c>
      <c r="H88" s="15">
        <f>+'ESTUDIO DE MERCADO'!I93</f>
        <v>13780</v>
      </c>
      <c r="I88" s="20">
        <f t="shared" ref="I88:I101" si="9">H88*G88*E88*F88</f>
        <v>4926350</v>
      </c>
      <c r="J88" s="94"/>
    </row>
    <row r="89" spans="1:12" ht="30" customHeight="1" x14ac:dyDescent="0.35">
      <c r="A89" s="257"/>
      <c r="B89" s="257"/>
      <c r="C89" s="24" t="s">
        <v>26</v>
      </c>
      <c r="D89" s="13" t="s">
        <v>9</v>
      </c>
      <c r="E89" s="13">
        <v>4</v>
      </c>
      <c r="F89" s="13">
        <v>55</v>
      </c>
      <c r="G89" s="9">
        <v>6.5</v>
      </c>
      <c r="H89" s="15">
        <f>+'ESTUDIO DE MERCADO'!I94</f>
        <v>2756</v>
      </c>
      <c r="I89" s="20">
        <f t="shared" si="9"/>
        <v>3941080</v>
      </c>
      <c r="J89" s="94"/>
    </row>
    <row r="90" spans="1:12" ht="30" customHeight="1" x14ac:dyDescent="0.35">
      <c r="A90" s="257"/>
      <c r="B90" s="257"/>
      <c r="C90" s="24" t="s">
        <v>39</v>
      </c>
      <c r="D90" s="13" t="s">
        <v>9</v>
      </c>
      <c r="E90" s="13">
        <v>1</v>
      </c>
      <c r="F90" s="13">
        <v>55</v>
      </c>
      <c r="G90" s="5">
        <v>4</v>
      </c>
      <c r="H90" s="15">
        <f>+'ESTUDIO DE MERCADO'!I95</f>
        <v>16960</v>
      </c>
      <c r="I90" s="20">
        <f t="shared" si="9"/>
        <v>3731200</v>
      </c>
      <c r="J90" s="94"/>
    </row>
    <row r="91" spans="1:12" ht="30" customHeight="1" x14ac:dyDescent="0.35">
      <c r="A91" s="257"/>
      <c r="B91" s="257"/>
      <c r="C91" s="10" t="s">
        <v>40</v>
      </c>
      <c r="D91" s="13" t="s">
        <v>9</v>
      </c>
      <c r="E91" s="13">
        <v>1</v>
      </c>
      <c r="F91" s="13">
        <v>55</v>
      </c>
      <c r="G91" s="5">
        <v>4</v>
      </c>
      <c r="H91" s="15">
        <f>+'ESTUDIO DE MERCADO'!I96</f>
        <v>16430</v>
      </c>
      <c r="I91" s="20">
        <f t="shared" si="9"/>
        <v>3614600</v>
      </c>
      <c r="J91" s="94"/>
    </row>
    <row r="92" spans="1:12" ht="30" customHeight="1" x14ac:dyDescent="0.35">
      <c r="A92" s="257"/>
      <c r="B92" s="257"/>
      <c r="C92" s="10" t="s">
        <v>41</v>
      </c>
      <c r="D92" s="13" t="s">
        <v>9</v>
      </c>
      <c r="E92" s="13">
        <v>2</v>
      </c>
      <c r="F92" s="13">
        <v>55</v>
      </c>
      <c r="G92" s="5">
        <v>6.5</v>
      </c>
      <c r="H92" s="15">
        <f>+'ESTUDIO DE MERCADO'!I97</f>
        <v>9540</v>
      </c>
      <c r="I92" s="20">
        <f t="shared" si="9"/>
        <v>6821100</v>
      </c>
      <c r="J92" s="94"/>
    </row>
    <row r="93" spans="1:12" ht="30" customHeight="1" x14ac:dyDescent="0.35">
      <c r="A93" s="257"/>
      <c r="B93" s="257"/>
      <c r="C93" s="10" t="s">
        <v>42</v>
      </c>
      <c r="D93" s="13" t="s">
        <v>9</v>
      </c>
      <c r="E93" s="13">
        <v>1</v>
      </c>
      <c r="F93" s="13">
        <v>55</v>
      </c>
      <c r="G93" s="5">
        <v>4</v>
      </c>
      <c r="H93" s="15">
        <f>+'ESTUDIO DE MERCADO'!I98</f>
        <v>19080</v>
      </c>
      <c r="I93" s="20">
        <f t="shared" si="9"/>
        <v>4197600</v>
      </c>
      <c r="J93" s="94"/>
    </row>
    <row r="94" spans="1:12" ht="30" customHeight="1" x14ac:dyDescent="0.35">
      <c r="A94" s="257"/>
      <c r="B94" s="257"/>
      <c r="C94" s="10" t="s">
        <v>43</v>
      </c>
      <c r="D94" s="13" t="s">
        <v>9</v>
      </c>
      <c r="E94" s="13">
        <v>1</v>
      </c>
      <c r="F94" s="13">
        <v>55</v>
      </c>
      <c r="G94" s="5">
        <v>6.5</v>
      </c>
      <c r="H94" s="15">
        <f>+'ESTUDIO DE MERCADO'!I99</f>
        <v>26500</v>
      </c>
      <c r="I94" s="20">
        <f t="shared" si="9"/>
        <v>9473750</v>
      </c>
      <c r="J94" s="94"/>
      <c r="K94" s="1"/>
      <c r="L94" s="1"/>
    </row>
    <row r="95" spans="1:12" ht="30" customHeight="1" x14ac:dyDescent="0.35">
      <c r="A95" s="257"/>
      <c r="B95" s="257"/>
      <c r="C95" s="10" t="s">
        <v>44</v>
      </c>
      <c r="D95" s="13" t="s">
        <v>9</v>
      </c>
      <c r="E95" s="13">
        <v>1</v>
      </c>
      <c r="F95" s="13">
        <v>55</v>
      </c>
      <c r="G95" s="5">
        <v>1</v>
      </c>
      <c r="H95" s="15">
        <f>+'ESTUDIO DE MERCADO'!I100</f>
        <v>12720</v>
      </c>
      <c r="I95" s="20">
        <f t="shared" si="9"/>
        <v>699600</v>
      </c>
      <c r="J95" s="94"/>
    </row>
    <row r="96" spans="1:12" ht="30" customHeight="1" x14ac:dyDescent="0.35">
      <c r="A96" s="257"/>
      <c r="B96" s="257"/>
      <c r="C96" s="24" t="s">
        <v>16</v>
      </c>
      <c r="D96" s="13" t="s">
        <v>9</v>
      </c>
      <c r="E96" s="13">
        <v>5</v>
      </c>
      <c r="F96" s="13">
        <v>55</v>
      </c>
      <c r="G96" s="5">
        <v>6.5</v>
      </c>
      <c r="H96" s="15">
        <f>+'ESTUDIO DE MERCADO'!I101</f>
        <v>2491</v>
      </c>
      <c r="I96" s="20">
        <f t="shared" si="9"/>
        <v>4452662.5</v>
      </c>
      <c r="J96" s="94"/>
    </row>
    <row r="97" spans="1:10" ht="30" customHeight="1" x14ac:dyDescent="0.35">
      <c r="A97" s="257"/>
      <c r="B97" s="257"/>
      <c r="C97" s="10" t="s">
        <v>45</v>
      </c>
      <c r="D97" s="13" t="s">
        <v>9</v>
      </c>
      <c r="E97" s="13">
        <v>1</v>
      </c>
      <c r="F97" s="13">
        <v>55</v>
      </c>
      <c r="G97" s="5">
        <v>6.5</v>
      </c>
      <c r="H97" s="15">
        <f>+'ESTUDIO DE MERCADO'!I102</f>
        <v>16536</v>
      </c>
      <c r="I97" s="30">
        <f t="shared" si="9"/>
        <v>5911620</v>
      </c>
      <c r="J97" s="94"/>
    </row>
    <row r="98" spans="1:10" ht="30" customHeight="1" x14ac:dyDescent="0.35">
      <c r="A98" s="257"/>
      <c r="B98" s="257"/>
      <c r="C98" s="10" t="s">
        <v>46</v>
      </c>
      <c r="D98" s="13" t="s">
        <v>9</v>
      </c>
      <c r="E98" s="13">
        <v>1</v>
      </c>
      <c r="F98" s="13">
        <v>55</v>
      </c>
      <c r="G98" s="5">
        <v>2</v>
      </c>
      <c r="H98" s="15">
        <f>+'ESTUDIO DE MERCADO'!I103</f>
        <v>5830</v>
      </c>
      <c r="I98" s="30">
        <f t="shared" si="9"/>
        <v>641300</v>
      </c>
      <c r="J98" s="94"/>
    </row>
    <row r="99" spans="1:10" ht="30" customHeight="1" x14ac:dyDescent="0.35">
      <c r="A99" s="257"/>
      <c r="B99" s="257"/>
      <c r="C99" s="10" t="s">
        <v>47</v>
      </c>
      <c r="D99" s="13" t="s">
        <v>9</v>
      </c>
      <c r="E99" s="13">
        <v>2</v>
      </c>
      <c r="F99" s="13">
        <v>55</v>
      </c>
      <c r="G99" s="5">
        <v>6.5</v>
      </c>
      <c r="H99" s="15">
        <f>+'ESTUDIO DE MERCADO'!I104</f>
        <v>16960</v>
      </c>
      <c r="I99" s="30">
        <f t="shared" si="9"/>
        <v>12126400</v>
      </c>
      <c r="J99" s="94"/>
    </row>
    <row r="100" spans="1:10" ht="30" customHeight="1" x14ac:dyDescent="0.35">
      <c r="A100" s="257"/>
      <c r="B100" s="257"/>
      <c r="C100" s="10" t="s">
        <v>50</v>
      </c>
      <c r="D100" s="13" t="s">
        <v>9</v>
      </c>
      <c r="E100" s="13">
        <v>1</v>
      </c>
      <c r="F100" s="13">
        <v>55</v>
      </c>
      <c r="G100" s="5">
        <v>6.5</v>
      </c>
      <c r="H100" s="15">
        <f>+'ESTUDIO DE MERCADO'!I105</f>
        <v>2650</v>
      </c>
      <c r="I100" s="30">
        <f t="shared" si="9"/>
        <v>947375</v>
      </c>
      <c r="J100" s="94"/>
    </row>
    <row r="101" spans="1:10" ht="30" customHeight="1" x14ac:dyDescent="0.35">
      <c r="A101" s="257"/>
      <c r="B101" s="257"/>
      <c r="C101" s="10" t="s">
        <v>48</v>
      </c>
      <c r="D101" s="13" t="s">
        <v>9</v>
      </c>
      <c r="E101" s="13">
        <v>2</v>
      </c>
      <c r="F101" s="13">
        <v>55</v>
      </c>
      <c r="G101" s="5">
        <v>6.5</v>
      </c>
      <c r="H101" s="15">
        <f>+'ESTUDIO DE MERCADO'!I106</f>
        <v>38160</v>
      </c>
      <c r="I101" s="30">
        <f t="shared" si="9"/>
        <v>27284400</v>
      </c>
      <c r="J101" s="94"/>
    </row>
    <row r="102" spans="1:10" ht="30" customHeight="1" x14ac:dyDescent="0.35">
      <c r="A102" s="257"/>
      <c r="B102" s="257"/>
      <c r="C102" s="10" t="s">
        <v>157</v>
      </c>
      <c r="D102" s="13" t="s">
        <v>9</v>
      </c>
      <c r="E102" s="13">
        <v>1</v>
      </c>
      <c r="F102" s="13">
        <v>55</v>
      </c>
      <c r="G102" s="5">
        <v>6.5</v>
      </c>
      <c r="H102" s="15">
        <f>+'ESTUDIO DE MERCADO'!I107</f>
        <v>8480</v>
      </c>
      <c r="I102" s="30">
        <f>F102*G102*H102</f>
        <v>3031600</v>
      </c>
      <c r="J102" s="94"/>
    </row>
    <row r="103" spans="1:10" ht="30" customHeight="1" x14ac:dyDescent="0.35">
      <c r="A103" s="258"/>
      <c r="B103" s="258"/>
      <c r="C103" s="259" t="s">
        <v>17</v>
      </c>
      <c r="D103" s="260"/>
      <c r="E103" s="260"/>
      <c r="F103" s="260"/>
      <c r="G103" s="260"/>
      <c r="H103" s="261"/>
      <c r="I103" s="95">
        <f>SUM(I82:I102)</f>
        <v>142883097.5</v>
      </c>
      <c r="J103" s="87"/>
    </row>
    <row r="104" spans="1:10" ht="30" customHeight="1" x14ac:dyDescent="0.35">
      <c r="A104" s="220" t="s">
        <v>19</v>
      </c>
      <c r="B104" s="221"/>
      <c r="C104" s="221"/>
      <c r="D104" s="221"/>
      <c r="E104" s="221"/>
      <c r="F104" s="221"/>
      <c r="G104" s="221"/>
      <c r="H104" s="222"/>
      <c r="I104" s="105">
        <f>I103+I79</f>
        <v>180195097.5</v>
      </c>
      <c r="J104" s="87"/>
    </row>
    <row r="105" spans="1:10" ht="30" customHeight="1" x14ac:dyDescent="0.35">
      <c r="A105" s="90" t="s">
        <v>110</v>
      </c>
      <c r="B105" s="250" t="s">
        <v>109</v>
      </c>
      <c r="C105" s="251"/>
      <c r="D105" s="251"/>
      <c r="E105" s="251"/>
      <c r="F105" s="251"/>
      <c r="G105" s="251"/>
      <c r="H105" s="251"/>
      <c r="I105" s="252"/>
      <c r="J105" s="87"/>
    </row>
    <row r="106" spans="1:10" ht="30" customHeight="1" x14ac:dyDescent="0.35">
      <c r="A106" s="91" t="s">
        <v>0</v>
      </c>
      <c r="B106" s="246" t="s">
        <v>6</v>
      </c>
      <c r="C106" s="247"/>
      <c r="D106" s="91" t="s">
        <v>20</v>
      </c>
      <c r="E106" s="246" t="s">
        <v>86</v>
      </c>
      <c r="F106" s="247"/>
      <c r="G106" s="92" t="s">
        <v>319</v>
      </c>
      <c r="H106" s="91" t="s">
        <v>4</v>
      </c>
      <c r="I106" s="91" t="s">
        <v>8</v>
      </c>
      <c r="J106" s="87"/>
    </row>
    <row r="107" spans="1:10" ht="30" customHeight="1" x14ac:dyDescent="0.35">
      <c r="A107" s="9" t="s">
        <v>111</v>
      </c>
      <c r="B107" s="242" t="s">
        <v>334</v>
      </c>
      <c r="C107" s="243"/>
      <c r="D107" s="26" t="s">
        <v>9</v>
      </c>
      <c r="E107" s="279">
        <v>1</v>
      </c>
      <c r="F107" s="280"/>
      <c r="G107" s="79">
        <v>6.5</v>
      </c>
      <c r="H107" s="33">
        <f>+'ESTUDIO DE MERCADO'!I113</f>
        <v>1423500</v>
      </c>
      <c r="I107" s="33">
        <f>H107*G107*E107</f>
        <v>9252750</v>
      </c>
      <c r="J107" s="94"/>
    </row>
    <row r="108" spans="1:10" ht="39.5" customHeight="1" x14ac:dyDescent="0.35">
      <c r="A108" s="9" t="s">
        <v>112</v>
      </c>
      <c r="B108" s="27" t="s">
        <v>116</v>
      </c>
      <c r="C108" s="10" t="s">
        <v>115</v>
      </c>
      <c r="D108" s="9" t="s">
        <v>9</v>
      </c>
      <c r="E108" s="248">
        <v>55</v>
      </c>
      <c r="F108" s="249"/>
      <c r="G108" s="79">
        <v>6.5</v>
      </c>
      <c r="H108" s="33">
        <f>+'ESTUDIO DE MERCADO'!I114</f>
        <v>45421</v>
      </c>
      <c r="I108" s="33">
        <f t="shared" ref="I108:I115" si="10">H108*G108*E108</f>
        <v>16238007.5</v>
      </c>
      <c r="J108" s="94"/>
    </row>
    <row r="109" spans="1:10" ht="62.5" customHeight="1" x14ac:dyDescent="0.35">
      <c r="A109" s="9" t="s">
        <v>117</v>
      </c>
      <c r="B109" s="8" t="s">
        <v>113</v>
      </c>
      <c r="C109" s="10" t="s">
        <v>121</v>
      </c>
      <c r="D109" s="9" t="s">
        <v>9</v>
      </c>
      <c r="E109" s="248">
        <v>55</v>
      </c>
      <c r="F109" s="249"/>
      <c r="G109" s="79">
        <v>6.5</v>
      </c>
      <c r="H109" s="33">
        <f>+'ESTUDIO DE MERCADO'!I115</f>
        <v>45421</v>
      </c>
      <c r="I109" s="33">
        <f t="shared" si="10"/>
        <v>16238007.5</v>
      </c>
      <c r="J109" s="94"/>
    </row>
    <row r="110" spans="1:10" ht="39.5" customHeight="1" x14ac:dyDescent="0.35">
      <c r="A110" s="9" t="s">
        <v>118</v>
      </c>
      <c r="B110" s="8" t="s">
        <v>114</v>
      </c>
      <c r="C110" s="10" t="s">
        <v>122</v>
      </c>
      <c r="D110" s="9" t="s">
        <v>9</v>
      </c>
      <c r="E110" s="248">
        <v>55</v>
      </c>
      <c r="F110" s="249"/>
      <c r="G110" s="79">
        <v>6.5</v>
      </c>
      <c r="H110" s="33">
        <f>+'ESTUDIO DE MERCADO'!I116</f>
        <v>45421</v>
      </c>
      <c r="I110" s="33">
        <f t="shared" si="10"/>
        <v>16238007.5</v>
      </c>
      <c r="J110" s="94"/>
    </row>
    <row r="111" spans="1:10" ht="23.25" customHeight="1" x14ac:dyDescent="0.35">
      <c r="A111" s="9" t="s">
        <v>119</v>
      </c>
      <c r="B111" s="8" t="s">
        <v>125</v>
      </c>
      <c r="C111" s="10" t="s">
        <v>130</v>
      </c>
      <c r="D111" s="9" t="s">
        <v>9</v>
      </c>
      <c r="E111" s="248">
        <v>55</v>
      </c>
      <c r="F111" s="249"/>
      <c r="G111" s="79">
        <v>6.5</v>
      </c>
      <c r="H111" s="33">
        <f>+'ESTUDIO DE MERCADO'!I117</f>
        <v>45421</v>
      </c>
      <c r="I111" s="33">
        <f t="shared" si="10"/>
        <v>16238007.5</v>
      </c>
      <c r="J111" s="94"/>
    </row>
    <row r="112" spans="1:10" ht="40.25" customHeight="1" x14ac:dyDescent="0.35">
      <c r="A112" s="9" t="s">
        <v>120</v>
      </c>
      <c r="B112" s="10" t="s">
        <v>126</v>
      </c>
      <c r="C112" s="10" t="s">
        <v>129</v>
      </c>
      <c r="D112" s="9" t="s">
        <v>9</v>
      </c>
      <c r="E112" s="248">
        <v>55</v>
      </c>
      <c r="F112" s="249"/>
      <c r="G112" s="79">
        <v>6.5</v>
      </c>
      <c r="H112" s="33">
        <f>+'ESTUDIO DE MERCADO'!I118</f>
        <v>45421</v>
      </c>
      <c r="I112" s="33">
        <f t="shared" si="10"/>
        <v>16238007.5</v>
      </c>
      <c r="J112" s="94"/>
    </row>
    <row r="113" spans="1:10" ht="43.25" customHeight="1" x14ac:dyDescent="0.35">
      <c r="A113" s="9" t="s">
        <v>123</v>
      </c>
      <c r="B113" s="10" t="s">
        <v>127</v>
      </c>
      <c r="C113" s="10" t="s">
        <v>128</v>
      </c>
      <c r="D113" s="9" t="s">
        <v>9</v>
      </c>
      <c r="E113" s="248">
        <v>55</v>
      </c>
      <c r="F113" s="249"/>
      <c r="G113" s="79">
        <v>6.5</v>
      </c>
      <c r="H113" s="33">
        <f>+'ESTUDIO DE MERCADO'!I119</f>
        <v>45421</v>
      </c>
      <c r="I113" s="33">
        <f t="shared" si="10"/>
        <v>16238007.5</v>
      </c>
      <c r="J113" s="94"/>
    </row>
    <row r="114" spans="1:10" ht="24" customHeight="1" x14ac:dyDescent="0.35">
      <c r="A114" s="9" t="s">
        <v>204</v>
      </c>
      <c r="B114" s="8" t="s">
        <v>206</v>
      </c>
      <c r="C114" s="8" t="s">
        <v>207</v>
      </c>
      <c r="D114" s="9" t="s">
        <v>9</v>
      </c>
      <c r="E114" s="248">
        <v>55</v>
      </c>
      <c r="F114" s="249"/>
      <c r="G114" s="79">
        <v>6.5</v>
      </c>
      <c r="H114" s="33">
        <f>+'ESTUDIO DE MERCADO'!I120</f>
        <v>45421</v>
      </c>
      <c r="I114" s="33">
        <f t="shared" si="10"/>
        <v>16238007.5</v>
      </c>
      <c r="J114" s="94"/>
    </row>
    <row r="115" spans="1:10" ht="69.5" customHeight="1" x14ac:dyDescent="0.35">
      <c r="A115" s="4" t="s">
        <v>205</v>
      </c>
      <c r="B115" s="242" t="s">
        <v>89</v>
      </c>
      <c r="C115" s="243"/>
      <c r="D115" s="5" t="s">
        <v>9</v>
      </c>
      <c r="E115" s="279">
        <v>35</v>
      </c>
      <c r="F115" s="280"/>
      <c r="G115" s="79">
        <v>6.5</v>
      </c>
      <c r="H115" s="33">
        <f>+'ESTUDIO DE MERCADO'!I121</f>
        <v>7208</v>
      </c>
      <c r="I115" s="33">
        <f t="shared" si="10"/>
        <v>1639820</v>
      </c>
      <c r="J115" s="94"/>
    </row>
    <row r="116" spans="1:10" ht="25.5" customHeight="1" x14ac:dyDescent="0.35">
      <c r="A116" s="259" t="s">
        <v>134</v>
      </c>
      <c r="B116" s="260"/>
      <c r="C116" s="260"/>
      <c r="D116" s="260"/>
      <c r="E116" s="260"/>
      <c r="F116" s="260"/>
      <c r="G116" s="260"/>
      <c r="H116" s="261"/>
      <c r="I116" s="106">
        <f>SUM(I107:I115)</f>
        <v>124558622.5</v>
      </c>
      <c r="J116" s="87"/>
    </row>
    <row r="117" spans="1:10" ht="24" customHeight="1" x14ac:dyDescent="0.35">
      <c r="A117" s="239" t="s">
        <v>18</v>
      </c>
      <c r="B117" s="240"/>
      <c r="C117" s="240"/>
      <c r="D117" s="240"/>
      <c r="E117" s="240"/>
      <c r="F117" s="240"/>
      <c r="G117" s="240"/>
      <c r="H117" s="241"/>
      <c r="I117" s="107">
        <f>I116+I104+I67</f>
        <v>665932980</v>
      </c>
      <c r="J117" s="87"/>
    </row>
    <row r="118" spans="1:10" ht="30" customHeight="1" x14ac:dyDescent="0.35">
      <c r="A118" s="97" t="s">
        <v>244</v>
      </c>
      <c r="B118" s="265" t="s">
        <v>103</v>
      </c>
      <c r="C118" s="266"/>
      <c r="D118" s="266"/>
      <c r="E118" s="266"/>
      <c r="F118" s="266"/>
      <c r="G118" s="266"/>
      <c r="H118" s="266"/>
      <c r="I118" s="267"/>
      <c r="J118" s="87"/>
    </row>
    <row r="119" spans="1:10" ht="30" customHeight="1" x14ac:dyDescent="0.35">
      <c r="A119" s="96" t="s">
        <v>101</v>
      </c>
      <c r="B119" s="250" t="s">
        <v>103</v>
      </c>
      <c r="C119" s="251"/>
      <c r="D119" s="251"/>
      <c r="E119" s="251"/>
      <c r="F119" s="251"/>
      <c r="G119" s="251"/>
      <c r="H119" s="251"/>
      <c r="I119" s="252"/>
      <c r="J119" s="87"/>
    </row>
    <row r="120" spans="1:10" ht="30" customHeight="1" x14ac:dyDescent="0.35">
      <c r="A120" s="91" t="s">
        <v>0</v>
      </c>
      <c r="B120" s="246" t="s">
        <v>6</v>
      </c>
      <c r="C120" s="247"/>
      <c r="D120" s="91" t="s">
        <v>20</v>
      </c>
      <c r="E120" s="246" t="s">
        <v>85</v>
      </c>
      <c r="F120" s="247"/>
      <c r="G120" s="91" t="s">
        <v>3</v>
      </c>
      <c r="H120" s="91" t="s">
        <v>4</v>
      </c>
      <c r="I120" s="91" t="s">
        <v>8</v>
      </c>
      <c r="J120" s="87"/>
    </row>
    <row r="121" spans="1:10" ht="30" customHeight="1" x14ac:dyDescent="0.35">
      <c r="A121" s="256" t="s">
        <v>105</v>
      </c>
      <c r="B121" s="268" t="s">
        <v>177</v>
      </c>
      <c r="C121" s="8" t="s">
        <v>51</v>
      </c>
      <c r="D121" s="28" t="s">
        <v>9</v>
      </c>
      <c r="E121" s="248">
        <v>8</v>
      </c>
      <c r="F121" s="249"/>
      <c r="G121" s="9">
        <v>6.5</v>
      </c>
      <c r="H121" s="19">
        <f>+'ESTUDIO DE MERCADO'!I128</f>
        <v>31800</v>
      </c>
      <c r="I121" s="32">
        <f>H121*G121*E121</f>
        <v>1653600</v>
      </c>
      <c r="J121" s="94"/>
    </row>
    <row r="122" spans="1:10" ht="30" customHeight="1" x14ac:dyDescent="0.35">
      <c r="A122" s="257"/>
      <c r="B122" s="269"/>
      <c r="C122" s="8" t="s">
        <v>52</v>
      </c>
      <c r="D122" s="28" t="s">
        <v>9</v>
      </c>
      <c r="E122" s="248">
        <v>2</v>
      </c>
      <c r="F122" s="249"/>
      <c r="G122" s="9">
        <v>6.5</v>
      </c>
      <c r="H122" s="19">
        <f>+'ESTUDIO DE MERCADO'!I129</f>
        <v>4027.9999999999995</v>
      </c>
      <c r="I122" s="32">
        <f t="shared" ref="I122:I164" si="11">H122*G122*E122</f>
        <v>52363.999999999993</v>
      </c>
      <c r="J122" s="94"/>
    </row>
    <row r="123" spans="1:10" ht="30" customHeight="1" x14ac:dyDescent="0.35">
      <c r="A123" s="257"/>
      <c r="B123" s="269"/>
      <c r="C123" s="8" t="s">
        <v>53</v>
      </c>
      <c r="D123" s="28" t="s">
        <v>9</v>
      </c>
      <c r="E123" s="248">
        <v>10</v>
      </c>
      <c r="F123" s="249"/>
      <c r="G123" s="9">
        <v>6.5</v>
      </c>
      <c r="H123" s="19">
        <f>+'ESTUDIO DE MERCADO'!I130</f>
        <v>10070</v>
      </c>
      <c r="I123" s="32">
        <f t="shared" si="11"/>
        <v>654550</v>
      </c>
      <c r="J123" s="94"/>
    </row>
    <row r="124" spans="1:10" ht="30" customHeight="1" x14ac:dyDescent="0.35">
      <c r="A124" s="257"/>
      <c r="B124" s="269"/>
      <c r="C124" s="8" t="s">
        <v>54</v>
      </c>
      <c r="D124" s="28" t="s">
        <v>9</v>
      </c>
      <c r="E124" s="248">
        <v>6</v>
      </c>
      <c r="F124" s="249"/>
      <c r="G124" s="9">
        <v>6.5</v>
      </c>
      <c r="H124" s="19">
        <f>+'ESTUDIO DE MERCADO'!I131</f>
        <v>2968</v>
      </c>
      <c r="I124" s="32">
        <f t="shared" si="11"/>
        <v>115752</v>
      </c>
      <c r="J124" s="94"/>
    </row>
    <row r="125" spans="1:10" ht="30" customHeight="1" x14ac:dyDescent="0.35">
      <c r="A125" s="257"/>
      <c r="B125" s="269"/>
      <c r="C125" s="8" t="s">
        <v>55</v>
      </c>
      <c r="D125" s="28" t="s">
        <v>9</v>
      </c>
      <c r="E125" s="248">
        <v>10</v>
      </c>
      <c r="F125" s="249"/>
      <c r="G125" s="9">
        <v>6.5</v>
      </c>
      <c r="H125" s="19">
        <f>+'ESTUDIO DE MERCADO'!I132</f>
        <v>5300</v>
      </c>
      <c r="I125" s="32">
        <f t="shared" si="11"/>
        <v>344500</v>
      </c>
      <c r="J125" s="94"/>
    </row>
    <row r="126" spans="1:10" ht="35" customHeight="1" x14ac:dyDescent="0.35">
      <c r="A126" s="257"/>
      <c r="B126" s="269"/>
      <c r="C126" s="8" t="s">
        <v>56</v>
      </c>
      <c r="D126" s="28" t="s">
        <v>9</v>
      </c>
      <c r="E126" s="248">
        <v>18</v>
      </c>
      <c r="F126" s="249"/>
      <c r="G126" s="9">
        <v>6.5</v>
      </c>
      <c r="H126" s="19">
        <f>+'ESTUDIO DE MERCADO'!I133</f>
        <v>4770</v>
      </c>
      <c r="I126" s="32">
        <f t="shared" si="11"/>
        <v>558090</v>
      </c>
      <c r="J126" s="94"/>
    </row>
    <row r="127" spans="1:10" ht="35" customHeight="1" x14ac:dyDescent="0.35">
      <c r="A127" s="257"/>
      <c r="B127" s="269"/>
      <c r="C127" s="8" t="s">
        <v>57</v>
      </c>
      <c r="D127" s="28" t="s">
        <v>9</v>
      </c>
      <c r="E127" s="248">
        <v>10</v>
      </c>
      <c r="F127" s="249"/>
      <c r="G127" s="9">
        <v>6.5</v>
      </c>
      <c r="H127" s="19">
        <f>+'ESTUDIO DE MERCADO'!I134</f>
        <v>20140</v>
      </c>
      <c r="I127" s="32">
        <f t="shared" si="11"/>
        <v>1309100</v>
      </c>
      <c r="J127" s="94"/>
    </row>
    <row r="128" spans="1:10" ht="35" customHeight="1" x14ac:dyDescent="0.35">
      <c r="A128" s="257"/>
      <c r="B128" s="269"/>
      <c r="C128" s="8" t="s">
        <v>58</v>
      </c>
      <c r="D128" s="28" t="s">
        <v>9</v>
      </c>
      <c r="E128" s="248">
        <v>3</v>
      </c>
      <c r="F128" s="249"/>
      <c r="G128" s="9">
        <v>6.5</v>
      </c>
      <c r="H128" s="19">
        <f>+'ESTUDIO DE MERCADO'!I135</f>
        <v>14840</v>
      </c>
      <c r="I128" s="32">
        <f t="shared" si="11"/>
        <v>289380</v>
      </c>
      <c r="J128" s="94"/>
    </row>
    <row r="129" spans="1:10" ht="35" customHeight="1" x14ac:dyDescent="0.35">
      <c r="A129" s="257"/>
      <c r="B129" s="269"/>
      <c r="C129" s="8" t="s">
        <v>59</v>
      </c>
      <c r="D129" s="28" t="s">
        <v>9</v>
      </c>
      <c r="E129" s="248">
        <v>12</v>
      </c>
      <c r="F129" s="249"/>
      <c r="G129" s="9">
        <v>6.5</v>
      </c>
      <c r="H129" s="19">
        <f>+'ESTUDIO DE MERCADO'!I136</f>
        <v>9540</v>
      </c>
      <c r="I129" s="32">
        <f t="shared" si="11"/>
        <v>744120</v>
      </c>
      <c r="J129" s="94"/>
    </row>
    <row r="130" spans="1:10" ht="29.25" customHeight="1" x14ac:dyDescent="0.35">
      <c r="A130" s="257"/>
      <c r="B130" s="269"/>
      <c r="C130" s="8" t="s">
        <v>60</v>
      </c>
      <c r="D130" s="28" t="s">
        <v>9</v>
      </c>
      <c r="E130" s="248">
        <v>12</v>
      </c>
      <c r="F130" s="249"/>
      <c r="G130" s="9">
        <v>6.5</v>
      </c>
      <c r="H130" s="19">
        <f>+'ESTUDIO DE MERCADO'!I137</f>
        <v>7420</v>
      </c>
      <c r="I130" s="32">
        <f t="shared" si="11"/>
        <v>578760</v>
      </c>
      <c r="J130" s="94"/>
    </row>
    <row r="131" spans="1:10" ht="30" customHeight="1" x14ac:dyDescent="0.35">
      <c r="A131" s="257"/>
      <c r="B131" s="269"/>
      <c r="C131" s="8" t="s">
        <v>175</v>
      </c>
      <c r="D131" s="28" t="s">
        <v>9</v>
      </c>
      <c r="E131" s="248">
        <v>12</v>
      </c>
      <c r="F131" s="249"/>
      <c r="G131" s="9">
        <v>6.5</v>
      </c>
      <c r="H131" s="19">
        <f>+'ESTUDIO DE MERCADO'!I138</f>
        <v>6360</v>
      </c>
      <c r="I131" s="32">
        <f t="shared" si="11"/>
        <v>496080</v>
      </c>
      <c r="J131" s="94"/>
    </row>
    <row r="132" spans="1:10" ht="30" customHeight="1" x14ac:dyDescent="0.35">
      <c r="A132" s="257"/>
      <c r="B132" s="269"/>
      <c r="C132" s="8" t="s">
        <v>61</v>
      </c>
      <c r="D132" s="28" t="s">
        <v>9</v>
      </c>
      <c r="E132" s="248">
        <v>7</v>
      </c>
      <c r="F132" s="249"/>
      <c r="G132" s="9">
        <v>6.5</v>
      </c>
      <c r="H132" s="19">
        <f>+'ESTUDIO DE MERCADO'!I139</f>
        <v>17490</v>
      </c>
      <c r="I132" s="32">
        <f t="shared" si="11"/>
        <v>795795</v>
      </c>
      <c r="J132" s="94"/>
    </row>
    <row r="133" spans="1:10" ht="30" customHeight="1" x14ac:dyDescent="0.35">
      <c r="A133" s="257"/>
      <c r="B133" s="269"/>
      <c r="C133" s="8" t="s">
        <v>62</v>
      </c>
      <c r="D133" s="28" t="s">
        <v>9</v>
      </c>
      <c r="E133" s="248">
        <v>5</v>
      </c>
      <c r="F133" s="249"/>
      <c r="G133" s="9">
        <v>6.5</v>
      </c>
      <c r="H133" s="19">
        <f>+'ESTUDIO DE MERCADO'!I140</f>
        <v>9540</v>
      </c>
      <c r="I133" s="32">
        <f t="shared" si="11"/>
        <v>310050</v>
      </c>
      <c r="J133" s="94"/>
    </row>
    <row r="134" spans="1:10" ht="30" customHeight="1" x14ac:dyDescent="0.35">
      <c r="A134" s="257"/>
      <c r="B134" s="269"/>
      <c r="C134" s="8" t="s">
        <v>176</v>
      </c>
      <c r="D134" s="28" t="s">
        <v>9</v>
      </c>
      <c r="E134" s="248">
        <v>12</v>
      </c>
      <c r="F134" s="249"/>
      <c r="G134" s="9">
        <v>6.5</v>
      </c>
      <c r="H134" s="19">
        <f>+'ESTUDIO DE MERCADO'!I141</f>
        <v>6890</v>
      </c>
      <c r="I134" s="32">
        <f t="shared" si="11"/>
        <v>537420</v>
      </c>
      <c r="J134" s="94"/>
    </row>
    <row r="135" spans="1:10" ht="30" customHeight="1" x14ac:dyDescent="0.35">
      <c r="A135" s="257"/>
      <c r="B135" s="269"/>
      <c r="C135" s="8" t="s">
        <v>133</v>
      </c>
      <c r="D135" s="28" t="s">
        <v>9</v>
      </c>
      <c r="E135" s="248">
        <v>5</v>
      </c>
      <c r="F135" s="249"/>
      <c r="G135" s="9">
        <v>6.5</v>
      </c>
      <c r="H135" s="19">
        <f>+'ESTUDIO DE MERCADO'!I142</f>
        <v>47700</v>
      </c>
      <c r="I135" s="32">
        <f t="shared" si="11"/>
        <v>1550250</v>
      </c>
      <c r="J135" s="94"/>
    </row>
    <row r="136" spans="1:10" ht="30" customHeight="1" x14ac:dyDescent="0.35">
      <c r="A136" s="257"/>
      <c r="B136" s="269"/>
      <c r="C136" s="8" t="s">
        <v>63</v>
      </c>
      <c r="D136" s="28" t="s">
        <v>9</v>
      </c>
      <c r="E136" s="248">
        <v>34</v>
      </c>
      <c r="F136" s="249"/>
      <c r="G136" s="9">
        <v>6.5</v>
      </c>
      <c r="H136" s="19">
        <f>+'ESTUDIO DE MERCADO'!I143</f>
        <v>75260</v>
      </c>
      <c r="I136" s="32">
        <f t="shared" si="11"/>
        <v>16632460</v>
      </c>
      <c r="J136" s="94"/>
    </row>
    <row r="137" spans="1:10" ht="30" customHeight="1" x14ac:dyDescent="0.35">
      <c r="A137" s="257"/>
      <c r="B137" s="269"/>
      <c r="C137" s="8" t="s">
        <v>64</v>
      </c>
      <c r="D137" s="28" t="s">
        <v>9</v>
      </c>
      <c r="E137" s="248">
        <v>12</v>
      </c>
      <c r="F137" s="249"/>
      <c r="G137" s="9">
        <v>6.5</v>
      </c>
      <c r="H137" s="19">
        <f>+'ESTUDIO DE MERCADO'!I144</f>
        <v>9540</v>
      </c>
      <c r="I137" s="32">
        <f t="shared" si="11"/>
        <v>744120</v>
      </c>
      <c r="J137" s="94"/>
    </row>
    <row r="138" spans="1:10" ht="30" customHeight="1" x14ac:dyDescent="0.35">
      <c r="A138" s="257"/>
      <c r="B138" s="269"/>
      <c r="C138" s="8" t="s">
        <v>65</v>
      </c>
      <c r="D138" s="28" t="s">
        <v>9</v>
      </c>
      <c r="E138" s="248">
        <v>12</v>
      </c>
      <c r="F138" s="249"/>
      <c r="G138" s="9">
        <v>6.5</v>
      </c>
      <c r="H138" s="19">
        <f>+'ESTUDIO DE MERCADO'!I145</f>
        <v>23320</v>
      </c>
      <c r="I138" s="32">
        <f t="shared" si="11"/>
        <v>1818960</v>
      </c>
      <c r="J138" s="94"/>
    </row>
    <row r="139" spans="1:10" ht="30" customHeight="1" x14ac:dyDescent="0.35">
      <c r="A139" s="257"/>
      <c r="B139" s="269"/>
      <c r="C139" s="8" t="s">
        <v>66</v>
      </c>
      <c r="D139" s="28" t="s">
        <v>9</v>
      </c>
      <c r="E139" s="248">
        <v>10</v>
      </c>
      <c r="F139" s="249"/>
      <c r="G139" s="9">
        <v>6.5</v>
      </c>
      <c r="H139" s="19">
        <f>+'ESTUDIO DE MERCADO'!I146</f>
        <v>34450</v>
      </c>
      <c r="I139" s="32">
        <f t="shared" si="11"/>
        <v>2239250</v>
      </c>
      <c r="J139" s="94"/>
    </row>
    <row r="140" spans="1:10" ht="30" customHeight="1" x14ac:dyDescent="0.35">
      <c r="A140" s="257"/>
      <c r="B140" s="269"/>
      <c r="C140" s="8" t="s">
        <v>31</v>
      </c>
      <c r="D140" s="28" t="s">
        <v>9</v>
      </c>
      <c r="E140" s="248">
        <v>5</v>
      </c>
      <c r="F140" s="249"/>
      <c r="G140" s="9">
        <v>6.5</v>
      </c>
      <c r="H140" s="19">
        <f>+'ESTUDIO DE MERCADO'!I147</f>
        <v>23850</v>
      </c>
      <c r="I140" s="32">
        <f t="shared" si="11"/>
        <v>775125</v>
      </c>
      <c r="J140" s="94"/>
    </row>
    <row r="141" spans="1:10" ht="30" customHeight="1" x14ac:dyDescent="0.35">
      <c r="A141" s="257"/>
      <c r="B141" s="269"/>
      <c r="C141" s="8" t="s">
        <v>67</v>
      </c>
      <c r="D141" s="28" t="s">
        <v>9</v>
      </c>
      <c r="E141" s="248">
        <v>1</v>
      </c>
      <c r="F141" s="249"/>
      <c r="G141" s="9">
        <v>6.5</v>
      </c>
      <c r="H141" s="19">
        <f>+'ESTUDIO DE MERCADO'!I148</f>
        <v>26500</v>
      </c>
      <c r="I141" s="32">
        <f t="shared" si="11"/>
        <v>172250</v>
      </c>
      <c r="J141" s="94"/>
    </row>
    <row r="142" spans="1:10" ht="30" customHeight="1" x14ac:dyDescent="0.35">
      <c r="A142" s="257"/>
      <c r="B142" s="269"/>
      <c r="C142" s="8" t="s">
        <v>68</v>
      </c>
      <c r="D142" s="28" t="s">
        <v>9</v>
      </c>
      <c r="E142" s="248">
        <v>20</v>
      </c>
      <c r="F142" s="249"/>
      <c r="G142" s="9">
        <v>6.5</v>
      </c>
      <c r="H142" s="19">
        <f>+'ESTUDIO DE MERCADO'!I149</f>
        <v>2650</v>
      </c>
      <c r="I142" s="32">
        <f t="shared" si="11"/>
        <v>344500</v>
      </c>
      <c r="J142" s="94"/>
    </row>
    <row r="143" spans="1:10" ht="29.25" customHeight="1" x14ac:dyDescent="0.35">
      <c r="A143" s="257"/>
      <c r="B143" s="269"/>
      <c r="C143" s="8" t="s">
        <v>69</v>
      </c>
      <c r="D143" s="28" t="s">
        <v>9</v>
      </c>
      <c r="E143" s="248">
        <v>20</v>
      </c>
      <c r="F143" s="249"/>
      <c r="G143" s="9">
        <v>6.5</v>
      </c>
      <c r="H143" s="19">
        <f>+'ESTUDIO DE MERCADO'!I150</f>
        <v>2968</v>
      </c>
      <c r="I143" s="32">
        <f t="shared" si="11"/>
        <v>385840</v>
      </c>
      <c r="J143" s="94"/>
    </row>
    <row r="144" spans="1:10" ht="30" customHeight="1" x14ac:dyDescent="0.35">
      <c r="A144" s="257"/>
      <c r="B144" s="269"/>
      <c r="C144" s="8" t="s">
        <v>70</v>
      </c>
      <c r="D144" s="28" t="s">
        <v>9</v>
      </c>
      <c r="E144" s="248">
        <v>10</v>
      </c>
      <c r="F144" s="249"/>
      <c r="G144" s="9">
        <v>6.5</v>
      </c>
      <c r="H144" s="19">
        <f>+'ESTUDIO DE MERCADO'!I151</f>
        <v>6360</v>
      </c>
      <c r="I144" s="32">
        <f t="shared" si="11"/>
        <v>413400</v>
      </c>
      <c r="J144" s="94"/>
    </row>
    <row r="145" spans="1:10" ht="30" customHeight="1" x14ac:dyDescent="0.35">
      <c r="A145" s="257"/>
      <c r="B145" s="269"/>
      <c r="C145" s="8" t="s">
        <v>71</v>
      </c>
      <c r="D145" s="28" t="s">
        <v>9</v>
      </c>
      <c r="E145" s="248">
        <v>5</v>
      </c>
      <c r="F145" s="249"/>
      <c r="G145" s="9">
        <v>6.5</v>
      </c>
      <c r="H145" s="19">
        <f>+'ESTUDIO DE MERCADO'!I152</f>
        <v>9540</v>
      </c>
      <c r="I145" s="32">
        <f t="shared" si="11"/>
        <v>310050</v>
      </c>
      <c r="J145" s="94"/>
    </row>
    <row r="146" spans="1:10" ht="30" customHeight="1" x14ac:dyDescent="0.35">
      <c r="A146" s="257"/>
      <c r="B146" s="269"/>
      <c r="C146" s="8" t="s">
        <v>72</v>
      </c>
      <c r="D146" s="28" t="s">
        <v>9</v>
      </c>
      <c r="E146" s="248">
        <v>1</v>
      </c>
      <c r="F146" s="249"/>
      <c r="G146" s="9">
        <v>6.5</v>
      </c>
      <c r="H146" s="19">
        <f>+'ESTUDIO DE MERCADO'!I153</f>
        <v>8374</v>
      </c>
      <c r="I146" s="32">
        <f t="shared" si="11"/>
        <v>54431</v>
      </c>
      <c r="J146" s="94"/>
    </row>
    <row r="147" spans="1:10" ht="40.25" customHeight="1" x14ac:dyDescent="0.35">
      <c r="A147" s="257"/>
      <c r="B147" s="269"/>
      <c r="C147" s="82" t="s">
        <v>73</v>
      </c>
      <c r="D147" s="28" t="s">
        <v>9</v>
      </c>
      <c r="E147" s="248">
        <v>2</v>
      </c>
      <c r="F147" s="249"/>
      <c r="G147" s="9">
        <v>6.5</v>
      </c>
      <c r="H147" s="19">
        <f>+'ESTUDIO DE MERCADO'!I154</f>
        <v>31694</v>
      </c>
      <c r="I147" s="32">
        <f t="shared" si="11"/>
        <v>412022</v>
      </c>
      <c r="J147" s="94"/>
    </row>
    <row r="148" spans="1:10" ht="30" customHeight="1" x14ac:dyDescent="0.35">
      <c r="A148" s="257"/>
      <c r="B148" s="269"/>
      <c r="C148" s="8" t="s">
        <v>74</v>
      </c>
      <c r="D148" s="28" t="s">
        <v>9</v>
      </c>
      <c r="E148" s="248">
        <v>1</v>
      </c>
      <c r="F148" s="249"/>
      <c r="G148" s="9">
        <v>6.5</v>
      </c>
      <c r="H148" s="19">
        <f>+'ESTUDIO DE MERCADO'!I155</f>
        <v>47700</v>
      </c>
      <c r="I148" s="32">
        <f t="shared" si="11"/>
        <v>310050</v>
      </c>
      <c r="J148" s="94"/>
    </row>
    <row r="149" spans="1:10" ht="30" customHeight="1" x14ac:dyDescent="0.35">
      <c r="A149" s="257"/>
      <c r="B149" s="269"/>
      <c r="C149" s="8" t="s">
        <v>75</v>
      </c>
      <c r="D149" s="28" t="s">
        <v>9</v>
      </c>
      <c r="E149" s="248">
        <v>2</v>
      </c>
      <c r="F149" s="249"/>
      <c r="G149" s="9">
        <v>6.5</v>
      </c>
      <c r="H149" s="19">
        <f>+'ESTUDIO DE MERCADO'!I156</f>
        <v>15900</v>
      </c>
      <c r="I149" s="32">
        <f t="shared" si="11"/>
        <v>206700</v>
      </c>
      <c r="J149" s="94"/>
    </row>
    <row r="150" spans="1:10" ht="30" customHeight="1" x14ac:dyDescent="0.35">
      <c r="A150" s="257"/>
      <c r="B150" s="269"/>
      <c r="C150" s="11" t="s">
        <v>76</v>
      </c>
      <c r="D150" s="28" t="s">
        <v>9</v>
      </c>
      <c r="E150" s="248">
        <v>2</v>
      </c>
      <c r="F150" s="249"/>
      <c r="G150" s="9">
        <v>6.5</v>
      </c>
      <c r="H150" s="19">
        <f>+'ESTUDIO DE MERCADO'!I157</f>
        <v>12720</v>
      </c>
      <c r="I150" s="32">
        <f t="shared" si="11"/>
        <v>165360</v>
      </c>
      <c r="J150" s="94"/>
    </row>
    <row r="151" spans="1:10" ht="30" customHeight="1" x14ac:dyDescent="0.35">
      <c r="A151" s="257"/>
      <c r="B151" s="269"/>
      <c r="C151" s="11" t="s">
        <v>77</v>
      </c>
      <c r="D151" s="28" t="s">
        <v>9</v>
      </c>
      <c r="E151" s="248">
        <v>2</v>
      </c>
      <c r="F151" s="249"/>
      <c r="G151" s="9">
        <v>6.5</v>
      </c>
      <c r="H151" s="19">
        <f>+'ESTUDIO DE MERCADO'!I158</f>
        <v>15900</v>
      </c>
      <c r="I151" s="32">
        <f t="shared" si="11"/>
        <v>206700</v>
      </c>
      <c r="J151" s="94"/>
    </row>
    <row r="152" spans="1:10" ht="30" customHeight="1" x14ac:dyDescent="0.35">
      <c r="A152" s="257"/>
      <c r="B152" s="269"/>
      <c r="C152" s="11" t="s">
        <v>78</v>
      </c>
      <c r="D152" s="28" t="s">
        <v>9</v>
      </c>
      <c r="E152" s="253">
        <v>1</v>
      </c>
      <c r="F152" s="254"/>
      <c r="G152" s="9">
        <v>6.5</v>
      </c>
      <c r="H152" s="19">
        <f>+'ESTUDIO DE MERCADO'!I159</f>
        <v>21200</v>
      </c>
      <c r="I152" s="32">
        <f t="shared" si="11"/>
        <v>137800</v>
      </c>
      <c r="J152" s="94"/>
    </row>
    <row r="153" spans="1:10" ht="30" customHeight="1" x14ac:dyDescent="0.35">
      <c r="A153" s="257"/>
      <c r="B153" s="269"/>
      <c r="C153" s="11" t="s">
        <v>79</v>
      </c>
      <c r="D153" s="28" t="s">
        <v>9</v>
      </c>
      <c r="E153" s="253">
        <v>2</v>
      </c>
      <c r="F153" s="254"/>
      <c r="G153" s="9">
        <v>6.5</v>
      </c>
      <c r="H153" s="19">
        <f>+'ESTUDIO DE MERCADO'!I160</f>
        <v>16960</v>
      </c>
      <c r="I153" s="32">
        <f t="shared" si="11"/>
        <v>220480</v>
      </c>
      <c r="J153" s="94"/>
    </row>
    <row r="154" spans="1:10" ht="37.75" customHeight="1" x14ac:dyDescent="0.35">
      <c r="A154" s="257"/>
      <c r="B154" s="269"/>
      <c r="C154" s="11" t="s">
        <v>132</v>
      </c>
      <c r="D154" s="28" t="s">
        <v>9</v>
      </c>
      <c r="E154" s="248">
        <v>10</v>
      </c>
      <c r="F154" s="249"/>
      <c r="G154" s="9">
        <v>2</v>
      </c>
      <c r="H154" s="19">
        <f>+'ESTUDIO DE MERCADO'!I161</f>
        <v>12720</v>
      </c>
      <c r="I154" s="32">
        <f t="shared" si="11"/>
        <v>254400</v>
      </c>
      <c r="J154" s="94"/>
    </row>
    <row r="155" spans="1:10" ht="37.75" customHeight="1" x14ac:dyDescent="0.35">
      <c r="A155" s="257"/>
      <c r="B155" s="269"/>
      <c r="C155" s="11" t="s">
        <v>131</v>
      </c>
      <c r="D155" s="28" t="s">
        <v>9</v>
      </c>
      <c r="E155" s="248">
        <v>10</v>
      </c>
      <c r="F155" s="249"/>
      <c r="G155" s="9">
        <v>2</v>
      </c>
      <c r="H155" s="19">
        <f>+'ESTUDIO DE MERCADO'!I162</f>
        <v>42400</v>
      </c>
      <c r="I155" s="32">
        <f t="shared" si="11"/>
        <v>848000</v>
      </c>
      <c r="J155" s="94"/>
    </row>
    <row r="156" spans="1:10" ht="44.25" customHeight="1" x14ac:dyDescent="0.35">
      <c r="A156" s="257"/>
      <c r="B156" s="269"/>
      <c r="C156" s="11" t="s">
        <v>80</v>
      </c>
      <c r="D156" s="28" t="s">
        <v>9</v>
      </c>
      <c r="E156" s="248">
        <v>1</v>
      </c>
      <c r="F156" s="249"/>
      <c r="G156" s="9">
        <v>6.5</v>
      </c>
      <c r="H156" s="19">
        <f>+'ESTUDIO DE MERCADO'!I163</f>
        <v>84800</v>
      </c>
      <c r="I156" s="32">
        <f t="shared" si="11"/>
        <v>551200</v>
      </c>
      <c r="J156" s="94"/>
    </row>
    <row r="157" spans="1:10" ht="23" x14ac:dyDescent="0.35">
      <c r="A157" s="257"/>
      <c r="B157" s="269"/>
      <c r="C157" s="11" t="s">
        <v>81</v>
      </c>
      <c r="D157" s="28" t="s">
        <v>9</v>
      </c>
      <c r="E157" s="248">
        <v>6</v>
      </c>
      <c r="F157" s="249"/>
      <c r="G157" s="9">
        <v>6.5</v>
      </c>
      <c r="H157" s="19">
        <f>+'ESTUDIO DE MERCADO'!I164</f>
        <v>3710</v>
      </c>
      <c r="I157" s="32">
        <f t="shared" si="11"/>
        <v>144690</v>
      </c>
      <c r="J157" s="94"/>
    </row>
    <row r="158" spans="1:10" x14ac:dyDescent="0.35">
      <c r="A158" s="257"/>
      <c r="B158" s="269"/>
      <c r="C158" s="11" t="s">
        <v>88</v>
      </c>
      <c r="D158" s="28" t="s">
        <v>9</v>
      </c>
      <c r="E158" s="248">
        <v>20</v>
      </c>
      <c r="F158" s="249"/>
      <c r="G158" s="9">
        <v>1</v>
      </c>
      <c r="H158" s="19">
        <f>+'ESTUDIO DE MERCADO'!I165</f>
        <v>37100</v>
      </c>
      <c r="I158" s="32">
        <f t="shared" si="11"/>
        <v>742000</v>
      </c>
      <c r="J158" s="94"/>
    </row>
    <row r="159" spans="1:10" ht="34.5" x14ac:dyDescent="0.35">
      <c r="A159" s="257"/>
      <c r="B159" s="269"/>
      <c r="C159" s="11" t="s">
        <v>82</v>
      </c>
      <c r="D159" s="28" t="s">
        <v>9</v>
      </c>
      <c r="E159" s="248">
        <v>20</v>
      </c>
      <c r="F159" s="249"/>
      <c r="G159" s="9">
        <v>1</v>
      </c>
      <c r="H159" s="19">
        <f>+'ESTUDIO DE MERCADO'!I166</f>
        <v>79500</v>
      </c>
      <c r="I159" s="32">
        <f t="shared" si="11"/>
        <v>1590000</v>
      </c>
      <c r="J159" s="94"/>
    </row>
    <row r="160" spans="1:10" ht="85.75" customHeight="1" x14ac:dyDescent="0.35">
      <c r="A160" s="257"/>
      <c r="B160" s="269"/>
      <c r="C160" s="11" t="s">
        <v>338</v>
      </c>
      <c r="D160" s="9" t="s">
        <v>9</v>
      </c>
      <c r="E160" s="281">
        <v>40</v>
      </c>
      <c r="F160" s="281"/>
      <c r="G160" s="9">
        <v>1</v>
      </c>
      <c r="H160" s="19">
        <f>+'ESTUDIO DE MERCADO'!I167</f>
        <v>84800</v>
      </c>
      <c r="I160" s="32">
        <f>H160*G160*E160</f>
        <v>3392000</v>
      </c>
      <c r="J160" s="94"/>
    </row>
    <row r="161" spans="1:10" ht="85.75" customHeight="1" x14ac:dyDescent="0.35">
      <c r="A161" s="257"/>
      <c r="B161" s="269"/>
      <c r="C161" s="11" t="s">
        <v>339</v>
      </c>
      <c r="D161" s="9" t="s">
        <v>9</v>
      </c>
      <c r="E161" s="281">
        <v>40</v>
      </c>
      <c r="F161" s="281"/>
      <c r="G161" s="9">
        <v>1</v>
      </c>
      <c r="H161" s="19">
        <f>+'ESTUDIO DE MERCADO'!I168</f>
        <v>53000</v>
      </c>
      <c r="I161" s="32">
        <f>H161*G161*E161</f>
        <v>2120000</v>
      </c>
      <c r="J161" s="94"/>
    </row>
    <row r="162" spans="1:10" ht="23" x14ac:dyDescent="0.35">
      <c r="A162" s="257"/>
      <c r="B162" s="269"/>
      <c r="C162" s="11" t="s">
        <v>178</v>
      </c>
      <c r="D162" s="9" t="s">
        <v>9</v>
      </c>
      <c r="E162" s="248">
        <v>3</v>
      </c>
      <c r="F162" s="249"/>
      <c r="G162" s="9">
        <v>1</v>
      </c>
      <c r="H162" s="19">
        <f>+'ESTUDIO DE MERCADO'!I169</f>
        <v>127200</v>
      </c>
      <c r="I162" s="32">
        <f>H162*G162*E162</f>
        <v>381600</v>
      </c>
      <c r="J162" s="94"/>
    </row>
    <row r="163" spans="1:10" x14ac:dyDescent="0.35">
      <c r="A163" s="257"/>
      <c r="B163" s="269"/>
      <c r="C163" s="24" t="s">
        <v>83</v>
      </c>
      <c r="D163" s="29" t="s">
        <v>9</v>
      </c>
      <c r="E163" s="279">
        <v>34</v>
      </c>
      <c r="F163" s="280"/>
      <c r="G163" s="9">
        <v>1</v>
      </c>
      <c r="H163" s="19">
        <f>+'ESTUDIO DE MERCADO'!I170</f>
        <v>5300</v>
      </c>
      <c r="I163" s="32">
        <f t="shared" si="11"/>
        <v>180200</v>
      </c>
      <c r="J163" s="94"/>
    </row>
    <row r="164" spans="1:10" ht="23" x14ac:dyDescent="0.35">
      <c r="A164" s="257"/>
      <c r="B164" s="269"/>
      <c r="C164" s="24" t="s">
        <v>84</v>
      </c>
      <c r="D164" s="29" t="s">
        <v>9</v>
      </c>
      <c r="E164" s="279">
        <v>5</v>
      </c>
      <c r="F164" s="280"/>
      <c r="G164" s="5">
        <v>1</v>
      </c>
      <c r="H164" s="19">
        <f>+'ESTUDIO DE MERCADO'!I171</f>
        <v>7420</v>
      </c>
      <c r="I164" s="32">
        <f t="shared" si="11"/>
        <v>37100</v>
      </c>
      <c r="J164" s="94"/>
    </row>
    <row r="165" spans="1:10" ht="14.5" customHeight="1" x14ac:dyDescent="0.35">
      <c r="A165" s="258"/>
      <c r="B165" s="270"/>
      <c r="C165" s="259" t="s">
        <v>102</v>
      </c>
      <c r="D165" s="260"/>
      <c r="E165" s="260"/>
      <c r="F165" s="260"/>
      <c r="G165" s="260"/>
      <c r="H165" s="261"/>
      <c r="I165" s="100">
        <f>SUM(I121:I164)</f>
        <v>45780499</v>
      </c>
      <c r="J165" s="87"/>
    </row>
    <row r="166" spans="1:10" ht="19.75" customHeight="1" x14ac:dyDescent="0.35">
      <c r="A166" s="239" t="s">
        <v>373</v>
      </c>
      <c r="B166" s="240"/>
      <c r="C166" s="240"/>
      <c r="D166" s="240"/>
      <c r="E166" s="240"/>
      <c r="F166" s="240"/>
      <c r="G166" s="240"/>
      <c r="H166" s="241"/>
      <c r="I166" s="108">
        <f>+I165</f>
        <v>45780499</v>
      </c>
      <c r="J166" s="87"/>
    </row>
    <row r="167" spans="1:10" ht="36" customHeight="1" x14ac:dyDescent="0.35">
      <c r="A167" s="97">
        <v>5</v>
      </c>
      <c r="B167" s="265" t="s">
        <v>104</v>
      </c>
      <c r="C167" s="266"/>
      <c r="D167" s="266"/>
      <c r="E167" s="266"/>
      <c r="F167" s="266"/>
      <c r="G167" s="266"/>
      <c r="H167" s="266"/>
      <c r="I167" s="267"/>
      <c r="J167" s="87"/>
    </row>
    <row r="168" spans="1:10" ht="36" customHeight="1" x14ac:dyDescent="0.35">
      <c r="A168" s="109" t="s">
        <v>0</v>
      </c>
      <c r="B168" s="238" t="s">
        <v>216</v>
      </c>
      <c r="C168" s="238"/>
      <c r="D168" s="238"/>
      <c r="E168" s="109" t="s">
        <v>217</v>
      </c>
      <c r="F168" s="109" t="s">
        <v>7</v>
      </c>
      <c r="G168" s="109" t="s">
        <v>4</v>
      </c>
      <c r="H168" s="238" t="s">
        <v>8</v>
      </c>
      <c r="I168" s="238"/>
      <c r="J168" s="87"/>
    </row>
    <row r="169" spans="1:10" ht="33" customHeight="1" x14ac:dyDescent="0.35">
      <c r="A169" s="110" t="s">
        <v>298</v>
      </c>
      <c r="B169" s="226" t="s">
        <v>358</v>
      </c>
      <c r="C169" s="226"/>
      <c r="D169" s="226"/>
      <c r="E169" s="226"/>
      <c r="F169" s="226"/>
      <c r="G169" s="226"/>
      <c r="H169" s="226"/>
      <c r="I169" s="226"/>
      <c r="J169" s="87"/>
    </row>
    <row r="170" spans="1:10" x14ac:dyDescent="0.35">
      <c r="A170" s="214" t="s">
        <v>367</v>
      </c>
      <c r="B170" s="215" t="s">
        <v>240</v>
      </c>
      <c r="C170" s="216"/>
      <c r="D170" s="216"/>
      <c r="E170" s="216"/>
      <c r="F170" s="216"/>
      <c r="G170" s="216"/>
      <c r="H170" s="216"/>
      <c r="I170" s="216"/>
      <c r="J170" s="87"/>
    </row>
    <row r="171" spans="1:10" ht="24" customHeight="1" x14ac:dyDescent="0.35">
      <c r="A171" s="214"/>
      <c r="B171" s="208" t="s">
        <v>218</v>
      </c>
      <c r="C171" s="209"/>
      <c r="D171" s="209"/>
      <c r="E171" s="13" t="s">
        <v>219</v>
      </c>
      <c r="F171" s="13">
        <v>1</v>
      </c>
      <c r="G171" s="46">
        <f>+'ESTUDIO DE MERCADO'!H179</f>
        <v>850000</v>
      </c>
      <c r="H171" s="210">
        <f>G171*F171</f>
        <v>850000</v>
      </c>
      <c r="I171" s="210"/>
      <c r="J171" s="87"/>
    </row>
    <row r="172" spans="1:10" ht="30" customHeight="1" x14ac:dyDescent="0.35">
      <c r="A172" s="214"/>
      <c r="B172" s="208" t="s">
        <v>220</v>
      </c>
      <c r="C172" s="209"/>
      <c r="D172" s="209"/>
      <c r="E172" s="13" t="s">
        <v>219</v>
      </c>
      <c r="F172" s="13">
        <v>2</v>
      </c>
      <c r="G172" s="46">
        <f>+'ESTUDIO DE MERCADO'!H180</f>
        <v>120000</v>
      </c>
      <c r="H172" s="210">
        <f>G172*F172</f>
        <v>240000</v>
      </c>
      <c r="I172" s="210"/>
      <c r="J172" s="87"/>
    </row>
    <row r="173" spans="1:10" ht="15" customHeight="1" x14ac:dyDescent="0.35">
      <c r="A173" s="214"/>
      <c r="B173" s="211" t="s">
        <v>221</v>
      </c>
      <c r="C173" s="211"/>
      <c r="D173" s="211"/>
      <c r="E173" s="211"/>
      <c r="F173" s="211"/>
      <c r="G173" s="212"/>
      <c r="H173" s="213">
        <f>SUM(H171:H172)</f>
        <v>1090000</v>
      </c>
      <c r="I173" s="213"/>
      <c r="J173" s="87"/>
    </row>
    <row r="174" spans="1:10" x14ac:dyDescent="0.35">
      <c r="A174" s="227" t="s">
        <v>368</v>
      </c>
      <c r="B174" s="216" t="s">
        <v>241</v>
      </c>
      <c r="C174" s="216"/>
      <c r="D174" s="216"/>
      <c r="E174" s="216"/>
      <c r="F174" s="216"/>
      <c r="G174" s="216"/>
      <c r="H174" s="216"/>
      <c r="I174" s="216"/>
      <c r="J174" s="87"/>
    </row>
    <row r="175" spans="1:10" ht="14.5" customHeight="1" x14ac:dyDescent="0.35">
      <c r="A175" s="228"/>
      <c r="B175" s="208" t="s">
        <v>223</v>
      </c>
      <c r="C175" s="209"/>
      <c r="D175" s="209"/>
      <c r="E175" s="13" t="s">
        <v>224</v>
      </c>
      <c r="F175" s="13">
        <v>1</v>
      </c>
      <c r="G175" s="46">
        <f>+'ESTUDIO DE MERCADO'!H183</f>
        <v>3250000</v>
      </c>
      <c r="H175" s="210">
        <f t="shared" ref="H175:H182" si="12">G175*F175</f>
        <v>3250000</v>
      </c>
      <c r="I175" s="210"/>
      <c r="J175" s="87"/>
    </row>
    <row r="176" spans="1:10" x14ac:dyDescent="0.35">
      <c r="A176" s="228"/>
      <c r="B176" s="208" t="s">
        <v>359</v>
      </c>
      <c r="C176" s="209"/>
      <c r="D176" s="209"/>
      <c r="E176" s="13" t="s">
        <v>200</v>
      </c>
      <c r="F176" s="13">
        <v>105</v>
      </c>
      <c r="G176" s="46">
        <f>+'ESTUDIO DE MERCADO'!H184</f>
        <v>580</v>
      </c>
      <c r="H176" s="210">
        <f t="shared" si="12"/>
        <v>60900</v>
      </c>
      <c r="I176" s="210"/>
      <c r="J176" s="87"/>
    </row>
    <row r="177" spans="1:10" ht="14.5" customHeight="1" x14ac:dyDescent="0.35">
      <c r="A177" s="228"/>
      <c r="B177" s="230" t="s">
        <v>361</v>
      </c>
      <c r="C177" s="231"/>
      <c r="D177" s="208"/>
      <c r="E177" s="13" t="s">
        <v>200</v>
      </c>
      <c r="F177" s="13">
        <v>55</v>
      </c>
      <c r="G177" s="46">
        <f>+'ESTUDIO DE MERCADO'!H185</f>
        <v>48500</v>
      </c>
      <c r="H177" s="232">
        <f t="shared" ref="H177" si="13">G177*F177</f>
        <v>2667500</v>
      </c>
      <c r="I177" s="233"/>
      <c r="J177" s="87"/>
    </row>
    <row r="178" spans="1:10" ht="37.5" customHeight="1" x14ac:dyDescent="0.35">
      <c r="A178" s="228"/>
      <c r="B178" s="208" t="s">
        <v>227</v>
      </c>
      <c r="C178" s="209"/>
      <c r="D178" s="209"/>
      <c r="E178" s="13" t="s">
        <v>228</v>
      </c>
      <c r="F178" s="13">
        <v>105</v>
      </c>
      <c r="G178" s="46">
        <f>+'ESTUDIO DE MERCADO'!H186</f>
        <v>26850</v>
      </c>
      <c r="H178" s="210">
        <f t="shared" si="12"/>
        <v>2819250</v>
      </c>
      <c r="I178" s="210"/>
      <c r="J178" s="111"/>
    </row>
    <row r="179" spans="1:10" ht="37.5" customHeight="1" x14ac:dyDescent="0.35">
      <c r="A179" s="228"/>
      <c r="B179" s="208" t="s">
        <v>357</v>
      </c>
      <c r="C179" s="209"/>
      <c r="D179" s="209"/>
      <c r="E179" s="13" t="s">
        <v>200</v>
      </c>
      <c r="F179" s="13">
        <v>105</v>
      </c>
      <c r="G179" s="46">
        <f>+'ESTUDIO DE MERCADO'!H187</f>
        <v>7250</v>
      </c>
      <c r="H179" s="210">
        <f t="shared" ref="H179" si="14">G179*F179</f>
        <v>761250</v>
      </c>
      <c r="I179" s="210"/>
      <c r="J179" s="111"/>
    </row>
    <row r="180" spans="1:10" ht="84.5" customHeight="1" x14ac:dyDescent="0.35">
      <c r="A180" s="228"/>
      <c r="B180" s="208" t="s">
        <v>230</v>
      </c>
      <c r="C180" s="209"/>
      <c r="D180" s="209"/>
      <c r="E180" s="13" t="s">
        <v>200</v>
      </c>
      <c r="F180" s="13">
        <v>105</v>
      </c>
      <c r="G180" s="46">
        <f>+'ESTUDIO DE MERCADO'!H188</f>
        <v>38750</v>
      </c>
      <c r="H180" s="210">
        <f t="shared" si="12"/>
        <v>4068750</v>
      </c>
      <c r="I180" s="210"/>
      <c r="J180" s="111"/>
    </row>
    <row r="181" spans="1:10" x14ac:dyDescent="0.35">
      <c r="A181" s="228"/>
      <c r="B181" s="208" t="s">
        <v>232</v>
      </c>
      <c r="C181" s="209"/>
      <c r="D181" s="209"/>
      <c r="E181" s="13" t="s">
        <v>224</v>
      </c>
      <c r="F181" s="13">
        <v>1</v>
      </c>
      <c r="G181" s="46">
        <f>+'ESTUDIO DE MERCADO'!H189</f>
        <v>2250000</v>
      </c>
      <c r="H181" s="210">
        <f t="shared" si="12"/>
        <v>2250000</v>
      </c>
      <c r="I181" s="210"/>
      <c r="J181" s="87"/>
    </row>
    <row r="182" spans="1:10" x14ac:dyDescent="0.35">
      <c r="A182" s="228"/>
      <c r="B182" s="208" t="s">
        <v>354</v>
      </c>
      <c r="C182" s="209"/>
      <c r="D182" s="209"/>
      <c r="E182" s="13" t="s">
        <v>355</v>
      </c>
      <c r="F182" s="13">
        <v>1</v>
      </c>
      <c r="G182" s="46">
        <f>+'ESTUDIO DE MERCADO'!H190</f>
        <v>3500000</v>
      </c>
      <c r="H182" s="210">
        <f t="shared" si="12"/>
        <v>3500000</v>
      </c>
      <c r="I182" s="210"/>
      <c r="J182" s="87"/>
    </row>
    <row r="183" spans="1:10" ht="14.5" customHeight="1" x14ac:dyDescent="0.35">
      <c r="A183" s="228"/>
      <c r="B183" s="208" t="s">
        <v>234</v>
      </c>
      <c r="C183" s="209"/>
      <c r="D183" s="209"/>
      <c r="E183" s="13" t="s">
        <v>224</v>
      </c>
      <c r="F183" s="13">
        <v>1</v>
      </c>
      <c r="G183" s="46">
        <f>+'ESTUDIO DE MERCADO'!H191</f>
        <v>1450000</v>
      </c>
      <c r="H183" s="210">
        <f t="shared" ref="H183" si="15">G183*F183</f>
        <v>1450000</v>
      </c>
      <c r="I183" s="210"/>
      <c r="J183" s="87"/>
    </row>
    <row r="184" spans="1:10" ht="14.5" customHeight="1" x14ac:dyDescent="0.35">
      <c r="A184" s="228"/>
      <c r="B184" s="208" t="s">
        <v>356</v>
      </c>
      <c r="C184" s="209"/>
      <c r="D184" s="209"/>
      <c r="E184" s="13" t="s">
        <v>224</v>
      </c>
      <c r="F184" s="13">
        <v>55</v>
      </c>
      <c r="G184" s="46">
        <f>+'ESTUDIO DE MERCADO'!H192</f>
        <v>46000</v>
      </c>
      <c r="H184" s="210">
        <f t="shared" ref="H184" si="16">G184*F184</f>
        <v>2530000</v>
      </c>
      <c r="I184" s="210"/>
      <c r="J184" s="87"/>
    </row>
    <row r="185" spans="1:10" ht="27.5" customHeight="1" x14ac:dyDescent="0.35">
      <c r="A185" s="228"/>
      <c r="B185" s="208" t="s">
        <v>360</v>
      </c>
      <c r="C185" s="209"/>
      <c r="D185" s="209"/>
      <c r="E185" s="13" t="s">
        <v>355</v>
      </c>
      <c r="F185" s="13">
        <v>1</v>
      </c>
      <c r="G185" s="46">
        <f>+'ESTUDIO DE MERCADO'!H193</f>
        <v>650000</v>
      </c>
      <c r="H185" s="210">
        <f t="shared" ref="H185" si="17">G185*F185</f>
        <v>650000</v>
      </c>
      <c r="I185" s="210"/>
      <c r="J185" s="87"/>
    </row>
    <row r="186" spans="1:10" ht="15" customHeight="1" x14ac:dyDescent="0.35">
      <c r="A186" s="229"/>
      <c r="B186" s="211" t="s">
        <v>235</v>
      </c>
      <c r="C186" s="211"/>
      <c r="D186" s="211"/>
      <c r="E186" s="211"/>
      <c r="F186" s="211"/>
      <c r="G186" s="212"/>
      <c r="H186" s="213">
        <f>SUM(H175:H185)</f>
        <v>24007650</v>
      </c>
      <c r="I186" s="213"/>
      <c r="J186" s="87"/>
    </row>
    <row r="187" spans="1:10" x14ac:dyDescent="0.35">
      <c r="A187" s="214" t="s">
        <v>369</v>
      </c>
      <c r="B187" s="215" t="s">
        <v>242</v>
      </c>
      <c r="C187" s="216"/>
      <c r="D187" s="216"/>
      <c r="E187" s="216"/>
      <c r="F187" s="216"/>
      <c r="G187" s="216"/>
      <c r="H187" s="216"/>
      <c r="I187" s="216"/>
      <c r="J187" s="87"/>
    </row>
    <row r="188" spans="1:10" ht="14.5" customHeight="1" x14ac:dyDescent="0.35">
      <c r="A188" s="214"/>
      <c r="B188" s="208" t="s">
        <v>237</v>
      </c>
      <c r="C188" s="209"/>
      <c r="D188" s="209"/>
      <c r="E188" s="13" t="s">
        <v>238</v>
      </c>
      <c r="F188" s="13">
        <v>1</v>
      </c>
      <c r="G188" s="46">
        <f>+'ESTUDIO DE MERCADO'!H196</f>
        <v>2100000</v>
      </c>
      <c r="H188" s="210">
        <f>G188*F188</f>
        <v>2100000</v>
      </c>
      <c r="I188" s="210"/>
      <c r="J188" s="87"/>
    </row>
    <row r="189" spans="1:10" ht="15" customHeight="1" x14ac:dyDescent="0.35">
      <c r="A189" s="214"/>
      <c r="B189" s="211" t="s">
        <v>239</v>
      </c>
      <c r="C189" s="211"/>
      <c r="D189" s="211"/>
      <c r="E189" s="211"/>
      <c r="F189" s="211"/>
      <c r="G189" s="212"/>
      <c r="H189" s="213">
        <f>SUM(H188:H188)</f>
        <v>2100000</v>
      </c>
      <c r="I189" s="213"/>
      <c r="J189" s="87"/>
    </row>
    <row r="190" spans="1:10" ht="33" customHeight="1" x14ac:dyDescent="0.35">
      <c r="A190" s="205" t="str">
        <f>"SUB TOTAL: "&amp;B169</f>
        <v>SUB TOTAL: APOYO PARA EL DESARROLLO DEL EVENTO CELEBRACIÓN DE LA NAVIDAD DIRIGIDO A LOS ADULTOS MAYORES DEL MUNICIPIO DE PUEBLO BELLO</v>
      </c>
      <c r="B190" s="205"/>
      <c r="C190" s="205"/>
      <c r="D190" s="205"/>
      <c r="E190" s="205"/>
      <c r="F190" s="205"/>
      <c r="G190" s="205"/>
      <c r="H190" s="206">
        <f>H189+H186+H173</f>
        <v>27197650</v>
      </c>
      <c r="I190" s="207"/>
      <c r="J190" s="87"/>
    </row>
    <row r="191" spans="1:10" ht="33" customHeight="1" x14ac:dyDescent="0.35">
      <c r="A191" s="110" t="s">
        <v>300</v>
      </c>
      <c r="B191" s="226" t="s">
        <v>362</v>
      </c>
      <c r="C191" s="226"/>
      <c r="D191" s="226"/>
      <c r="E191" s="226"/>
      <c r="F191" s="226"/>
      <c r="G191" s="226"/>
      <c r="H191" s="226"/>
      <c r="I191" s="226"/>
      <c r="J191" s="87"/>
    </row>
    <row r="192" spans="1:10" x14ac:dyDescent="0.35">
      <c r="A192" s="214" t="s">
        <v>370</v>
      </c>
      <c r="B192" s="215" t="s">
        <v>240</v>
      </c>
      <c r="C192" s="216"/>
      <c r="D192" s="216"/>
      <c r="E192" s="216"/>
      <c r="F192" s="216"/>
      <c r="G192" s="216"/>
      <c r="H192" s="216"/>
      <c r="I192" s="216"/>
      <c r="J192" s="87"/>
    </row>
    <row r="193" spans="1:10" ht="24" customHeight="1" x14ac:dyDescent="0.35">
      <c r="A193" s="214"/>
      <c r="B193" s="208" t="s">
        <v>218</v>
      </c>
      <c r="C193" s="209"/>
      <c r="D193" s="209"/>
      <c r="E193" s="13" t="s">
        <v>219</v>
      </c>
      <c r="F193" s="13">
        <v>1</v>
      </c>
      <c r="G193" s="46">
        <f>+'ESTUDIO DE MERCADO'!H201</f>
        <v>850000</v>
      </c>
      <c r="H193" s="210">
        <f>G193*F193</f>
        <v>850000</v>
      </c>
      <c r="I193" s="210"/>
      <c r="J193" s="87"/>
    </row>
    <row r="194" spans="1:10" ht="30" customHeight="1" x14ac:dyDescent="0.35">
      <c r="A194" s="214"/>
      <c r="B194" s="208" t="s">
        <v>220</v>
      </c>
      <c r="C194" s="209"/>
      <c r="D194" s="209"/>
      <c r="E194" s="13" t="s">
        <v>219</v>
      </c>
      <c r="F194" s="13">
        <v>2</v>
      </c>
      <c r="G194" s="46">
        <f>+'ESTUDIO DE MERCADO'!H202</f>
        <v>120000</v>
      </c>
      <c r="H194" s="210">
        <f>G194*F194</f>
        <v>240000</v>
      </c>
      <c r="I194" s="210"/>
      <c r="J194" s="87"/>
    </row>
    <row r="195" spans="1:10" ht="15" customHeight="1" x14ac:dyDescent="0.35">
      <c r="A195" s="214"/>
      <c r="B195" s="211" t="s">
        <v>221</v>
      </c>
      <c r="C195" s="211"/>
      <c r="D195" s="211"/>
      <c r="E195" s="211"/>
      <c r="F195" s="211"/>
      <c r="G195" s="212"/>
      <c r="H195" s="213">
        <f>SUM(H193:H194)</f>
        <v>1090000</v>
      </c>
      <c r="I195" s="213"/>
      <c r="J195" s="87"/>
    </row>
    <row r="196" spans="1:10" x14ac:dyDescent="0.35">
      <c r="A196" s="227" t="s">
        <v>371</v>
      </c>
      <c r="B196" s="216" t="s">
        <v>241</v>
      </c>
      <c r="C196" s="216"/>
      <c r="D196" s="216"/>
      <c r="E196" s="216"/>
      <c r="F196" s="216"/>
      <c r="G196" s="216"/>
      <c r="H196" s="216"/>
      <c r="I196" s="216"/>
      <c r="J196" s="87"/>
    </row>
    <row r="197" spans="1:10" ht="14.5" customHeight="1" x14ac:dyDescent="0.35">
      <c r="A197" s="228"/>
      <c r="B197" s="208" t="s">
        <v>363</v>
      </c>
      <c r="C197" s="209"/>
      <c r="D197" s="209"/>
      <c r="E197" s="13" t="s">
        <v>224</v>
      </c>
      <c r="F197" s="13">
        <v>1</v>
      </c>
      <c r="G197" s="46">
        <f>+'ESTUDIO DE MERCADO'!H205</f>
        <v>3250000</v>
      </c>
      <c r="H197" s="210">
        <f t="shared" ref="H197:H207" si="18">G197*F197</f>
        <v>3250000</v>
      </c>
      <c r="I197" s="210"/>
      <c r="J197" s="87"/>
    </row>
    <row r="198" spans="1:10" x14ac:dyDescent="0.35">
      <c r="A198" s="228"/>
      <c r="B198" s="208" t="s">
        <v>359</v>
      </c>
      <c r="C198" s="209"/>
      <c r="D198" s="209"/>
      <c r="E198" s="13" t="s">
        <v>200</v>
      </c>
      <c r="F198" s="13">
        <v>105</v>
      </c>
      <c r="G198" s="46">
        <f>+'ESTUDIO DE MERCADO'!H206</f>
        <v>580</v>
      </c>
      <c r="H198" s="210">
        <f t="shared" si="18"/>
        <v>60900</v>
      </c>
      <c r="I198" s="210"/>
      <c r="J198" s="87"/>
    </row>
    <row r="199" spans="1:10" ht="14.5" customHeight="1" x14ac:dyDescent="0.35">
      <c r="A199" s="228"/>
      <c r="B199" s="230" t="s">
        <v>364</v>
      </c>
      <c r="C199" s="231"/>
      <c r="D199" s="208"/>
      <c r="E199" s="13" t="s">
        <v>200</v>
      </c>
      <c r="F199" s="13">
        <v>55</v>
      </c>
      <c r="G199" s="46">
        <f>+'ESTUDIO DE MERCADO'!H207</f>
        <v>48500</v>
      </c>
      <c r="H199" s="232">
        <f t="shared" si="18"/>
        <v>2667500</v>
      </c>
      <c r="I199" s="233"/>
      <c r="J199" s="87"/>
    </row>
    <row r="200" spans="1:10" ht="37.5" customHeight="1" x14ac:dyDescent="0.35">
      <c r="A200" s="228"/>
      <c r="B200" s="208" t="s">
        <v>227</v>
      </c>
      <c r="C200" s="209"/>
      <c r="D200" s="209"/>
      <c r="E200" s="13" t="s">
        <v>228</v>
      </c>
      <c r="F200" s="13">
        <v>105</v>
      </c>
      <c r="G200" s="46">
        <f>+'ESTUDIO DE MERCADO'!H208</f>
        <v>26850</v>
      </c>
      <c r="H200" s="210">
        <f t="shared" si="18"/>
        <v>2819250</v>
      </c>
      <c r="I200" s="210"/>
      <c r="J200" s="111">
        <f>1.08*G200</f>
        <v>28998.000000000004</v>
      </c>
    </row>
    <row r="201" spans="1:10" ht="37.5" customHeight="1" x14ac:dyDescent="0.35">
      <c r="A201" s="228"/>
      <c r="B201" s="208" t="s">
        <v>357</v>
      </c>
      <c r="C201" s="209"/>
      <c r="D201" s="209"/>
      <c r="E201" s="13" t="s">
        <v>200</v>
      </c>
      <c r="F201" s="13">
        <v>105</v>
      </c>
      <c r="G201" s="46">
        <f>+'ESTUDIO DE MERCADO'!H209</f>
        <v>7250</v>
      </c>
      <c r="H201" s="210">
        <f t="shared" si="18"/>
        <v>761250</v>
      </c>
      <c r="I201" s="210"/>
      <c r="J201" s="111"/>
    </row>
    <row r="202" spans="1:10" ht="84.5" customHeight="1" x14ac:dyDescent="0.35">
      <c r="A202" s="228"/>
      <c r="B202" s="208" t="s">
        <v>365</v>
      </c>
      <c r="C202" s="209"/>
      <c r="D202" s="209"/>
      <c r="E202" s="13" t="s">
        <v>200</v>
      </c>
      <c r="F202" s="13">
        <v>105</v>
      </c>
      <c r="G202" s="46">
        <f>+'ESTUDIO DE MERCADO'!H210</f>
        <v>38750</v>
      </c>
      <c r="H202" s="210">
        <f t="shared" si="18"/>
        <v>4068750</v>
      </c>
      <c r="I202" s="210"/>
      <c r="J202" s="111">
        <f>1.08*G202</f>
        <v>41850</v>
      </c>
    </row>
    <row r="203" spans="1:10" ht="14.5" customHeight="1" x14ac:dyDescent="0.35">
      <c r="A203" s="228"/>
      <c r="B203" s="208" t="s">
        <v>366</v>
      </c>
      <c r="C203" s="209"/>
      <c r="D203" s="209"/>
      <c r="E203" s="13" t="s">
        <v>224</v>
      </c>
      <c r="F203" s="13">
        <v>1</v>
      </c>
      <c r="G203" s="46">
        <f>+'ESTUDIO DE MERCADO'!H211</f>
        <v>2650000</v>
      </c>
      <c r="H203" s="210">
        <f t="shared" si="18"/>
        <v>2650000</v>
      </c>
      <c r="I203" s="210"/>
      <c r="J203" s="87"/>
    </row>
    <row r="204" spans="1:10" x14ac:dyDescent="0.35">
      <c r="A204" s="228"/>
      <c r="B204" s="208" t="s">
        <v>354</v>
      </c>
      <c r="C204" s="209"/>
      <c r="D204" s="209"/>
      <c r="E204" s="13" t="s">
        <v>355</v>
      </c>
      <c r="F204" s="13">
        <v>1</v>
      </c>
      <c r="G204" s="46">
        <f>+'ESTUDIO DE MERCADO'!H212</f>
        <v>3500000</v>
      </c>
      <c r="H204" s="210">
        <f t="shared" si="18"/>
        <v>3500000</v>
      </c>
      <c r="I204" s="210"/>
      <c r="J204" s="87"/>
    </row>
    <row r="205" spans="1:10" ht="14.5" customHeight="1" x14ac:dyDescent="0.35">
      <c r="A205" s="228"/>
      <c r="B205" s="208" t="s">
        <v>234</v>
      </c>
      <c r="C205" s="209"/>
      <c r="D205" s="209"/>
      <c r="E205" s="13" t="s">
        <v>224</v>
      </c>
      <c r="F205" s="13">
        <v>1</v>
      </c>
      <c r="G205" s="46">
        <f>+'ESTUDIO DE MERCADO'!H213</f>
        <v>1450000</v>
      </c>
      <c r="H205" s="210">
        <f t="shared" si="18"/>
        <v>1450000</v>
      </c>
      <c r="I205" s="210"/>
      <c r="J205" s="87"/>
    </row>
    <row r="206" spans="1:10" ht="14.5" customHeight="1" x14ac:dyDescent="0.35">
      <c r="A206" s="228"/>
      <c r="B206" s="208" t="s">
        <v>377</v>
      </c>
      <c r="C206" s="209"/>
      <c r="D206" s="209"/>
      <c r="E206" s="13" t="s">
        <v>224</v>
      </c>
      <c r="F206" s="13">
        <v>55</v>
      </c>
      <c r="G206" s="46">
        <f>+'ESTUDIO DE MERCADO'!H214</f>
        <v>46000</v>
      </c>
      <c r="H206" s="210">
        <f t="shared" si="18"/>
        <v>2530000</v>
      </c>
      <c r="I206" s="210"/>
      <c r="J206" s="87"/>
    </row>
    <row r="207" spans="1:10" ht="27.5" customHeight="1" x14ac:dyDescent="0.35">
      <c r="A207" s="228"/>
      <c r="B207" s="208" t="s">
        <v>360</v>
      </c>
      <c r="C207" s="209"/>
      <c r="D207" s="209"/>
      <c r="E207" s="13" t="s">
        <v>355</v>
      </c>
      <c r="F207" s="13">
        <v>1</v>
      </c>
      <c r="G207" s="46">
        <f>+'ESTUDIO DE MERCADO'!H215</f>
        <v>650000</v>
      </c>
      <c r="H207" s="210">
        <f t="shared" si="18"/>
        <v>650000</v>
      </c>
      <c r="I207" s="210"/>
      <c r="J207" s="87"/>
    </row>
    <row r="208" spans="1:10" ht="15" customHeight="1" x14ac:dyDescent="0.35">
      <c r="A208" s="229"/>
      <c r="B208" s="211" t="s">
        <v>235</v>
      </c>
      <c r="C208" s="211"/>
      <c r="D208" s="211"/>
      <c r="E208" s="211"/>
      <c r="F208" s="211"/>
      <c r="G208" s="212"/>
      <c r="H208" s="213">
        <f>SUM(H197:H207)</f>
        <v>24407650</v>
      </c>
      <c r="I208" s="213"/>
      <c r="J208" s="87"/>
    </row>
    <row r="209" spans="1:10" x14ac:dyDescent="0.35">
      <c r="A209" s="214" t="s">
        <v>372</v>
      </c>
      <c r="B209" s="215" t="s">
        <v>242</v>
      </c>
      <c r="C209" s="216"/>
      <c r="D209" s="216"/>
      <c r="E209" s="216"/>
      <c r="F209" s="216"/>
      <c r="G209" s="216"/>
      <c r="H209" s="216"/>
      <c r="I209" s="216"/>
      <c r="J209" s="87"/>
    </row>
    <row r="210" spans="1:10" ht="14.5" customHeight="1" x14ac:dyDescent="0.35">
      <c r="A210" s="214"/>
      <c r="B210" s="208" t="s">
        <v>237</v>
      </c>
      <c r="C210" s="209"/>
      <c r="D210" s="209"/>
      <c r="E210" s="13" t="s">
        <v>238</v>
      </c>
      <c r="F210" s="13">
        <v>1</v>
      </c>
      <c r="G210" s="46">
        <f>+'ESTUDIO DE MERCADO'!H218</f>
        <v>2100000</v>
      </c>
      <c r="H210" s="210">
        <f>G210*F210</f>
        <v>2100000</v>
      </c>
      <c r="I210" s="210"/>
      <c r="J210" s="87"/>
    </row>
    <row r="211" spans="1:10" ht="15" customHeight="1" x14ac:dyDescent="0.35">
      <c r="A211" s="214"/>
      <c r="B211" s="211" t="s">
        <v>239</v>
      </c>
      <c r="C211" s="211"/>
      <c r="D211" s="211"/>
      <c r="E211" s="211"/>
      <c r="F211" s="211"/>
      <c r="G211" s="212"/>
      <c r="H211" s="213">
        <f>SUM(H210:H210)</f>
        <v>2100000</v>
      </c>
      <c r="I211" s="213"/>
      <c r="J211" s="87"/>
    </row>
    <row r="212" spans="1:10" ht="33" customHeight="1" x14ac:dyDescent="0.35">
      <c r="A212" s="205" t="str">
        <f>"SUB TOTAL: "&amp;B191</f>
        <v>SUB TOTAL: APOYO PARA EL DESARROLLO DEL EVENTO CELEBRACIÓN DEL DIA DEL AMOR Y AMISTAD DIRIGIDO A LOS ADULTOS MAYORES DEL MUNICIPIO DE PUEBLO BELLO</v>
      </c>
      <c r="B212" s="205"/>
      <c r="C212" s="205"/>
      <c r="D212" s="205"/>
      <c r="E212" s="205"/>
      <c r="F212" s="205"/>
      <c r="G212" s="205"/>
      <c r="H212" s="206">
        <f>H211+H208+H195</f>
        <v>27597650</v>
      </c>
      <c r="I212" s="207"/>
      <c r="J212" s="87"/>
    </row>
    <row r="213" spans="1:10" ht="33" customHeight="1" x14ac:dyDescent="0.35">
      <c r="A213" s="110" t="s">
        <v>302</v>
      </c>
      <c r="B213" s="226" t="s">
        <v>375</v>
      </c>
      <c r="C213" s="226"/>
      <c r="D213" s="226"/>
      <c r="E213" s="226"/>
      <c r="F213" s="226"/>
      <c r="G213" s="226"/>
      <c r="H213" s="226"/>
      <c r="I213" s="226"/>
      <c r="J213" s="87"/>
    </row>
    <row r="214" spans="1:10" x14ac:dyDescent="0.35">
      <c r="A214" s="214" t="s">
        <v>370</v>
      </c>
      <c r="B214" s="215" t="s">
        <v>240</v>
      </c>
      <c r="C214" s="216"/>
      <c r="D214" s="216"/>
      <c r="E214" s="216"/>
      <c r="F214" s="216"/>
      <c r="G214" s="216"/>
      <c r="H214" s="216"/>
      <c r="I214" s="216"/>
      <c r="J214" s="87"/>
    </row>
    <row r="215" spans="1:10" ht="24" customHeight="1" x14ac:dyDescent="0.35">
      <c r="A215" s="214"/>
      <c r="B215" s="208" t="s">
        <v>218</v>
      </c>
      <c r="C215" s="209"/>
      <c r="D215" s="209"/>
      <c r="E215" s="13" t="s">
        <v>219</v>
      </c>
      <c r="F215" s="13">
        <v>1</v>
      </c>
      <c r="G215" s="46">
        <f>+'ESTUDIO DE MERCADO'!H223</f>
        <v>850000</v>
      </c>
      <c r="H215" s="210">
        <f>G215*F215</f>
        <v>850000</v>
      </c>
      <c r="I215" s="210"/>
      <c r="J215" s="87"/>
    </row>
    <row r="216" spans="1:10" ht="30" customHeight="1" x14ac:dyDescent="0.35">
      <c r="A216" s="214"/>
      <c r="B216" s="208" t="s">
        <v>220</v>
      </c>
      <c r="C216" s="209"/>
      <c r="D216" s="209"/>
      <c r="E216" s="13" t="s">
        <v>219</v>
      </c>
      <c r="F216" s="13">
        <v>2</v>
      </c>
      <c r="G216" s="46">
        <f>+'ESTUDIO DE MERCADO'!H224</f>
        <v>120000</v>
      </c>
      <c r="H216" s="210">
        <f>G216*F216</f>
        <v>240000</v>
      </c>
      <c r="I216" s="210"/>
      <c r="J216" s="87"/>
    </row>
    <row r="217" spans="1:10" ht="15" customHeight="1" x14ac:dyDescent="0.35">
      <c r="A217" s="214"/>
      <c r="B217" s="211" t="s">
        <v>221</v>
      </c>
      <c r="C217" s="211"/>
      <c r="D217" s="211"/>
      <c r="E217" s="211"/>
      <c r="F217" s="211"/>
      <c r="G217" s="212"/>
      <c r="H217" s="213">
        <f>SUM(H215:H216)</f>
        <v>1090000</v>
      </c>
      <c r="I217" s="213"/>
      <c r="J217" s="87"/>
    </row>
    <row r="218" spans="1:10" x14ac:dyDescent="0.35">
      <c r="A218" s="227" t="s">
        <v>371</v>
      </c>
      <c r="B218" s="216" t="s">
        <v>241</v>
      </c>
      <c r="C218" s="216"/>
      <c r="D218" s="216"/>
      <c r="E218" s="216"/>
      <c r="F218" s="216"/>
      <c r="G218" s="216"/>
      <c r="H218" s="216"/>
      <c r="I218" s="216"/>
      <c r="J218" s="87"/>
    </row>
    <row r="219" spans="1:10" ht="30" customHeight="1" x14ac:dyDescent="0.35">
      <c r="A219" s="228"/>
      <c r="B219" s="208" t="s">
        <v>376</v>
      </c>
      <c r="C219" s="209"/>
      <c r="D219" s="209"/>
      <c r="E219" s="13" t="s">
        <v>224</v>
      </c>
      <c r="F219" s="13">
        <v>1</v>
      </c>
      <c r="G219" s="46">
        <f>+'ESTUDIO DE MERCADO'!H227</f>
        <v>3250000</v>
      </c>
      <c r="H219" s="210">
        <f t="shared" ref="H219:H229" si="19">G219*F219</f>
        <v>3250000</v>
      </c>
      <c r="I219" s="210"/>
      <c r="J219" s="87"/>
    </row>
    <row r="220" spans="1:10" x14ac:dyDescent="0.35">
      <c r="A220" s="228"/>
      <c r="B220" s="208" t="s">
        <v>359</v>
      </c>
      <c r="C220" s="209"/>
      <c r="D220" s="209"/>
      <c r="E220" s="13" t="s">
        <v>200</v>
      </c>
      <c r="F220" s="13">
        <v>105</v>
      </c>
      <c r="G220" s="46">
        <f>+'ESTUDIO DE MERCADO'!H228</f>
        <v>580</v>
      </c>
      <c r="H220" s="210">
        <f t="shared" si="19"/>
        <v>60900</v>
      </c>
      <c r="I220" s="210"/>
      <c r="J220" s="87"/>
    </row>
    <row r="221" spans="1:10" ht="42" customHeight="1" x14ac:dyDescent="0.35">
      <c r="A221" s="228"/>
      <c r="B221" s="230" t="s">
        <v>379</v>
      </c>
      <c r="C221" s="231"/>
      <c r="D221" s="208"/>
      <c r="E221" s="13" t="s">
        <v>355</v>
      </c>
      <c r="F221" s="13">
        <v>1</v>
      </c>
      <c r="G221" s="46">
        <f>+'ESTUDIO DE MERCADO'!H229</f>
        <v>4650000</v>
      </c>
      <c r="H221" s="232">
        <f t="shared" si="19"/>
        <v>4650000</v>
      </c>
      <c r="I221" s="233"/>
      <c r="J221" s="87"/>
    </row>
    <row r="222" spans="1:10" ht="37.5" customHeight="1" x14ac:dyDescent="0.35">
      <c r="A222" s="228"/>
      <c r="B222" s="208" t="s">
        <v>227</v>
      </c>
      <c r="C222" s="209"/>
      <c r="D222" s="209"/>
      <c r="E222" s="13" t="s">
        <v>228</v>
      </c>
      <c r="F222" s="13">
        <v>105</v>
      </c>
      <c r="G222" s="46">
        <f>+'ESTUDIO DE MERCADO'!H230</f>
        <v>26850</v>
      </c>
      <c r="H222" s="210">
        <f t="shared" si="19"/>
        <v>2819250</v>
      </c>
      <c r="I222" s="210"/>
      <c r="J222" s="111"/>
    </row>
    <row r="223" spans="1:10" ht="37.5" customHeight="1" x14ac:dyDescent="0.35">
      <c r="A223" s="228"/>
      <c r="B223" s="208" t="s">
        <v>357</v>
      </c>
      <c r="C223" s="209"/>
      <c r="D223" s="209"/>
      <c r="E223" s="13" t="s">
        <v>200</v>
      </c>
      <c r="F223" s="13">
        <v>105</v>
      </c>
      <c r="G223" s="46">
        <f>+'ESTUDIO DE MERCADO'!H231</f>
        <v>7250</v>
      </c>
      <c r="H223" s="210">
        <f t="shared" si="19"/>
        <v>761250</v>
      </c>
      <c r="I223" s="210"/>
      <c r="J223" s="111"/>
    </row>
    <row r="224" spans="1:10" ht="30.5" customHeight="1" x14ac:dyDescent="0.35">
      <c r="A224" s="228"/>
      <c r="B224" s="208" t="s">
        <v>378</v>
      </c>
      <c r="C224" s="209"/>
      <c r="D224" s="209"/>
      <c r="E224" s="13" t="s">
        <v>200</v>
      </c>
      <c r="F224" s="13">
        <v>55</v>
      </c>
      <c r="G224" s="46">
        <f>+'ESTUDIO DE MERCADO'!H232</f>
        <v>56800</v>
      </c>
      <c r="H224" s="210">
        <f t="shared" si="19"/>
        <v>3124000</v>
      </c>
      <c r="I224" s="210"/>
      <c r="J224" s="111"/>
    </row>
    <row r="225" spans="1:10" ht="14.5" customHeight="1" x14ac:dyDescent="0.35">
      <c r="A225" s="228"/>
      <c r="B225" s="208" t="s">
        <v>366</v>
      </c>
      <c r="C225" s="209"/>
      <c r="D225" s="209"/>
      <c r="E225" s="13" t="s">
        <v>224</v>
      </c>
      <c r="F225" s="13">
        <v>1</v>
      </c>
      <c r="G225" s="46">
        <f>+'ESTUDIO DE MERCADO'!H233</f>
        <v>2650000</v>
      </c>
      <c r="H225" s="210">
        <f t="shared" si="19"/>
        <v>2650000</v>
      </c>
      <c r="I225" s="210"/>
      <c r="J225" s="87"/>
    </row>
    <row r="226" spans="1:10" x14ac:dyDescent="0.35">
      <c r="A226" s="228"/>
      <c r="B226" s="208" t="s">
        <v>354</v>
      </c>
      <c r="C226" s="209"/>
      <c r="D226" s="209"/>
      <c r="E226" s="13" t="s">
        <v>355</v>
      </c>
      <c r="F226" s="13">
        <v>1</v>
      </c>
      <c r="G226" s="46">
        <f>+'ESTUDIO DE MERCADO'!H234</f>
        <v>3500000</v>
      </c>
      <c r="H226" s="210">
        <f t="shared" si="19"/>
        <v>3500000</v>
      </c>
      <c r="I226" s="210"/>
      <c r="J226" s="87"/>
    </row>
    <row r="227" spans="1:10" ht="14.5" customHeight="1" x14ac:dyDescent="0.35">
      <c r="A227" s="228"/>
      <c r="B227" s="208" t="s">
        <v>381</v>
      </c>
      <c r="C227" s="209"/>
      <c r="D227" s="209"/>
      <c r="E227" s="13" t="s">
        <v>224</v>
      </c>
      <c r="F227" s="13">
        <v>1</v>
      </c>
      <c r="G227" s="46">
        <f>+'ESTUDIO DE MERCADO'!H235</f>
        <v>1450000</v>
      </c>
      <c r="H227" s="210">
        <f t="shared" si="19"/>
        <v>1450000</v>
      </c>
      <c r="I227" s="210"/>
      <c r="J227" s="87"/>
    </row>
    <row r="228" spans="1:10" ht="14.5" customHeight="1" x14ac:dyDescent="0.35">
      <c r="A228" s="228"/>
      <c r="B228" s="208" t="s">
        <v>380</v>
      </c>
      <c r="C228" s="209"/>
      <c r="D228" s="209"/>
      <c r="E228" s="13" t="s">
        <v>224</v>
      </c>
      <c r="F228" s="13">
        <v>55</v>
      </c>
      <c r="G228" s="46">
        <f>+'ESTUDIO DE MERCADO'!H236</f>
        <v>122200</v>
      </c>
      <c r="H228" s="210">
        <f t="shared" si="19"/>
        <v>6721000</v>
      </c>
      <c r="I228" s="210"/>
      <c r="J228" s="87"/>
    </row>
    <row r="229" spans="1:10" ht="27.5" customHeight="1" x14ac:dyDescent="0.35">
      <c r="A229" s="228"/>
      <c r="B229" s="208" t="s">
        <v>360</v>
      </c>
      <c r="C229" s="209"/>
      <c r="D229" s="209"/>
      <c r="E229" s="13" t="s">
        <v>355</v>
      </c>
      <c r="F229" s="13">
        <v>1</v>
      </c>
      <c r="G229" s="46">
        <f>+'ESTUDIO DE MERCADO'!H237</f>
        <v>650000</v>
      </c>
      <c r="H229" s="210">
        <f t="shared" si="19"/>
        <v>650000</v>
      </c>
      <c r="I229" s="210"/>
      <c r="J229" s="87"/>
    </row>
    <row r="230" spans="1:10" ht="15" customHeight="1" x14ac:dyDescent="0.35">
      <c r="A230" s="229"/>
      <c r="B230" s="211" t="s">
        <v>235</v>
      </c>
      <c r="C230" s="211"/>
      <c r="D230" s="211"/>
      <c r="E230" s="211"/>
      <c r="F230" s="211"/>
      <c r="G230" s="212"/>
      <c r="H230" s="213">
        <f>SUM(H219:H229)</f>
        <v>29636400</v>
      </c>
      <c r="I230" s="213"/>
      <c r="J230" s="87"/>
    </row>
    <row r="231" spans="1:10" x14ac:dyDescent="0.35">
      <c r="A231" s="214" t="s">
        <v>372</v>
      </c>
      <c r="B231" s="215" t="s">
        <v>242</v>
      </c>
      <c r="C231" s="216"/>
      <c r="D231" s="216"/>
      <c r="E231" s="216"/>
      <c r="F231" s="216"/>
      <c r="G231" s="216"/>
      <c r="H231" s="216"/>
      <c r="I231" s="216"/>
      <c r="J231" s="87"/>
    </row>
    <row r="232" spans="1:10" ht="14.5" customHeight="1" x14ac:dyDescent="0.35">
      <c r="A232" s="214"/>
      <c r="B232" s="208" t="s">
        <v>237</v>
      </c>
      <c r="C232" s="209"/>
      <c r="D232" s="209"/>
      <c r="E232" s="13" t="s">
        <v>238</v>
      </c>
      <c r="F232" s="13">
        <v>1</v>
      </c>
      <c r="G232" s="46">
        <f>+'ESTUDIO DE MERCADO'!H240</f>
        <v>2100000</v>
      </c>
      <c r="H232" s="210">
        <f>G232*F232</f>
        <v>2100000</v>
      </c>
      <c r="I232" s="210"/>
      <c r="J232" s="87"/>
    </row>
    <row r="233" spans="1:10" ht="15" customHeight="1" x14ac:dyDescent="0.35">
      <c r="A233" s="214"/>
      <c r="B233" s="211" t="s">
        <v>239</v>
      </c>
      <c r="C233" s="211"/>
      <c r="D233" s="211"/>
      <c r="E233" s="211"/>
      <c r="F233" s="211"/>
      <c r="G233" s="212"/>
      <c r="H233" s="213">
        <f>SUM(H232:H232)</f>
        <v>2100000</v>
      </c>
      <c r="I233" s="213"/>
      <c r="J233" s="87"/>
    </row>
    <row r="234" spans="1:10" ht="33" customHeight="1" x14ac:dyDescent="0.35">
      <c r="A234" s="205" t="str">
        <f>"SUB TOTAL: "&amp;B213</f>
        <v>SUB TOTAL: APOYO PARA EL DESARROLLO DE LA CELEBRACIÓN DE LA SEMANA DEL ADULTO MAYOR DIRIGIDO A LOS ADULTOS MAYORES DEL MUNICIPIO DE PUEBLO BELLO</v>
      </c>
      <c r="B234" s="205"/>
      <c r="C234" s="205"/>
      <c r="D234" s="205"/>
      <c r="E234" s="205"/>
      <c r="F234" s="205"/>
      <c r="G234" s="205"/>
      <c r="H234" s="206">
        <f>H233+H230+H217</f>
        <v>32826400</v>
      </c>
      <c r="I234" s="207"/>
      <c r="J234" s="87"/>
    </row>
    <row r="235" spans="1:10" ht="15" customHeight="1" x14ac:dyDescent="0.35">
      <c r="A235" s="239" t="s">
        <v>374</v>
      </c>
      <c r="B235" s="240"/>
      <c r="C235" s="240"/>
      <c r="D235" s="240"/>
      <c r="E235" s="240"/>
      <c r="F235" s="240"/>
      <c r="G235" s="240"/>
      <c r="H235" s="241"/>
      <c r="I235" s="108">
        <f>+H212+H190+H234</f>
        <v>87621700</v>
      </c>
      <c r="J235" s="87"/>
    </row>
    <row r="236" spans="1:10" ht="15" customHeight="1" x14ac:dyDescent="0.35">
      <c r="A236" s="217"/>
      <c r="B236" s="218"/>
      <c r="C236" s="218"/>
      <c r="D236" s="218"/>
      <c r="E236" s="218"/>
      <c r="F236" s="218"/>
      <c r="G236" s="218"/>
      <c r="H236" s="218"/>
      <c r="I236" s="219"/>
      <c r="J236" s="87"/>
    </row>
    <row r="237" spans="1:10" ht="15" customHeight="1" x14ac:dyDescent="0.35">
      <c r="A237" s="220" t="str">
        <f>+B3</f>
        <v xml:space="preserve">GASTO DE PERSONAL Y ELEMENTOS DE BIOSEGURIDAD  EL EQUIPO DE TRABAJO FIJO DEL PROYECTO   </v>
      </c>
      <c r="B237" s="221"/>
      <c r="C237" s="221"/>
      <c r="D237" s="221"/>
      <c r="E237" s="221"/>
      <c r="F237" s="221"/>
      <c r="G237" s="221"/>
      <c r="H237" s="222"/>
      <c r="I237" s="101">
        <f>+I21</f>
        <v>139694300</v>
      </c>
      <c r="J237" s="87"/>
    </row>
    <row r="238" spans="1:10" ht="15" customHeight="1" x14ac:dyDescent="0.35">
      <c r="A238" s="220" t="str">
        <f>+B22</f>
        <v>TRANSPORTE PARA LA ATENCION Y PROMOCION DE LA POBLACION ADULTA MAYOR BENEFICIADA</v>
      </c>
      <c r="B238" s="221"/>
      <c r="C238" s="221"/>
      <c r="D238" s="221"/>
      <c r="E238" s="221"/>
      <c r="F238" s="221"/>
      <c r="G238" s="221"/>
      <c r="H238" s="222"/>
      <c r="I238" s="101">
        <f>+I26</f>
        <v>71500000</v>
      </c>
      <c r="J238" s="87"/>
    </row>
    <row r="239" spans="1:10" ht="15" customHeight="1" x14ac:dyDescent="0.35">
      <c r="A239" s="220" t="str">
        <f>+B27</f>
        <v>CANASTA DE SERVICIOS</v>
      </c>
      <c r="B239" s="221"/>
      <c r="C239" s="221"/>
      <c r="D239" s="221"/>
      <c r="E239" s="221"/>
      <c r="F239" s="221"/>
      <c r="G239" s="221"/>
      <c r="H239" s="222"/>
      <c r="I239" s="101">
        <f>+I117</f>
        <v>665932980</v>
      </c>
      <c r="J239" s="87"/>
    </row>
    <row r="240" spans="1:10" ht="15" customHeight="1" x14ac:dyDescent="0.35">
      <c r="A240" s="220" t="str">
        <f>+B118</f>
        <v>FUNCIONAMIENTO DEL HOGAR DE PASO</v>
      </c>
      <c r="B240" s="221"/>
      <c r="C240" s="221"/>
      <c r="D240" s="221"/>
      <c r="E240" s="221"/>
      <c r="F240" s="221"/>
      <c r="G240" s="221"/>
      <c r="H240" s="222"/>
      <c r="I240" s="101">
        <f>I166</f>
        <v>45780499</v>
      </c>
      <c r="J240" s="87"/>
    </row>
    <row r="241" spans="1:10" ht="15" customHeight="1" x14ac:dyDescent="0.35">
      <c r="A241" s="220" t="str">
        <f>+A235</f>
        <v>TOTAL EVENTOS</v>
      </c>
      <c r="B241" s="221"/>
      <c r="C241" s="221"/>
      <c r="D241" s="221"/>
      <c r="E241" s="221"/>
      <c r="F241" s="221"/>
      <c r="G241" s="221"/>
      <c r="H241" s="222"/>
      <c r="I241" s="101">
        <f>+H234+H212+H190</f>
        <v>87621700</v>
      </c>
      <c r="J241" s="87"/>
    </row>
    <row r="242" spans="1:10" ht="15" customHeight="1" x14ac:dyDescent="0.35">
      <c r="A242" s="220" t="s">
        <v>353</v>
      </c>
      <c r="B242" s="221"/>
      <c r="C242" s="221"/>
      <c r="D242" s="221"/>
      <c r="E242" s="221"/>
      <c r="F242" s="221"/>
      <c r="G242" s="221"/>
      <c r="H242" s="222"/>
      <c r="I242" s="101">
        <f>SUM(I237:I241)</f>
        <v>1010529479</v>
      </c>
      <c r="J242" s="87"/>
    </row>
    <row r="243" spans="1:10" x14ac:dyDescent="0.35">
      <c r="H243" s="255"/>
      <c r="I243" s="255"/>
    </row>
    <row r="244" spans="1:10" x14ac:dyDescent="0.35">
      <c r="I244" s="40"/>
    </row>
  </sheetData>
  <mergeCells count="311">
    <mergeCell ref="B57:C57"/>
    <mergeCell ref="B58:C58"/>
    <mergeCell ref="B59:C59"/>
    <mergeCell ref="B60:C60"/>
    <mergeCell ref="B55:C55"/>
    <mergeCell ref="B44:I44"/>
    <mergeCell ref="H173:I173"/>
    <mergeCell ref="B72:H72"/>
    <mergeCell ref="B73:I73"/>
    <mergeCell ref="E160:F160"/>
    <mergeCell ref="E161:F161"/>
    <mergeCell ref="B78:H78"/>
    <mergeCell ref="E162:F162"/>
    <mergeCell ref="E111:F111"/>
    <mergeCell ref="E112:F112"/>
    <mergeCell ref="B71:C71"/>
    <mergeCell ref="F71:G71"/>
    <mergeCell ref="F74:G74"/>
    <mergeCell ref="B75:C75"/>
    <mergeCell ref="F76:G76"/>
    <mergeCell ref="B76:C76"/>
    <mergeCell ref="B80:I80"/>
    <mergeCell ref="A79:H79"/>
    <mergeCell ref="F75:G75"/>
    <mergeCell ref="E156:F156"/>
    <mergeCell ref="E157:F157"/>
    <mergeCell ref="E158:F158"/>
    <mergeCell ref="E159:F159"/>
    <mergeCell ref="E163:F163"/>
    <mergeCell ref="E164:F164"/>
    <mergeCell ref="B172:D172"/>
    <mergeCell ref="H172:I172"/>
    <mergeCell ref="D16:E16"/>
    <mergeCell ref="D17:E17"/>
    <mergeCell ref="D18:E18"/>
    <mergeCell ref="D19:E19"/>
    <mergeCell ref="E37:F37"/>
    <mergeCell ref="E38:F38"/>
    <mergeCell ref="E39:F39"/>
    <mergeCell ref="E40:F40"/>
    <mergeCell ref="E41:F41"/>
    <mergeCell ref="E42:F42"/>
    <mergeCell ref="B107:C107"/>
    <mergeCell ref="E106:F106"/>
    <mergeCell ref="E107:F107"/>
    <mergeCell ref="E108:F108"/>
    <mergeCell ref="E109:F109"/>
    <mergeCell ref="E110:F110"/>
    <mergeCell ref="E10:F10"/>
    <mergeCell ref="D14:E14"/>
    <mergeCell ref="D15:E15"/>
    <mergeCell ref="B119:I119"/>
    <mergeCell ref="B81:C81"/>
    <mergeCell ref="E125:F125"/>
    <mergeCell ref="C165:H165"/>
    <mergeCell ref="E143:F143"/>
    <mergeCell ref="E144:F144"/>
    <mergeCell ref="E145:F145"/>
    <mergeCell ref="E146:F146"/>
    <mergeCell ref="E147:F147"/>
    <mergeCell ref="E148:F148"/>
    <mergeCell ref="E149:F149"/>
    <mergeCell ref="E150:F150"/>
    <mergeCell ref="E152:F152"/>
    <mergeCell ref="E113:F113"/>
    <mergeCell ref="E114:F114"/>
    <mergeCell ref="E115:F115"/>
    <mergeCell ref="C103:H103"/>
    <mergeCell ref="B82:B103"/>
    <mergeCell ref="E122:F122"/>
    <mergeCell ref="E123:F123"/>
    <mergeCell ref="E124:F124"/>
    <mergeCell ref="B13:I13"/>
    <mergeCell ref="B14:C14"/>
    <mergeCell ref="B16:C16"/>
    <mergeCell ref="E11:F11"/>
    <mergeCell ref="B27:I27"/>
    <mergeCell ref="B33:C33"/>
    <mergeCell ref="B28:I28"/>
    <mergeCell ref="E24:F24"/>
    <mergeCell ref="A26:H26"/>
    <mergeCell ref="B17:C17"/>
    <mergeCell ref="B18:C18"/>
    <mergeCell ref="B19:C19"/>
    <mergeCell ref="A20:H20"/>
    <mergeCell ref="A12:H12"/>
    <mergeCell ref="A21:H21"/>
    <mergeCell ref="B15:C15"/>
    <mergeCell ref="E139:F139"/>
    <mergeCell ref="E140:F140"/>
    <mergeCell ref="E141:F141"/>
    <mergeCell ref="A2:I2"/>
    <mergeCell ref="B3:I3"/>
    <mergeCell ref="E4:F4"/>
    <mergeCell ref="E6:F6"/>
    <mergeCell ref="B36:I36"/>
    <mergeCell ref="B37:C37"/>
    <mergeCell ref="B29:I29"/>
    <mergeCell ref="E8:F8"/>
    <mergeCell ref="B23:C23"/>
    <mergeCell ref="B22:I22"/>
    <mergeCell ref="E23:F23"/>
    <mergeCell ref="E25:F25"/>
    <mergeCell ref="B30:C30"/>
    <mergeCell ref="B31:C31"/>
    <mergeCell ref="B34:C34"/>
    <mergeCell ref="A35:H35"/>
    <mergeCell ref="B5:I5"/>
    <mergeCell ref="E7:F7"/>
    <mergeCell ref="E9:F9"/>
    <mergeCell ref="B38:B42"/>
    <mergeCell ref="B32:C32"/>
    <mergeCell ref="A239:H239"/>
    <mergeCell ref="B69:I69"/>
    <mergeCell ref="B70:C70"/>
    <mergeCell ref="B118:I118"/>
    <mergeCell ref="E151:F151"/>
    <mergeCell ref="B115:C115"/>
    <mergeCell ref="A116:H116"/>
    <mergeCell ref="A238:H238"/>
    <mergeCell ref="B167:I167"/>
    <mergeCell ref="E126:F126"/>
    <mergeCell ref="E127:F127"/>
    <mergeCell ref="E128:F128"/>
    <mergeCell ref="E129:F129"/>
    <mergeCell ref="E130:F130"/>
    <mergeCell ref="E134:F134"/>
    <mergeCell ref="E135:F135"/>
    <mergeCell ref="A237:H237"/>
    <mergeCell ref="A235:H235"/>
    <mergeCell ref="E132:F132"/>
    <mergeCell ref="A117:H117"/>
    <mergeCell ref="A121:A165"/>
    <mergeCell ref="B121:B165"/>
    <mergeCell ref="E121:F121"/>
    <mergeCell ref="B120:C120"/>
    <mergeCell ref="H243:I243"/>
    <mergeCell ref="A242:H242"/>
    <mergeCell ref="A240:H240"/>
    <mergeCell ref="A104:H104"/>
    <mergeCell ref="B106:C106"/>
    <mergeCell ref="B105:I105"/>
    <mergeCell ref="B62:C62"/>
    <mergeCell ref="A82:A103"/>
    <mergeCell ref="B45:C45"/>
    <mergeCell ref="B46:C46"/>
    <mergeCell ref="B47:C47"/>
    <mergeCell ref="B48:C48"/>
    <mergeCell ref="B49:C49"/>
    <mergeCell ref="B50:C50"/>
    <mergeCell ref="B51:C51"/>
    <mergeCell ref="B52:C52"/>
    <mergeCell ref="B53:C53"/>
    <mergeCell ref="B63:C63"/>
    <mergeCell ref="E120:F120"/>
    <mergeCell ref="E131:F131"/>
    <mergeCell ref="B64:C64"/>
    <mergeCell ref="B65:C65"/>
    <mergeCell ref="A66:H66"/>
    <mergeCell ref="B54:C54"/>
    <mergeCell ref="A43:H43"/>
    <mergeCell ref="A38:A42"/>
    <mergeCell ref="B168:D168"/>
    <mergeCell ref="H168:I168"/>
    <mergeCell ref="B169:I169"/>
    <mergeCell ref="B171:D171"/>
    <mergeCell ref="H171:I171"/>
    <mergeCell ref="A166:H166"/>
    <mergeCell ref="B56:C56"/>
    <mergeCell ref="B74:C74"/>
    <mergeCell ref="F70:G70"/>
    <mergeCell ref="B77:C77"/>
    <mergeCell ref="F77:G77"/>
    <mergeCell ref="B68:I68"/>
    <mergeCell ref="B61:C61"/>
    <mergeCell ref="A67:H67"/>
    <mergeCell ref="E153:F153"/>
    <mergeCell ref="E154:F154"/>
    <mergeCell ref="E155:F155"/>
    <mergeCell ref="E142:F142"/>
    <mergeCell ref="E133:F133"/>
    <mergeCell ref="E136:F136"/>
    <mergeCell ref="E137:F137"/>
    <mergeCell ref="E138:F138"/>
    <mergeCell ref="B174:I174"/>
    <mergeCell ref="B175:D175"/>
    <mergeCell ref="H175:I175"/>
    <mergeCell ref="B176:D176"/>
    <mergeCell ref="H176:I176"/>
    <mergeCell ref="B178:D178"/>
    <mergeCell ref="H178:I178"/>
    <mergeCell ref="B180:D180"/>
    <mergeCell ref="H180:I180"/>
    <mergeCell ref="B179:D179"/>
    <mergeCell ref="H179:I179"/>
    <mergeCell ref="B177:D177"/>
    <mergeCell ref="H177:I177"/>
    <mergeCell ref="H189:I189"/>
    <mergeCell ref="B170:I170"/>
    <mergeCell ref="B173:G173"/>
    <mergeCell ref="A170:A173"/>
    <mergeCell ref="B186:G186"/>
    <mergeCell ref="A174:A186"/>
    <mergeCell ref="A187:A189"/>
    <mergeCell ref="B189:G189"/>
    <mergeCell ref="A190:G190"/>
    <mergeCell ref="H190:I190"/>
    <mergeCell ref="B183:D183"/>
    <mergeCell ref="H183:I183"/>
    <mergeCell ref="B184:D184"/>
    <mergeCell ref="H184:I184"/>
    <mergeCell ref="B181:D181"/>
    <mergeCell ref="H181:I181"/>
    <mergeCell ref="B182:D182"/>
    <mergeCell ref="H182:I182"/>
    <mergeCell ref="H186:I186"/>
    <mergeCell ref="B187:I187"/>
    <mergeCell ref="B188:D188"/>
    <mergeCell ref="H188:I188"/>
    <mergeCell ref="B185:D185"/>
    <mergeCell ref="H185:I185"/>
    <mergeCell ref="B191:I191"/>
    <mergeCell ref="A192:A195"/>
    <mergeCell ref="B192:I192"/>
    <mergeCell ref="B193:D193"/>
    <mergeCell ref="H193:I193"/>
    <mergeCell ref="B194:D194"/>
    <mergeCell ref="H194:I194"/>
    <mergeCell ref="B195:G195"/>
    <mergeCell ref="H195:I195"/>
    <mergeCell ref="B203:D203"/>
    <mergeCell ref="H203:I203"/>
    <mergeCell ref="B204:D204"/>
    <mergeCell ref="H204:I204"/>
    <mergeCell ref="B205:D205"/>
    <mergeCell ref="H205:I205"/>
    <mergeCell ref="B206:D206"/>
    <mergeCell ref="H206:I206"/>
    <mergeCell ref="B207:D207"/>
    <mergeCell ref="H207:I207"/>
    <mergeCell ref="B208:G208"/>
    <mergeCell ref="H208:I208"/>
    <mergeCell ref="A209:A211"/>
    <mergeCell ref="B209:I209"/>
    <mergeCell ref="B210:D210"/>
    <mergeCell ref="H210:I210"/>
    <mergeCell ref="B211:G211"/>
    <mergeCell ref="H211:I211"/>
    <mergeCell ref="A212:G212"/>
    <mergeCell ref="H212:I212"/>
    <mergeCell ref="A196:A208"/>
    <mergeCell ref="B196:I196"/>
    <mergeCell ref="B197:D197"/>
    <mergeCell ref="H197:I197"/>
    <mergeCell ref="B198:D198"/>
    <mergeCell ref="H198:I198"/>
    <mergeCell ref="B199:D199"/>
    <mergeCell ref="H199:I199"/>
    <mergeCell ref="B200:D200"/>
    <mergeCell ref="H200:I200"/>
    <mergeCell ref="B201:D201"/>
    <mergeCell ref="H201:I201"/>
    <mergeCell ref="B202:D202"/>
    <mergeCell ref="H202:I202"/>
    <mergeCell ref="A236:I236"/>
    <mergeCell ref="A241:H241"/>
    <mergeCell ref="D1:I1"/>
    <mergeCell ref="A1:B1"/>
    <mergeCell ref="B213:I213"/>
    <mergeCell ref="A214:A217"/>
    <mergeCell ref="B214:I214"/>
    <mergeCell ref="B215:D215"/>
    <mergeCell ref="H215:I215"/>
    <mergeCell ref="B216:D216"/>
    <mergeCell ref="H216:I216"/>
    <mergeCell ref="B217:G217"/>
    <mergeCell ref="H217:I217"/>
    <mergeCell ref="A218:A230"/>
    <mergeCell ref="B218:I218"/>
    <mergeCell ref="B219:D219"/>
    <mergeCell ref="H219:I219"/>
    <mergeCell ref="B220:D220"/>
    <mergeCell ref="H220:I220"/>
    <mergeCell ref="B221:D221"/>
    <mergeCell ref="H221:I221"/>
    <mergeCell ref="B222:D222"/>
    <mergeCell ref="H222:I222"/>
    <mergeCell ref="B223:D223"/>
    <mergeCell ref="H223:I223"/>
    <mergeCell ref="B224:D224"/>
    <mergeCell ref="H224:I224"/>
    <mergeCell ref="B225:D225"/>
    <mergeCell ref="H225:I225"/>
    <mergeCell ref="B226:D226"/>
    <mergeCell ref="H226:I226"/>
    <mergeCell ref="B227:D227"/>
    <mergeCell ref="H227:I227"/>
    <mergeCell ref="A234:G234"/>
    <mergeCell ref="H234:I234"/>
    <mergeCell ref="B228:D228"/>
    <mergeCell ref="H228:I228"/>
    <mergeCell ref="B229:D229"/>
    <mergeCell ref="H229:I229"/>
    <mergeCell ref="B230:G230"/>
    <mergeCell ref="H230:I230"/>
    <mergeCell ref="A231:A233"/>
    <mergeCell ref="B231:I231"/>
    <mergeCell ref="B232:D232"/>
    <mergeCell ref="H232:I232"/>
    <mergeCell ref="B233:G233"/>
    <mergeCell ref="H233:I233"/>
  </mergeCells>
  <phoneticPr fontId="8" type="noConversion"/>
  <pageMargins left="0.70866141732283472" right="0.70866141732283472" top="0.74803149606299213" bottom="0.74803149606299213" header="0.31496062992125984" footer="0.31496062992125984"/>
  <pageSetup paperSize="9" scale="55" fitToHeight="0" orientation="portrait" horizontalDpi="300" verticalDpi="300" r:id="rId1"/>
  <drawing r:id="rId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N255"/>
  <sheetViews>
    <sheetView topLeftCell="J1" zoomScale="55" zoomScaleNormal="55" workbookViewId="0">
      <selection activeCell="AG24" sqref="AG24"/>
    </sheetView>
  </sheetViews>
  <sheetFormatPr baseColWidth="10" defaultRowHeight="14.5" x14ac:dyDescent="0.35"/>
  <cols>
    <col min="2" max="2" width="11.36328125" customWidth="1"/>
    <col min="3" max="3" width="27.6328125" customWidth="1"/>
    <col min="4" max="4" width="21.453125" customWidth="1"/>
    <col min="5" max="5" width="12.81640625" customWidth="1"/>
    <col min="6" max="6" width="10.1796875" customWidth="1"/>
    <col min="7" max="7" width="7.81640625" customWidth="1"/>
    <col min="8" max="8" width="12.1796875" customWidth="1"/>
    <col min="9" max="9" width="14.36328125" customWidth="1"/>
    <col min="10" max="10" width="20.453125" customWidth="1"/>
    <col min="13" max="13" width="23.81640625" customWidth="1"/>
    <col min="14" max="14" width="24.453125" customWidth="1"/>
    <col min="20" max="20" width="13.81640625" customWidth="1"/>
    <col min="23" max="23" width="23.81640625" customWidth="1"/>
    <col min="24" max="24" width="23.1796875" customWidth="1"/>
    <col min="30" max="30" width="13.81640625" customWidth="1"/>
    <col min="33" max="33" width="23.81640625" customWidth="1"/>
    <col min="34" max="34" width="23.1796875" customWidth="1"/>
    <col min="40" max="40" width="13.81640625" customWidth="1"/>
  </cols>
  <sheetData>
    <row r="1" spans="2:40" ht="83.5" customHeight="1" x14ac:dyDescent="0.35">
      <c r="B1" s="225"/>
      <c r="C1" s="223"/>
      <c r="D1" s="115"/>
      <c r="E1" s="223" t="s">
        <v>213</v>
      </c>
      <c r="F1" s="223"/>
      <c r="G1" s="223"/>
      <c r="H1" s="223"/>
      <c r="I1" s="223"/>
      <c r="J1" s="224"/>
    </row>
    <row r="2" spans="2:40" x14ac:dyDescent="0.35">
      <c r="B2" s="225" t="s">
        <v>349</v>
      </c>
      <c r="C2" s="223"/>
      <c r="D2" s="223"/>
      <c r="E2" s="223"/>
      <c r="F2" s="223"/>
      <c r="G2" s="223"/>
      <c r="H2" s="223"/>
      <c r="I2" s="223"/>
      <c r="J2" s="224"/>
    </row>
    <row r="3" spans="2:40" x14ac:dyDescent="0.35">
      <c r="B3" s="97" t="s">
        <v>191</v>
      </c>
      <c r="C3" s="265" t="s">
        <v>322</v>
      </c>
      <c r="D3" s="266"/>
      <c r="E3" s="266"/>
      <c r="F3" s="266"/>
      <c r="G3" s="266"/>
      <c r="H3" s="266"/>
      <c r="I3" s="266"/>
      <c r="J3" s="267"/>
    </row>
    <row r="4" spans="2:40" ht="23" x14ac:dyDescent="0.35">
      <c r="B4" s="91" t="s">
        <v>0</v>
      </c>
      <c r="C4" s="91" t="s">
        <v>1</v>
      </c>
      <c r="D4" s="91" t="s">
        <v>2</v>
      </c>
      <c r="E4" s="91" t="s">
        <v>199</v>
      </c>
      <c r="F4" s="246" t="s">
        <v>7</v>
      </c>
      <c r="G4" s="247"/>
      <c r="H4" s="91" t="s">
        <v>3</v>
      </c>
      <c r="I4" s="91" t="s">
        <v>4</v>
      </c>
      <c r="J4" s="93" t="s">
        <v>5</v>
      </c>
    </row>
    <row r="5" spans="2:40" x14ac:dyDescent="0.35">
      <c r="B5" s="91" t="s">
        <v>169</v>
      </c>
      <c r="C5" s="262" t="s">
        <v>190</v>
      </c>
      <c r="D5" s="263"/>
      <c r="E5" s="263"/>
      <c r="F5" s="263"/>
      <c r="G5" s="263"/>
      <c r="H5" s="263"/>
      <c r="I5" s="263"/>
      <c r="J5" s="264"/>
    </row>
    <row r="6" spans="2:40" x14ac:dyDescent="0.35">
      <c r="B6" s="5" t="s">
        <v>170</v>
      </c>
      <c r="C6" s="36" t="s">
        <v>324</v>
      </c>
      <c r="D6" s="14">
        <v>0.85</v>
      </c>
      <c r="E6" s="5" t="s">
        <v>9</v>
      </c>
      <c r="F6" s="271">
        <v>1</v>
      </c>
      <c r="G6" s="272"/>
      <c r="H6" s="5">
        <v>9</v>
      </c>
      <c r="I6" s="15">
        <v>4860000</v>
      </c>
      <c r="J6" s="16">
        <f>D6*F6*H6*I6</f>
        <v>37179000</v>
      </c>
    </row>
    <row r="7" spans="2:40" x14ac:dyDescent="0.35">
      <c r="B7" s="5" t="s">
        <v>192</v>
      </c>
      <c r="C7" s="36" t="s">
        <v>325</v>
      </c>
      <c r="D7" s="14">
        <v>0.85</v>
      </c>
      <c r="E7" s="5" t="s">
        <v>9</v>
      </c>
      <c r="F7" s="271">
        <v>1</v>
      </c>
      <c r="G7" s="272"/>
      <c r="H7" s="5">
        <v>9</v>
      </c>
      <c r="I7" s="15">
        <v>4320000</v>
      </c>
      <c r="J7" s="16">
        <f t="shared" ref="J7:J8" si="0">D7*F7*H7*I7</f>
        <v>33047999.999999996</v>
      </c>
    </row>
    <row r="8" spans="2:40" x14ac:dyDescent="0.35">
      <c r="B8" s="5" t="s">
        <v>171</v>
      </c>
      <c r="C8" s="36" t="s">
        <v>326</v>
      </c>
      <c r="D8" s="14">
        <v>0.6</v>
      </c>
      <c r="E8" s="5" t="s">
        <v>9</v>
      </c>
      <c r="F8" s="271">
        <v>1</v>
      </c>
      <c r="G8" s="272"/>
      <c r="H8" s="5">
        <v>9</v>
      </c>
      <c r="I8" s="15">
        <v>2916000</v>
      </c>
      <c r="J8" s="16">
        <f t="shared" si="0"/>
        <v>15746399.999999998</v>
      </c>
    </row>
    <row r="9" spans="2:40" x14ac:dyDescent="0.35">
      <c r="B9" s="5" t="s">
        <v>172</v>
      </c>
      <c r="C9" s="36" t="s">
        <v>327</v>
      </c>
      <c r="D9" s="14">
        <v>0.85</v>
      </c>
      <c r="E9" s="5" t="s">
        <v>9</v>
      </c>
      <c r="F9" s="271">
        <v>3</v>
      </c>
      <c r="G9" s="272"/>
      <c r="H9" s="5">
        <v>9</v>
      </c>
      <c r="I9" s="15">
        <v>2376000</v>
      </c>
      <c r="J9" s="16">
        <f>F9*H9*I9*D9</f>
        <v>54529200</v>
      </c>
    </row>
    <row r="10" spans="2:40" x14ac:dyDescent="0.35">
      <c r="B10" s="5" t="s">
        <v>173</v>
      </c>
      <c r="C10" s="36" t="s">
        <v>328</v>
      </c>
      <c r="D10" s="14">
        <v>0.85</v>
      </c>
      <c r="E10" s="5" t="s">
        <v>9</v>
      </c>
      <c r="F10" s="271">
        <v>1</v>
      </c>
      <c r="G10" s="272"/>
      <c r="H10" s="5">
        <v>9</v>
      </c>
      <c r="I10" s="15">
        <v>2592000</v>
      </c>
      <c r="J10" s="16">
        <f>H10*I10*D10</f>
        <v>19828800</v>
      </c>
    </row>
    <row r="11" spans="2:40" x14ac:dyDescent="0.35">
      <c r="B11" s="5" t="s">
        <v>174</v>
      </c>
      <c r="C11" s="36" t="s">
        <v>329</v>
      </c>
      <c r="D11" s="14">
        <v>0.8</v>
      </c>
      <c r="E11" s="5" t="s">
        <v>9</v>
      </c>
      <c r="F11" s="271">
        <v>1</v>
      </c>
      <c r="G11" s="272"/>
      <c r="H11" s="5">
        <v>9</v>
      </c>
      <c r="I11" s="15">
        <v>1423500</v>
      </c>
      <c r="J11" s="16">
        <f t="shared" ref="J11" si="1">D11*F11*H11*I11</f>
        <v>10249200</v>
      </c>
    </row>
    <row r="12" spans="2:40" x14ac:dyDescent="0.35">
      <c r="B12" s="259" t="s">
        <v>108</v>
      </c>
      <c r="C12" s="260"/>
      <c r="D12" s="260"/>
      <c r="E12" s="260"/>
      <c r="F12" s="260"/>
      <c r="G12" s="260"/>
      <c r="H12" s="260"/>
      <c r="I12" s="261"/>
      <c r="J12" s="95">
        <f>SUM(J6:J11)</f>
        <v>170580600</v>
      </c>
    </row>
    <row r="13" spans="2:40" x14ac:dyDescent="0.35">
      <c r="B13" s="96" t="s">
        <v>168</v>
      </c>
      <c r="C13" s="250" t="s">
        <v>350</v>
      </c>
      <c r="D13" s="251"/>
      <c r="E13" s="251"/>
      <c r="F13" s="251"/>
      <c r="G13" s="251"/>
      <c r="H13" s="251"/>
      <c r="I13" s="251"/>
      <c r="J13" s="252"/>
      <c r="L13" s="96"/>
      <c r="M13" s="225" t="s">
        <v>388</v>
      </c>
      <c r="N13" s="223"/>
      <c r="O13" s="223"/>
      <c r="P13" s="223"/>
      <c r="Q13" s="223"/>
      <c r="R13" s="223"/>
      <c r="S13" s="223"/>
      <c r="T13" s="224"/>
      <c r="V13" s="96"/>
      <c r="W13" s="225" t="s">
        <v>385</v>
      </c>
      <c r="X13" s="223"/>
      <c r="Y13" s="223"/>
      <c r="Z13" s="223"/>
      <c r="AA13" s="223"/>
      <c r="AB13" s="223"/>
      <c r="AC13" s="223"/>
      <c r="AD13" s="224"/>
      <c r="AF13" s="96"/>
      <c r="AG13" s="225" t="s">
        <v>348</v>
      </c>
      <c r="AH13" s="223"/>
      <c r="AI13" s="223"/>
      <c r="AJ13" s="223"/>
      <c r="AK13" s="223"/>
      <c r="AL13" s="223"/>
      <c r="AM13" s="223"/>
      <c r="AN13" s="224"/>
    </row>
    <row r="14" spans="2:40" ht="23" x14ac:dyDescent="0.35">
      <c r="B14" s="91" t="s">
        <v>0</v>
      </c>
      <c r="C14" s="246" t="s">
        <v>6</v>
      </c>
      <c r="D14" s="247"/>
      <c r="E14" s="246" t="s">
        <v>199</v>
      </c>
      <c r="F14" s="247"/>
      <c r="G14" s="91" t="s">
        <v>7</v>
      </c>
      <c r="H14" s="91" t="s">
        <v>351</v>
      </c>
      <c r="I14" s="91" t="s">
        <v>4</v>
      </c>
      <c r="J14" s="91" t="s">
        <v>8</v>
      </c>
      <c r="L14" s="91" t="s">
        <v>0</v>
      </c>
      <c r="M14" s="246" t="s">
        <v>6</v>
      </c>
      <c r="N14" s="247"/>
      <c r="O14" s="246" t="s">
        <v>199</v>
      </c>
      <c r="P14" s="247"/>
      <c r="Q14" s="91" t="s">
        <v>7</v>
      </c>
      <c r="R14" s="91" t="s">
        <v>351</v>
      </c>
      <c r="S14" s="91" t="s">
        <v>4</v>
      </c>
      <c r="T14" s="91" t="s">
        <v>8</v>
      </c>
      <c r="V14" s="91" t="s">
        <v>0</v>
      </c>
      <c r="W14" s="246" t="s">
        <v>6</v>
      </c>
      <c r="X14" s="247"/>
      <c r="Y14" s="246" t="s">
        <v>199</v>
      </c>
      <c r="Z14" s="247"/>
      <c r="AA14" s="91" t="s">
        <v>7</v>
      </c>
      <c r="AB14" s="91" t="s">
        <v>351</v>
      </c>
      <c r="AC14" s="91" t="s">
        <v>4</v>
      </c>
      <c r="AD14" s="91" t="s">
        <v>8</v>
      </c>
      <c r="AF14" s="91" t="s">
        <v>0</v>
      </c>
      <c r="AG14" s="246" t="s">
        <v>6</v>
      </c>
      <c r="AH14" s="247"/>
      <c r="AI14" s="246" t="s">
        <v>199</v>
      </c>
      <c r="AJ14" s="247"/>
      <c r="AK14" s="91" t="s">
        <v>7</v>
      </c>
      <c r="AL14" s="91" t="s">
        <v>351</v>
      </c>
      <c r="AM14" s="91" t="s">
        <v>4</v>
      </c>
      <c r="AN14" s="91" t="s">
        <v>8</v>
      </c>
    </row>
    <row r="15" spans="2:40" ht="30" customHeight="1" x14ac:dyDescent="0.35">
      <c r="B15" s="5" t="s">
        <v>159</v>
      </c>
      <c r="C15" s="275" t="s">
        <v>352</v>
      </c>
      <c r="D15" s="276"/>
      <c r="E15" s="277" t="s">
        <v>9</v>
      </c>
      <c r="F15" s="278"/>
      <c r="G15" s="17">
        <v>24</v>
      </c>
      <c r="H15" s="5">
        <v>18</v>
      </c>
      <c r="I15" s="19">
        <f>AVERAGE(S15,AC15,AM15)</f>
        <v>720</v>
      </c>
      <c r="J15" s="20">
        <f>I15*H15*G15</f>
        <v>311040</v>
      </c>
      <c r="L15" s="134">
        <v>1</v>
      </c>
      <c r="M15" s="341" t="s">
        <v>352</v>
      </c>
      <c r="N15" s="342"/>
      <c r="O15" s="343" t="s">
        <v>9</v>
      </c>
      <c r="P15" s="344"/>
      <c r="Q15" s="135">
        <v>24</v>
      </c>
      <c r="R15" s="134">
        <v>18</v>
      </c>
      <c r="S15" s="136">
        <v>720</v>
      </c>
      <c r="T15" s="137">
        <f>S15*R15*Q15</f>
        <v>311040</v>
      </c>
      <c r="V15" s="152">
        <v>1</v>
      </c>
      <c r="W15" s="331" t="s">
        <v>352</v>
      </c>
      <c r="X15" s="332"/>
      <c r="Y15" s="333" t="s">
        <v>9</v>
      </c>
      <c r="Z15" s="334"/>
      <c r="AA15" s="153">
        <v>24</v>
      </c>
      <c r="AB15" s="152">
        <v>18</v>
      </c>
      <c r="AC15" s="154">
        <f>S15*1.04</f>
        <v>748.80000000000007</v>
      </c>
      <c r="AD15" s="155">
        <f>AC15*AB15*AA15</f>
        <v>323481.60000000003</v>
      </c>
      <c r="AF15" s="180">
        <v>1</v>
      </c>
      <c r="AG15" s="337" t="s">
        <v>352</v>
      </c>
      <c r="AH15" s="338"/>
      <c r="AI15" s="339" t="s">
        <v>9</v>
      </c>
      <c r="AJ15" s="340"/>
      <c r="AK15" s="181">
        <v>24</v>
      </c>
      <c r="AL15" s="180">
        <v>18</v>
      </c>
      <c r="AM15" s="182">
        <f>S15*0.96</f>
        <v>691.19999999999993</v>
      </c>
      <c r="AN15" s="183">
        <f>AM15*AL15*AK15</f>
        <v>298598.39999999997</v>
      </c>
    </row>
    <row r="16" spans="2:40" ht="32.5" customHeight="1" x14ac:dyDescent="0.35">
      <c r="B16" s="5" t="s">
        <v>160</v>
      </c>
      <c r="C16" s="275" t="s">
        <v>161</v>
      </c>
      <c r="D16" s="276"/>
      <c r="E16" s="277" t="s">
        <v>162</v>
      </c>
      <c r="F16" s="278"/>
      <c r="G16" s="17">
        <v>60</v>
      </c>
      <c r="H16" s="5">
        <v>18</v>
      </c>
      <c r="I16" s="19">
        <f t="shared" ref="I16:I19" si="2">AVERAGE(S16,AC16,AM16)</f>
        <v>26500</v>
      </c>
      <c r="J16" s="20">
        <f t="shared" ref="J16:J19" si="3">I16*H16*G16</f>
        <v>28620000</v>
      </c>
      <c r="L16" s="134">
        <v>2</v>
      </c>
      <c r="M16" s="341" t="s">
        <v>161</v>
      </c>
      <c r="N16" s="342"/>
      <c r="O16" s="343" t="s">
        <v>162</v>
      </c>
      <c r="P16" s="344"/>
      <c r="Q16" s="135">
        <v>60</v>
      </c>
      <c r="R16" s="134">
        <v>18</v>
      </c>
      <c r="S16" s="136">
        <v>26500</v>
      </c>
      <c r="T16" s="137">
        <f t="shared" ref="T16:T19" si="4">S16*R16*Q16</f>
        <v>28620000</v>
      </c>
      <c r="V16" s="152">
        <v>2</v>
      </c>
      <c r="W16" s="331" t="s">
        <v>161</v>
      </c>
      <c r="X16" s="332"/>
      <c r="Y16" s="333" t="s">
        <v>162</v>
      </c>
      <c r="Z16" s="334"/>
      <c r="AA16" s="153">
        <v>60</v>
      </c>
      <c r="AB16" s="152">
        <v>18</v>
      </c>
      <c r="AC16" s="154">
        <f t="shared" ref="AC16:AC19" si="5">S16*1.04</f>
        <v>27560</v>
      </c>
      <c r="AD16" s="155">
        <f t="shared" ref="AD16:AD19" si="6">AC16*AB16*AA16</f>
        <v>29764800</v>
      </c>
      <c r="AF16" s="180">
        <v>2</v>
      </c>
      <c r="AG16" s="337" t="s">
        <v>161</v>
      </c>
      <c r="AH16" s="338"/>
      <c r="AI16" s="339" t="s">
        <v>162</v>
      </c>
      <c r="AJ16" s="340"/>
      <c r="AK16" s="181">
        <v>60</v>
      </c>
      <c r="AL16" s="180">
        <v>18</v>
      </c>
      <c r="AM16" s="182">
        <f t="shared" ref="AM16:AM19" si="7">S16*0.96</f>
        <v>25440</v>
      </c>
      <c r="AN16" s="183">
        <f t="shared" ref="AN16:AN19" si="8">AM16*AL16*AK16</f>
        <v>27475200</v>
      </c>
    </row>
    <row r="17" spans="2:40" ht="30" customHeight="1" x14ac:dyDescent="0.35">
      <c r="B17" s="5" t="s">
        <v>163</v>
      </c>
      <c r="C17" s="275" t="s">
        <v>158</v>
      </c>
      <c r="D17" s="276"/>
      <c r="E17" s="277" t="s">
        <v>9</v>
      </c>
      <c r="F17" s="278"/>
      <c r="G17" s="17">
        <v>24</v>
      </c>
      <c r="H17" s="5">
        <v>4</v>
      </c>
      <c r="I17" s="19">
        <f t="shared" si="2"/>
        <v>5200</v>
      </c>
      <c r="J17" s="20">
        <f t="shared" si="3"/>
        <v>499200</v>
      </c>
      <c r="L17" s="134">
        <v>3</v>
      </c>
      <c r="M17" s="341" t="s">
        <v>158</v>
      </c>
      <c r="N17" s="342"/>
      <c r="O17" s="343" t="s">
        <v>9</v>
      </c>
      <c r="P17" s="344"/>
      <c r="Q17" s="135">
        <v>24</v>
      </c>
      <c r="R17" s="134">
        <v>4</v>
      </c>
      <c r="S17" s="136">
        <v>5200</v>
      </c>
      <c r="T17" s="137">
        <f t="shared" si="4"/>
        <v>499200</v>
      </c>
      <c r="V17" s="152">
        <v>3</v>
      </c>
      <c r="W17" s="331" t="s">
        <v>158</v>
      </c>
      <c r="X17" s="332"/>
      <c r="Y17" s="333" t="s">
        <v>9</v>
      </c>
      <c r="Z17" s="334"/>
      <c r="AA17" s="153">
        <v>24</v>
      </c>
      <c r="AB17" s="152">
        <v>4</v>
      </c>
      <c r="AC17" s="154">
        <f t="shared" si="5"/>
        <v>5408</v>
      </c>
      <c r="AD17" s="155">
        <f t="shared" si="6"/>
        <v>519168</v>
      </c>
      <c r="AF17" s="180">
        <v>3</v>
      </c>
      <c r="AG17" s="337" t="s">
        <v>158</v>
      </c>
      <c r="AH17" s="338"/>
      <c r="AI17" s="339" t="s">
        <v>9</v>
      </c>
      <c r="AJ17" s="340"/>
      <c r="AK17" s="181">
        <v>24</v>
      </c>
      <c r="AL17" s="180">
        <v>4</v>
      </c>
      <c r="AM17" s="182">
        <f t="shared" si="7"/>
        <v>4992</v>
      </c>
      <c r="AN17" s="183">
        <f t="shared" si="8"/>
        <v>479232</v>
      </c>
    </row>
    <row r="18" spans="2:40" ht="30" customHeight="1" x14ac:dyDescent="0.35">
      <c r="B18" s="5" t="s">
        <v>164</v>
      </c>
      <c r="C18" s="275" t="s">
        <v>165</v>
      </c>
      <c r="D18" s="276"/>
      <c r="E18" s="277" t="s">
        <v>9</v>
      </c>
      <c r="F18" s="278"/>
      <c r="G18" s="18">
        <v>10</v>
      </c>
      <c r="H18" s="9">
        <v>4</v>
      </c>
      <c r="I18" s="19">
        <f t="shared" si="2"/>
        <v>6150</v>
      </c>
      <c r="J18" s="20">
        <f t="shared" si="3"/>
        <v>246000</v>
      </c>
      <c r="L18" s="134">
        <v>4</v>
      </c>
      <c r="M18" s="341" t="s">
        <v>165</v>
      </c>
      <c r="N18" s="342"/>
      <c r="O18" s="343" t="s">
        <v>9</v>
      </c>
      <c r="P18" s="344"/>
      <c r="Q18" s="135">
        <v>10</v>
      </c>
      <c r="R18" s="134">
        <v>4</v>
      </c>
      <c r="S18" s="136">
        <v>6150</v>
      </c>
      <c r="T18" s="137">
        <f t="shared" si="4"/>
        <v>246000</v>
      </c>
      <c r="V18" s="152">
        <v>4</v>
      </c>
      <c r="W18" s="331" t="s">
        <v>165</v>
      </c>
      <c r="X18" s="332"/>
      <c r="Y18" s="333" t="s">
        <v>9</v>
      </c>
      <c r="Z18" s="334"/>
      <c r="AA18" s="153">
        <v>10</v>
      </c>
      <c r="AB18" s="152">
        <v>4</v>
      </c>
      <c r="AC18" s="154">
        <f t="shared" si="5"/>
        <v>6396</v>
      </c>
      <c r="AD18" s="155">
        <f t="shared" si="6"/>
        <v>255840</v>
      </c>
      <c r="AF18" s="180">
        <v>4</v>
      </c>
      <c r="AG18" s="337" t="s">
        <v>165</v>
      </c>
      <c r="AH18" s="338"/>
      <c r="AI18" s="339" t="s">
        <v>9</v>
      </c>
      <c r="AJ18" s="340"/>
      <c r="AK18" s="181">
        <v>10</v>
      </c>
      <c r="AL18" s="180">
        <v>4</v>
      </c>
      <c r="AM18" s="182">
        <f t="shared" si="7"/>
        <v>5904</v>
      </c>
      <c r="AN18" s="183">
        <f t="shared" si="8"/>
        <v>236160</v>
      </c>
    </row>
    <row r="19" spans="2:40" ht="57.5" customHeight="1" x14ac:dyDescent="0.35">
      <c r="B19" s="5" t="s">
        <v>166</v>
      </c>
      <c r="C19" s="275" t="s">
        <v>167</v>
      </c>
      <c r="D19" s="276"/>
      <c r="E19" s="277" t="s">
        <v>9</v>
      </c>
      <c r="F19" s="278"/>
      <c r="G19" s="18">
        <v>10</v>
      </c>
      <c r="H19" s="9">
        <v>2</v>
      </c>
      <c r="I19" s="19">
        <f t="shared" si="2"/>
        <v>68200</v>
      </c>
      <c r="J19" s="20">
        <f t="shared" si="3"/>
        <v>1364000</v>
      </c>
      <c r="L19" s="134">
        <v>5</v>
      </c>
      <c r="M19" s="341" t="s">
        <v>167</v>
      </c>
      <c r="N19" s="342"/>
      <c r="O19" s="343" t="s">
        <v>9</v>
      </c>
      <c r="P19" s="344"/>
      <c r="Q19" s="135">
        <v>10</v>
      </c>
      <c r="R19" s="134">
        <v>2</v>
      </c>
      <c r="S19" s="136">
        <v>68200</v>
      </c>
      <c r="T19" s="137">
        <f t="shared" si="4"/>
        <v>1364000</v>
      </c>
      <c r="V19" s="152">
        <v>5</v>
      </c>
      <c r="W19" s="331" t="s">
        <v>167</v>
      </c>
      <c r="X19" s="332"/>
      <c r="Y19" s="333" t="s">
        <v>9</v>
      </c>
      <c r="Z19" s="334"/>
      <c r="AA19" s="153">
        <v>10</v>
      </c>
      <c r="AB19" s="152">
        <v>2</v>
      </c>
      <c r="AC19" s="154">
        <f t="shared" si="5"/>
        <v>70928</v>
      </c>
      <c r="AD19" s="155">
        <f t="shared" si="6"/>
        <v>1418560</v>
      </c>
      <c r="AF19" s="180">
        <v>5</v>
      </c>
      <c r="AG19" s="337" t="s">
        <v>167</v>
      </c>
      <c r="AH19" s="338"/>
      <c r="AI19" s="339" t="s">
        <v>9</v>
      </c>
      <c r="AJ19" s="340"/>
      <c r="AK19" s="181">
        <v>10</v>
      </c>
      <c r="AL19" s="180">
        <v>2</v>
      </c>
      <c r="AM19" s="182">
        <f t="shared" si="7"/>
        <v>65472</v>
      </c>
      <c r="AN19" s="183">
        <f t="shared" si="8"/>
        <v>1309440</v>
      </c>
    </row>
    <row r="20" spans="2:40" ht="14.5" customHeight="1" x14ac:dyDescent="0.35">
      <c r="B20" s="259" t="s">
        <v>320</v>
      </c>
      <c r="C20" s="260"/>
      <c r="D20" s="260"/>
      <c r="E20" s="260"/>
      <c r="F20" s="260"/>
      <c r="G20" s="260"/>
      <c r="H20" s="260"/>
      <c r="I20" s="261"/>
      <c r="J20" s="95">
        <f>SUM(J15:J19)</f>
        <v>31040240</v>
      </c>
      <c r="L20" s="259" t="s">
        <v>384</v>
      </c>
      <c r="M20" s="260"/>
      <c r="N20" s="260"/>
      <c r="O20" s="260"/>
      <c r="P20" s="260"/>
      <c r="Q20" s="260"/>
      <c r="R20" s="260"/>
      <c r="S20" s="261"/>
      <c r="T20" s="95">
        <f>SUM(T15:T19)</f>
        <v>31040240</v>
      </c>
      <c r="V20" s="259" t="s">
        <v>384</v>
      </c>
      <c r="W20" s="260"/>
      <c r="X20" s="260"/>
      <c r="Y20" s="260"/>
      <c r="Z20" s="260"/>
      <c r="AA20" s="260"/>
      <c r="AB20" s="260"/>
      <c r="AC20" s="261"/>
      <c r="AD20" s="95">
        <f>SUM(AD15:AD19)</f>
        <v>32281849.600000001</v>
      </c>
      <c r="AF20" s="259" t="s">
        <v>384</v>
      </c>
      <c r="AG20" s="260"/>
      <c r="AH20" s="260"/>
      <c r="AI20" s="260"/>
      <c r="AJ20" s="260"/>
      <c r="AK20" s="260"/>
      <c r="AL20" s="260"/>
      <c r="AM20" s="261"/>
      <c r="AN20" s="95">
        <f>SUM(AN15:AN19)</f>
        <v>29798630.399999999</v>
      </c>
    </row>
    <row r="21" spans="2:40" x14ac:dyDescent="0.35">
      <c r="B21" s="239" t="s">
        <v>321</v>
      </c>
      <c r="C21" s="240"/>
      <c r="D21" s="240"/>
      <c r="E21" s="240"/>
      <c r="F21" s="240"/>
      <c r="G21" s="240"/>
      <c r="H21" s="240"/>
      <c r="I21" s="241"/>
      <c r="J21" s="98">
        <f>J12+J20</f>
        <v>201620840</v>
      </c>
    </row>
    <row r="22" spans="2:40" x14ac:dyDescent="0.35">
      <c r="B22" s="97" t="s">
        <v>193</v>
      </c>
      <c r="C22" s="265" t="s">
        <v>181</v>
      </c>
      <c r="D22" s="266"/>
      <c r="E22" s="266"/>
      <c r="F22" s="266"/>
      <c r="G22" s="266"/>
      <c r="H22" s="266"/>
      <c r="I22" s="266"/>
      <c r="J22" s="267"/>
      <c r="L22" s="97"/>
      <c r="M22" s="288" t="s">
        <v>387</v>
      </c>
      <c r="N22" s="289"/>
      <c r="O22" s="289"/>
      <c r="P22" s="289"/>
      <c r="Q22" s="289"/>
      <c r="R22" s="289"/>
      <c r="S22" s="289"/>
      <c r="T22" s="290"/>
      <c r="V22" s="97"/>
      <c r="W22" s="288" t="str">
        <f>+W13</f>
        <v>COTIZACION 2</v>
      </c>
      <c r="X22" s="289"/>
      <c r="Y22" s="289"/>
      <c r="Z22" s="289"/>
      <c r="AA22" s="289"/>
      <c r="AB22" s="289"/>
      <c r="AC22" s="289"/>
      <c r="AD22" s="290"/>
      <c r="AF22" s="97"/>
      <c r="AG22" s="288" t="str">
        <f>+AG13</f>
        <v>COTIZACION 3</v>
      </c>
      <c r="AH22" s="289"/>
      <c r="AI22" s="289"/>
      <c r="AJ22" s="289"/>
      <c r="AK22" s="289"/>
      <c r="AL22" s="289"/>
      <c r="AM22" s="289"/>
      <c r="AN22" s="290"/>
    </row>
    <row r="23" spans="2:40" ht="23" x14ac:dyDescent="0.35">
      <c r="B23" s="96" t="s">
        <v>0</v>
      </c>
      <c r="C23" s="225" t="s">
        <v>6</v>
      </c>
      <c r="D23" s="224"/>
      <c r="E23" s="96" t="s">
        <v>20</v>
      </c>
      <c r="F23" s="225" t="s">
        <v>91</v>
      </c>
      <c r="G23" s="224"/>
      <c r="H23" s="96" t="s">
        <v>92</v>
      </c>
      <c r="I23" s="96" t="s">
        <v>4</v>
      </c>
      <c r="J23" s="96" t="s">
        <v>8</v>
      </c>
      <c r="L23" s="96" t="s">
        <v>0</v>
      </c>
      <c r="M23" s="225" t="s">
        <v>6</v>
      </c>
      <c r="N23" s="224"/>
      <c r="O23" s="96" t="s">
        <v>20</v>
      </c>
      <c r="P23" s="225" t="s">
        <v>91</v>
      </c>
      <c r="Q23" s="224"/>
      <c r="R23" s="96" t="s">
        <v>92</v>
      </c>
      <c r="S23" s="96" t="s">
        <v>4</v>
      </c>
      <c r="T23" s="96" t="s">
        <v>8</v>
      </c>
      <c r="V23" s="96" t="s">
        <v>0</v>
      </c>
      <c r="W23" s="225" t="s">
        <v>6</v>
      </c>
      <c r="X23" s="224"/>
      <c r="Y23" s="96" t="s">
        <v>20</v>
      </c>
      <c r="Z23" s="225" t="s">
        <v>91</v>
      </c>
      <c r="AA23" s="224"/>
      <c r="AB23" s="96" t="s">
        <v>92</v>
      </c>
      <c r="AC23" s="96" t="s">
        <v>4</v>
      </c>
      <c r="AD23" s="96" t="s">
        <v>8</v>
      </c>
      <c r="AF23" s="96" t="s">
        <v>0</v>
      </c>
      <c r="AG23" s="225" t="s">
        <v>6</v>
      </c>
      <c r="AH23" s="224"/>
      <c r="AI23" s="96" t="s">
        <v>20</v>
      </c>
      <c r="AJ23" s="225" t="s">
        <v>91</v>
      </c>
      <c r="AK23" s="224"/>
      <c r="AL23" s="96" t="s">
        <v>92</v>
      </c>
      <c r="AM23" s="96" t="s">
        <v>4</v>
      </c>
      <c r="AN23" s="96" t="s">
        <v>8</v>
      </c>
    </row>
    <row r="24" spans="2:40" ht="207" x14ac:dyDescent="0.35">
      <c r="B24" s="5" t="s">
        <v>49</v>
      </c>
      <c r="C24" s="8" t="s">
        <v>202</v>
      </c>
      <c r="D24" s="6" t="s">
        <v>330</v>
      </c>
      <c r="E24" s="9" t="s">
        <v>9</v>
      </c>
      <c r="F24" s="273">
        <v>1</v>
      </c>
      <c r="G24" s="274"/>
      <c r="H24" s="9">
        <v>9</v>
      </c>
      <c r="I24" s="19">
        <f>AVERAGE(S24,AC24,AM24)</f>
        <v>5500000</v>
      </c>
      <c r="J24" s="21">
        <f>I24*H24*F24</f>
        <v>49500000</v>
      </c>
      <c r="L24" s="5">
        <v>1</v>
      </c>
      <c r="M24" s="10" t="s">
        <v>202</v>
      </c>
      <c r="N24" s="133" t="s">
        <v>330</v>
      </c>
      <c r="O24" s="5" t="s">
        <v>9</v>
      </c>
      <c r="P24" s="335">
        <v>1</v>
      </c>
      <c r="Q24" s="336"/>
      <c r="R24" s="5">
        <v>9</v>
      </c>
      <c r="S24" s="35">
        <v>5500000</v>
      </c>
      <c r="T24" s="20">
        <f>S24*R24*P24</f>
        <v>49500000</v>
      </c>
      <c r="V24" s="5">
        <v>1</v>
      </c>
      <c r="W24" s="8" t="s">
        <v>202</v>
      </c>
      <c r="X24" s="6" t="s">
        <v>330</v>
      </c>
      <c r="Y24" s="9" t="s">
        <v>9</v>
      </c>
      <c r="Z24" s="273">
        <v>1</v>
      </c>
      <c r="AA24" s="274"/>
      <c r="AB24" s="9">
        <v>9</v>
      </c>
      <c r="AC24" s="41">
        <f>S24*1.04</f>
        <v>5720000</v>
      </c>
      <c r="AD24" s="21">
        <f>AC24*AB24*Z24</f>
        <v>51480000</v>
      </c>
      <c r="AF24" s="5">
        <v>1</v>
      </c>
      <c r="AG24" s="8" t="s">
        <v>202</v>
      </c>
      <c r="AH24" s="6" t="s">
        <v>330</v>
      </c>
      <c r="AI24" s="9" t="s">
        <v>9</v>
      </c>
      <c r="AJ24" s="273">
        <v>1</v>
      </c>
      <c r="AK24" s="274"/>
      <c r="AL24" s="9">
        <v>9</v>
      </c>
      <c r="AM24" s="41">
        <f>0.96*S24</f>
        <v>5280000</v>
      </c>
      <c r="AN24" s="21">
        <f>AM24*AL24*AJ24</f>
        <v>47520000</v>
      </c>
    </row>
    <row r="25" spans="2:40" ht="92" x14ac:dyDescent="0.35">
      <c r="B25" s="5" t="s">
        <v>90</v>
      </c>
      <c r="C25" s="8" t="s">
        <v>201</v>
      </c>
      <c r="D25" s="6" t="s">
        <v>203</v>
      </c>
      <c r="E25" s="9" t="s">
        <v>9</v>
      </c>
      <c r="F25" s="273">
        <v>1</v>
      </c>
      <c r="G25" s="274"/>
      <c r="H25" s="9">
        <v>9</v>
      </c>
      <c r="I25" s="19">
        <f>AVERAGE(S25,AC25,AM25)</f>
        <v>5500000</v>
      </c>
      <c r="J25" s="21">
        <f t="shared" ref="J25" si="9">I25*H25*F25</f>
        <v>49500000</v>
      </c>
      <c r="L25" s="5">
        <v>2</v>
      </c>
      <c r="M25" s="10" t="s">
        <v>201</v>
      </c>
      <c r="N25" s="133" t="s">
        <v>203</v>
      </c>
      <c r="O25" s="5" t="s">
        <v>9</v>
      </c>
      <c r="P25" s="335">
        <v>1</v>
      </c>
      <c r="Q25" s="336"/>
      <c r="R25" s="5">
        <v>9</v>
      </c>
      <c r="S25" s="35">
        <v>5500000</v>
      </c>
      <c r="T25" s="20">
        <f t="shared" ref="T25" si="10">S25*R25*P25</f>
        <v>49500000</v>
      </c>
      <c r="V25" s="5">
        <v>2</v>
      </c>
      <c r="W25" s="8" t="s">
        <v>201</v>
      </c>
      <c r="X25" s="6" t="s">
        <v>203</v>
      </c>
      <c r="Y25" s="9" t="s">
        <v>9</v>
      </c>
      <c r="Z25" s="273">
        <v>1</v>
      </c>
      <c r="AA25" s="274"/>
      <c r="AB25" s="9">
        <v>9</v>
      </c>
      <c r="AC25" s="41">
        <f>S25*1.04</f>
        <v>5720000</v>
      </c>
      <c r="AD25" s="21">
        <f t="shared" ref="AD25" si="11">AC25*AB25*Z25</f>
        <v>51480000</v>
      </c>
      <c r="AF25" s="5">
        <v>2</v>
      </c>
      <c r="AG25" s="8" t="s">
        <v>201</v>
      </c>
      <c r="AH25" s="6" t="s">
        <v>203</v>
      </c>
      <c r="AI25" s="9" t="s">
        <v>9</v>
      </c>
      <c r="AJ25" s="273">
        <v>1</v>
      </c>
      <c r="AK25" s="274"/>
      <c r="AL25" s="9">
        <v>9</v>
      </c>
      <c r="AM25" s="41">
        <f>0.96*S25</f>
        <v>5280000</v>
      </c>
      <c r="AN25" s="21">
        <f t="shared" ref="AN25" si="12">AM25*AL25*AJ25</f>
        <v>47520000</v>
      </c>
    </row>
    <row r="26" spans="2:40" ht="14.5" customHeight="1" x14ac:dyDescent="0.35">
      <c r="B26" s="239" t="s">
        <v>107</v>
      </c>
      <c r="C26" s="240"/>
      <c r="D26" s="240"/>
      <c r="E26" s="240"/>
      <c r="F26" s="240"/>
      <c r="G26" s="240"/>
      <c r="H26" s="240"/>
      <c r="I26" s="241"/>
      <c r="J26" s="99">
        <f>SUM(J24:J25)</f>
        <v>99000000</v>
      </c>
      <c r="L26" s="239" t="str">
        <f>+L20</f>
        <v>TOTAL COTIZACION</v>
      </c>
      <c r="M26" s="240"/>
      <c r="N26" s="240"/>
      <c r="O26" s="240"/>
      <c r="P26" s="240"/>
      <c r="Q26" s="240"/>
      <c r="R26" s="240"/>
      <c r="S26" s="241"/>
      <c r="T26" s="99">
        <f>SUM(T24:T25)</f>
        <v>99000000</v>
      </c>
      <c r="V26" s="239" t="str">
        <f>+V20</f>
        <v>TOTAL COTIZACION</v>
      </c>
      <c r="W26" s="240"/>
      <c r="X26" s="240"/>
      <c r="Y26" s="240"/>
      <c r="Z26" s="240"/>
      <c r="AA26" s="240"/>
      <c r="AB26" s="240"/>
      <c r="AC26" s="241"/>
      <c r="AD26" s="99">
        <f>SUM(AD24:AD25)</f>
        <v>102960000</v>
      </c>
      <c r="AF26" s="239" t="str">
        <f>+AF20</f>
        <v>TOTAL COTIZACION</v>
      </c>
      <c r="AG26" s="240"/>
      <c r="AH26" s="240"/>
      <c r="AI26" s="240"/>
      <c r="AJ26" s="240"/>
      <c r="AK26" s="240"/>
      <c r="AL26" s="240"/>
      <c r="AM26" s="241"/>
      <c r="AN26" s="99">
        <f>SUM(AN24:AN25)</f>
        <v>95040000</v>
      </c>
    </row>
    <row r="27" spans="2:40" x14ac:dyDescent="0.35">
      <c r="B27" s="97" t="s">
        <v>194</v>
      </c>
      <c r="C27" s="265" t="s">
        <v>10</v>
      </c>
      <c r="D27" s="266"/>
      <c r="E27" s="266"/>
      <c r="F27" s="266"/>
      <c r="G27" s="266"/>
      <c r="H27" s="266"/>
      <c r="I27" s="266"/>
      <c r="J27" s="267"/>
    </row>
    <row r="28" spans="2:40" x14ac:dyDescent="0.35">
      <c r="B28" s="96" t="s">
        <v>11</v>
      </c>
      <c r="C28" s="250" t="s">
        <v>12</v>
      </c>
      <c r="D28" s="251"/>
      <c r="E28" s="251"/>
      <c r="F28" s="251"/>
      <c r="G28" s="251"/>
      <c r="H28" s="251"/>
      <c r="I28" s="251"/>
      <c r="J28" s="252"/>
    </row>
    <row r="29" spans="2:40" x14ac:dyDescent="0.35">
      <c r="B29" s="91" t="s">
        <v>93</v>
      </c>
      <c r="C29" s="262" t="s">
        <v>195</v>
      </c>
      <c r="D29" s="263"/>
      <c r="E29" s="263"/>
      <c r="F29" s="263"/>
      <c r="G29" s="263"/>
      <c r="H29" s="263"/>
      <c r="I29" s="263"/>
      <c r="J29" s="264"/>
      <c r="L29" s="91"/>
      <c r="M29" s="246" t="s">
        <v>383</v>
      </c>
      <c r="N29" s="299"/>
      <c r="O29" s="299"/>
      <c r="P29" s="299"/>
      <c r="Q29" s="299"/>
      <c r="R29" s="299"/>
      <c r="S29" s="299"/>
      <c r="T29" s="247"/>
      <c r="V29" s="91"/>
      <c r="W29" s="246" t="s">
        <v>385</v>
      </c>
      <c r="X29" s="299"/>
      <c r="Y29" s="299"/>
      <c r="Z29" s="299"/>
      <c r="AA29" s="299"/>
      <c r="AB29" s="299"/>
      <c r="AC29" s="299"/>
      <c r="AD29" s="247"/>
      <c r="AF29" s="91"/>
      <c r="AG29" s="246" t="s">
        <v>348</v>
      </c>
      <c r="AH29" s="299"/>
      <c r="AI29" s="299"/>
      <c r="AJ29" s="299"/>
      <c r="AK29" s="299"/>
      <c r="AL29" s="299"/>
      <c r="AM29" s="299"/>
      <c r="AN29" s="247"/>
    </row>
    <row r="30" spans="2:40" ht="23" x14ac:dyDescent="0.35">
      <c r="B30" s="91" t="s">
        <v>0</v>
      </c>
      <c r="C30" s="246" t="s">
        <v>6</v>
      </c>
      <c r="D30" s="247"/>
      <c r="E30" s="91" t="s">
        <v>332</v>
      </c>
      <c r="F30" s="91" t="s">
        <v>333</v>
      </c>
      <c r="G30" s="91" t="s">
        <v>32</v>
      </c>
      <c r="H30" s="91" t="s">
        <v>3</v>
      </c>
      <c r="I30" s="91" t="s">
        <v>4</v>
      </c>
      <c r="J30" s="91" t="s">
        <v>8</v>
      </c>
      <c r="L30" s="91" t="s">
        <v>0</v>
      </c>
      <c r="M30" s="246" t="s">
        <v>6</v>
      </c>
      <c r="N30" s="247"/>
      <c r="O30" s="91" t="s">
        <v>332</v>
      </c>
      <c r="P30" s="91" t="s">
        <v>333</v>
      </c>
      <c r="Q30" s="91" t="s">
        <v>32</v>
      </c>
      <c r="R30" s="91" t="s">
        <v>3</v>
      </c>
      <c r="S30" s="91" t="s">
        <v>4</v>
      </c>
      <c r="T30" s="91" t="s">
        <v>8</v>
      </c>
      <c r="V30" s="91" t="s">
        <v>0</v>
      </c>
      <c r="W30" s="246" t="s">
        <v>6</v>
      </c>
      <c r="X30" s="247"/>
      <c r="Y30" s="91" t="s">
        <v>332</v>
      </c>
      <c r="Z30" s="91" t="s">
        <v>333</v>
      </c>
      <c r="AA30" s="91" t="s">
        <v>32</v>
      </c>
      <c r="AB30" s="91" t="s">
        <v>3</v>
      </c>
      <c r="AC30" s="91" t="s">
        <v>4</v>
      </c>
      <c r="AD30" s="91" t="s">
        <v>8</v>
      </c>
      <c r="AF30" s="91" t="s">
        <v>0</v>
      </c>
      <c r="AG30" s="246" t="s">
        <v>6</v>
      </c>
      <c r="AH30" s="247"/>
      <c r="AI30" s="91" t="s">
        <v>332</v>
      </c>
      <c r="AJ30" s="91" t="s">
        <v>333</v>
      </c>
      <c r="AK30" s="91" t="s">
        <v>32</v>
      </c>
      <c r="AL30" s="91" t="s">
        <v>3</v>
      </c>
      <c r="AM30" s="91" t="s">
        <v>4</v>
      </c>
      <c r="AN30" s="91" t="s">
        <v>8</v>
      </c>
    </row>
    <row r="31" spans="2:40" ht="42.5" customHeight="1" x14ac:dyDescent="0.35">
      <c r="B31" s="5" t="s">
        <v>94</v>
      </c>
      <c r="C31" s="244" t="s">
        <v>151</v>
      </c>
      <c r="D31" s="245"/>
      <c r="E31" s="7" t="s">
        <v>9</v>
      </c>
      <c r="F31" s="7">
        <v>30</v>
      </c>
      <c r="G31" s="7">
        <v>20</v>
      </c>
      <c r="H31" s="5">
        <v>9</v>
      </c>
      <c r="I31" s="19">
        <f>AVERAGE(S31,AC31,AM31)</f>
        <v>11250</v>
      </c>
      <c r="J31" s="30">
        <f>I31*H31*G31*F31</f>
        <v>60750000</v>
      </c>
      <c r="L31" s="134">
        <v>1</v>
      </c>
      <c r="M31" s="316" t="s">
        <v>151</v>
      </c>
      <c r="N31" s="317"/>
      <c r="O31" s="147" t="s">
        <v>9</v>
      </c>
      <c r="P31" s="147">
        <v>30</v>
      </c>
      <c r="Q31" s="147">
        <v>20</v>
      </c>
      <c r="R31" s="134">
        <v>9</v>
      </c>
      <c r="S31" s="138">
        <v>11250</v>
      </c>
      <c r="T31" s="137">
        <f>S31*R31*Q31*P31</f>
        <v>60750000</v>
      </c>
      <c r="V31" s="168">
        <v>1</v>
      </c>
      <c r="W31" s="305" t="s">
        <v>151</v>
      </c>
      <c r="X31" s="306"/>
      <c r="Y31" s="169" t="s">
        <v>9</v>
      </c>
      <c r="Z31" s="169">
        <v>30</v>
      </c>
      <c r="AA31" s="169">
        <v>20</v>
      </c>
      <c r="AB31" s="168">
        <v>9</v>
      </c>
      <c r="AC31" s="170">
        <f>S31*1.04</f>
        <v>11700</v>
      </c>
      <c r="AD31" s="171">
        <f>AC31*AB31*AA31*Z31</f>
        <v>63180000</v>
      </c>
      <c r="AF31" s="180">
        <v>1</v>
      </c>
      <c r="AG31" s="297" t="s">
        <v>151</v>
      </c>
      <c r="AH31" s="285"/>
      <c r="AI31" s="191" t="s">
        <v>9</v>
      </c>
      <c r="AJ31" s="191">
        <v>30</v>
      </c>
      <c r="AK31" s="191">
        <v>20</v>
      </c>
      <c r="AL31" s="180">
        <v>9</v>
      </c>
      <c r="AM31" s="184">
        <f>S31*0.96</f>
        <v>10800</v>
      </c>
      <c r="AN31" s="183">
        <f>AM31*AL31*AK31*AJ31</f>
        <v>58320000</v>
      </c>
    </row>
    <row r="32" spans="2:40" ht="28.25" customHeight="1" x14ac:dyDescent="0.35">
      <c r="B32" s="5" t="s">
        <v>184</v>
      </c>
      <c r="C32" s="244" t="s">
        <v>331</v>
      </c>
      <c r="D32" s="245"/>
      <c r="E32" s="7" t="s">
        <v>9</v>
      </c>
      <c r="F32" s="7">
        <v>60</v>
      </c>
      <c r="G32" s="7">
        <v>20</v>
      </c>
      <c r="H32" s="5">
        <v>9</v>
      </c>
      <c r="I32" s="19">
        <f t="shared" ref="I32:I34" si="13">AVERAGE(S32,AC32,AM32)</f>
        <v>7250</v>
      </c>
      <c r="J32" s="30">
        <f t="shared" ref="J32:J34" si="14">I32*H32*G32*F32</f>
        <v>78300000</v>
      </c>
      <c r="L32" s="134">
        <v>2</v>
      </c>
      <c r="M32" s="316" t="s">
        <v>331</v>
      </c>
      <c r="N32" s="317"/>
      <c r="O32" s="147" t="s">
        <v>9</v>
      </c>
      <c r="P32" s="147">
        <v>60</v>
      </c>
      <c r="Q32" s="147">
        <v>20</v>
      </c>
      <c r="R32" s="134">
        <v>9</v>
      </c>
      <c r="S32" s="138">
        <v>7250</v>
      </c>
      <c r="T32" s="137">
        <f t="shared" ref="T32:T34" si="15">S32*R32*Q32*P32</f>
        <v>78300000</v>
      </c>
      <c r="V32" s="168">
        <v>2</v>
      </c>
      <c r="W32" s="305" t="s">
        <v>331</v>
      </c>
      <c r="X32" s="306"/>
      <c r="Y32" s="169" t="s">
        <v>9</v>
      </c>
      <c r="Z32" s="169">
        <v>60</v>
      </c>
      <c r="AA32" s="169">
        <v>20</v>
      </c>
      <c r="AB32" s="168">
        <v>9</v>
      </c>
      <c r="AC32" s="170">
        <f t="shared" ref="AC32:AC34" si="16">S32*1.04</f>
        <v>7540</v>
      </c>
      <c r="AD32" s="171">
        <f t="shared" ref="AD32:AD34" si="17">AC32*AB32*AA32*Z32</f>
        <v>81432000</v>
      </c>
      <c r="AF32" s="180">
        <v>2</v>
      </c>
      <c r="AG32" s="297" t="s">
        <v>331</v>
      </c>
      <c r="AH32" s="285"/>
      <c r="AI32" s="191" t="s">
        <v>9</v>
      </c>
      <c r="AJ32" s="191">
        <v>60</v>
      </c>
      <c r="AK32" s="191">
        <v>20</v>
      </c>
      <c r="AL32" s="180">
        <v>9</v>
      </c>
      <c r="AM32" s="184">
        <f t="shared" ref="AM32:AM34" si="18">S32*0.96</f>
        <v>6960</v>
      </c>
      <c r="AN32" s="183">
        <f t="shared" ref="AN32:AN34" si="19">AM32*AL32*AK32*AJ32</f>
        <v>75168000</v>
      </c>
    </row>
    <row r="33" spans="2:40" ht="62.5" customHeight="1" x14ac:dyDescent="0.35">
      <c r="B33" s="5" t="s">
        <v>185</v>
      </c>
      <c r="C33" s="244" t="s">
        <v>152</v>
      </c>
      <c r="D33" s="245"/>
      <c r="E33" s="7" t="s">
        <v>9</v>
      </c>
      <c r="F33" s="7">
        <v>30</v>
      </c>
      <c r="G33" s="7">
        <v>20</v>
      </c>
      <c r="H33" s="5">
        <v>9</v>
      </c>
      <c r="I33" s="19">
        <f t="shared" si="13"/>
        <v>16300</v>
      </c>
      <c r="J33" s="30">
        <f t="shared" si="14"/>
        <v>88020000</v>
      </c>
      <c r="L33" s="134">
        <v>3</v>
      </c>
      <c r="M33" s="316" t="s">
        <v>152</v>
      </c>
      <c r="N33" s="317"/>
      <c r="O33" s="147" t="s">
        <v>9</v>
      </c>
      <c r="P33" s="147">
        <v>30</v>
      </c>
      <c r="Q33" s="147">
        <v>20</v>
      </c>
      <c r="R33" s="134">
        <v>9</v>
      </c>
      <c r="S33" s="138">
        <v>16300</v>
      </c>
      <c r="T33" s="137">
        <f t="shared" si="15"/>
        <v>88020000</v>
      </c>
      <c r="V33" s="168">
        <v>3</v>
      </c>
      <c r="W33" s="305" t="s">
        <v>152</v>
      </c>
      <c r="X33" s="306"/>
      <c r="Y33" s="169" t="s">
        <v>9</v>
      </c>
      <c r="Z33" s="169">
        <v>30</v>
      </c>
      <c r="AA33" s="169">
        <v>20</v>
      </c>
      <c r="AB33" s="168">
        <v>9</v>
      </c>
      <c r="AC33" s="170">
        <f t="shared" si="16"/>
        <v>16952</v>
      </c>
      <c r="AD33" s="171">
        <f t="shared" si="17"/>
        <v>91540800</v>
      </c>
      <c r="AF33" s="180">
        <v>3</v>
      </c>
      <c r="AG33" s="297" t="s">
        <v>152</v>
      </c>
      <c r="AH33" s="285"/>
      <c r="AI33" s="191" t="s">
        <v>9</v>
      </c>
      <c r="AJ33" s="191">
        <v>30</v>
      </c>
      <c r="AK33" s="191">
        <v>20</v>
      </c>
      <c r="AL33" s="180">
        <v>9</v>
      </c>
      <c r="AM33" s="184">
        <f t="shared" si="18"/>
        <v>15648</v>
      </c>
      <c r="AN33" s="183">
        <f t="shared" si="19"/>
        <v>84499200</v>
      </c>
    </row>
    <row r="34" spans="2:40" ht="42.5" customHeight="1" x14ac:dyDescent="0.35">
      <c r="B34" s="5" t="s">
        <v>186</v>
      </c>
      <c r="C34" s="244" t="s">
        <v>33</v>
      </c>
      <c r="D34" s="245"/>
      <c r="E34" s="7" t="s">
        <v>9</v>
      </c>
      <c r="F34" s="7">
        <v>30</v>
      </c>
      <c r="G34" s="7">
        <v>20</v>
      </c>
      <c r="H34" s="5">
        <v>9</v>
      </c>
      <c r="I34" s="19">
        <f t="shared" si="13"/>
        <v>11250</v>
      </c>
      <c r="J34" s="30">
        <f t="shared" si="14"/>
        <v>60750000</v>
      </c>
      <c r="L34" s="134">
        <v>4</v>
      </c>
      <c r="M34" s="316" t="s">
        <v>33</v>
      </c>
      <c r="N34" s="317"/>
      <c r="O34" s="147" t="s">
        <v>9</v>
      </c>
      <c r="P34" s="147">
        <v>30</v>
      </c>
      <c r="Q34" s="147">
        <v>20</v>
      </c>
      <c r="R34" s="134">
        <v>9</v>
      </c>
      <c r="S34" s="138">
        <v>11250</v>
      </c>
      <c r="T34" s="137">
        <f t="shared" si="15"/>
        <v>60750000</v>
      </c>
      <c r="V34" s="168">
        <v>4</v>
      </c>
      <c r="W34" s="305" t="s">
        <v>33</v>
      </c>
      <c r="X34" s="306"/>
      <c r="Y34" s="169" t="s">
        <v>9</v>
      </c>
      <c r="Z34" s="169">
        <v>30</v>
      </c>
      <c r="AA34" s="169">
        <v>20</v>
      </c>
      <c r="AB34" s="168">
        <v>9</v>
      </c>
      <c r="AC34" s="170">
        <f t="shared" si="16"/>
        <v>11700</v>
      </c>
      <c r="AD34" s="171">
        <f t="shared" si="17"/>
        <v>63180000</v>
      </c>
      <c r="AF34" s="180">
        <v>4</v>
      </c>
      <c r="AG34" s="297" t="s">
        <v>33</v>
      </c>
      <c r="AH34" s="285"/>
      <c r="AI34" s="191" t="s">
        <v>9</v>
      </c>
      <c r="AJ34" s="191">
        <v>30</v>
      </c>
      <c r="AK34" s="191">
        <v>20</v>
      </c>
      <c r="AL34" s="180">
        <v>9</v>
      </c>
      <c r="AM34" s="184">
        <f t="shared" si="18"/>
        <v>10800</v>
      </c>
      <c r="AN34" s="183">
        <f t="shared" si="19"/>
        <v>58320000</v>
      </c>
    </row>
    <row r="35" spans="2:40" x14ac:dyDescent="0.35">
      <c r="B35" s="259" t="s">
        <v>106</v>
      </c>
      <c r="C35" s="260"/>
      <c r="D35" s="260"/>
      <c r="E35" s="260"/>
      <c r="F35" s="260"/>
      <c r="G35" s="260"/>
      <c r="H35" s="260"/>
      <c r="I35" s="261"/>
      <c r="J35" s="95">
        <f>SUM(J31:J34)</f>
        <v>287820000</v>
      </c>
      <c r="L35" s="259" t="s">
        <v>384</v>
      </c>
      <c r="M35" s="260"/>
      <c r="N35" s="260"/>
      <c r="O35" s="260"/>
      <c r="P35" s="260"/>
      <c r="Q35" s="260"/>
      <c r="R35" s="260"/>
      <c r="S35" s="261"/>
      <c r="T35" s="95">
        <f>SUM(T31:T34)</f>
        <v>287820000</v>
      </c>
      <c r="V35" s="259" t="s">
        <v>384</v>
      </c>
      <c r="W35" s="260"/>
      <c r="X35" s="260"/>
      <c r="Y35" s="260"/>
      <c r="Z35" s="260"/>
      <c r="AA35" s="260"/>
      <c r="AB35" s="260"/>
      <c r="AC35" s="261"/>
      <c r="AD35" s="95">
        <f>SUM(AD31:AD34)</f>
        <v>299332800</v>
      </c>
      <c r="AF35" s="259" t="s">
        <v>384</v>
      </c>
      <c r="AG35" s="260"/>
      <c r="AH35" s="260"/>
      <c r="AI35" s="260"/>
      <c r="AJ35" s="260"/>
      <c r="AK35" s="260"/>
      <c r="AL35" s="260"/>
      <c r="AM35" s="261"/>
      <c r="AN35" s="95">
        <f>SUM(AN31:AN34)</f>
        <v>276307200</v>
      </c>
    </row>
    <row r="36" spans="2:40" x14ac:dyDescent="0.35">
      <c r="B36" s="112"/>
      <c r="C36" s="113"/>
      <c r="D36" s="113"/>
      <c r="E36" s="113"/>
      <c r="F36" s="113"/>
      <c r="G36" s="113"/>
      <c r="H36" s="113"/>
      <c r="I36" s="113"/>
      <c r="J36" s="116"/>
      <c r="L36" s="117"/>
      <c r="M36" s="117"/>
      <c r="N36" s="117"/>
      <c r="O36" s="117"/>
      <c r="P36" s="117"/>
      <c r="Q36" s="117"/>
      <c r="R36" s="117"/>
      <c r="S36" s="117"/>
      <c r="T36" s="118"/>
      <c r="V36" s="117"/>
      <c r="W36" s="117"/>
      <c r="X36" s="117"/>
      <c r="Y36" s="117"/>
      <c r="Z36" s="117"/>
      <c r="AA36" s="117"/>
      <c r="AB36" s="117"/>
      <c r="AC36" s="117"/>
      <c r="AD36" s="118"/>
      <c r="AF36" s="117"/>
      <c r="AG36" s="117"/>
      <c r="AH36" s="117"/>
      <c r="AI36" s="117"/>
      <c r="AJ36" s="117"/>
      <c r="AK36" s="117"/>
      <c r="AL36" s="117"/>
      <c r="AM36" s="117"/>
      <c r="AN36" s="118"/>
    </row>
    <row r="37" spans="2:40" x14ac:dyDescent="0.35">
      <c r="B37" s="96" t="s">
        <v>95</v>
      </c>
      <c r="C37" s="250" t="s">
        <v>35</v>
      </c>
      <c r="D37" s="251"/>
      <c r="E37" s="251"/>
      <c r="F37" s="251"/>
      <c r="G37" s="251"/>
      <c r="H37" s="251"/>
      <c r="I37" s="251"/>
      <c r="J37" s="252"/>
      <c r="L37" s="96"/>
      <c r="M37" s="225" t="s">
        <v>383</v>
      </c>
      <c r="N37" s="223"/>
      <c r="O37" s="223"/>
      <c r="P37" s="223"/>
      <c r="Q37" s="223"/>
      <c r="R37" s="223"/>
      <c r="S37" s="223"/>
      <c r="T37" s="224"/>
      <c r="V37" s="96"/>
      <c r="W37" s="225" t="s">
        <v>385</v>
      </c>
      <c r="X37" s="223"/>
      <c r="Y37" s="223"/>
      <c r="Z37" s="223"/>
      <c r="AA37" s="223"/>
      <c r="AB37" s="223"/>
      <c r="AC37" s="223"/>
      <c r="AD37" s="224"/>
      <c r="AF37" s="96"/>
      <c r="AG37" s="225" t="s">
        <v>348</v>
      </c>
      <c r="AH37" s="223"/>
      <c r="AI37" s="223"/>
      <c r="AJ37" s="223"/>
      <c r="AK37" s="223"/>
      <c r="AL37" s="223"/>
      <c r="AM37" s="223"/>
      <c r="AN37" s="224"/>
    </row>
    <row r="38" spans="2:40" ht="23" x14ac:dyDescent="0.35">
      <c r="B38" s="91" t="s">
        <v>0</v>
      </c>
      <c r="C38" s="246" t="s">
        <v>6</v>
      </c>
      <c r="D38" s="247"/>
      <c r="E38" s="91" t="s">
        <v>199</v>
      </c>
      <c r="F38" s="246" t="s">
        <v>7</v>
      </c>
      <c r="G38" s="247"/>
      <c r="H38" s="91" t="s">
        <v>3</v>
      </c>
      <c r="I38" s="91" t="s">
        <v>4</v>
      </c>
      <c r="J38" s="91" t="s">
        <v>8</v>
      </c>
      <c r="L38" s="91" t="s">
        <v>0</v>
      </c>
      <c r="M38" s="246" t="s">
        <v>6</v>
      </c>
      <c r="N38" s="247"/>
      <c r="O38" s="91" t="s">
        <v>199</v>
      </c>
      <c r="P38" s="246" t="s">
        <v>7</v>
      </c>
      <c r="Q38" s="247"/>
      <c r="R38" s="91" t="s">
        <v>3</v>
      </c>
      <c r="S38" s="91" t="s">
        <v>4</v>
      </c>
      <c r="T38" s="91" t="s">
        <v>8</v>
      </c>
      <c r="V38" s="91" t="s">
        <v>0</v>
      </c>
      <c r="W38" s="246" t="s">
        <v>6</v>
      </c>
      <c r="X38" s="247"/>
      <c r="Y38" s="91" t="s">
        <v>199</v>
      </c>
      <c r="Z38" s="246" t="s">
        <v>7</v>
      </c>
      <c r="AA38" s="247"/>
      <c r="AB38" s="91" t="s">
        <v>3</v>
      </c>
      <c r="AC38" s="91" t="s">
        <v>4</v>
      </c>
      <c r="AD38" s="91" t="s">
        <v>8</v>
      </c>
      <c r="AF38" s="91" t="s">
        <v>0</v>
      </c>
      <c r="AG38" s="246" t="s">
        <v>6</v>
      </c>
      <c r="AH38" s="247"/>
      <c r="AI38" s="91" t="s">
        <v>199</v>
      </c>
      <c r="AJ38" s="246" t="s">
        <v>7</v>
      </c>
      <c r="AK38" s="247"/>
      <c r="AL38" s="91" t="s">
        <v>3</v>
      </c>
      <c r="AM38" s="91" t="s">
        <v>4</v>
      </c>
      <c r="AN38" s="91" t="s">
        <v>8</v>
      </c>
    </row>
    <row r="39" spans="2:40" ht="69" x14ac:dyDescent="0.35">
      <c r="B39" s="237" t="s">
        <v>96</v>
      </c>
      <c r="C39" s="268" t="s">
        <v>182</v>
      </c>
      <c r="D39" s="8" t="s">
        <v>347</v>
      </c>
      <c r="E39" s="9" t="s">
        <v>243</v>
      </c>
      <c r="F39" s="281">
        <v>1</v>
      </c>
      <c r="G39" s="281"/>
      <c r="H39" s="9">
        <v>9</v>
      </c>
      <c r="I39" s="19">
        <f t="shared" ref="I39:I43" si="20">AVERAGE(S39,AC39,AM39)</f>
        <v>1455000</v>
      </c>
      <c r="J39" s="31">
        <f>I39*H39*F39</f>
        <v>13095000</v>
      </c>
      <c r="L39" s="313">
        <v>1</v>
      </c>
      <c r="M39" s="328" t="s">
        <v>182</v>
      </c>
      <c r="N39" s="149" t="s">
        <v>347</v>
      </c>
      <c r="O39" s="134" t="s">
        <v>243</v>
      </c>
      <c r="P39" s="313">
        <v>1</v>
      </c>
      <c r="Q39" s="313"/>
      <c r="R39" s="134">
        <v>9</v>
      </c>
      <c r="S39" s="138">
        <v>1455000</v>
      </c>
      <c r="T39" s="139">
        <f>S39*R39*P39</f>
        <v>13095000</v>
      </c>
      <c r="V39" s="320">
        <v>1</v>
      </c>
      <c r="W39" s="325" t="s">
        <v>182</v>
      </c>
      <c r="X39" s="172" t="s">
        <v>347</v>
      </c>
      <c r="Y39" s="168" t="s">
        <v>243</v>
      </c>
      <c r="Z39" s="320">
        <v>1</v>
      </c>
      <c r="AA39" s="320"/>
      <c r="AB39" s="168">
        <v>9</v>
      </c>
      <c r="AC39" s="170">
        <f>S39*1.04</f>
        <v>1513200</v>
      </c>
      <c r="AD39" s="173">
        <f>AC39*AB39*Z39</f>
        <v>13618800</v>
      </c>
      <c r="AF39" s="291">
        <v>1</v>
      </c>
      <c r="AG39" s="292" t="s">
        <v>182</v>
      </c>
      <c r="AH39" s="192" t="s">
        <v>347</v>
      </c>
      <c r="AI39" s="180" t="s">
        <v>243</v>
      </c>
      <c r="AJ39" s="291">
        <v>1</v>
      </c>
      <c r="AK39" s="291"/>
      <c r="AL39" s="180">
        <v>9</v>
      </c>
      <c r="AM39" s="184">
        <f>S39*0.96</f>
        <v>1396800</v>
      </c>
      <c r="AN39" s="185">
        <f>AM39*AL39*AJ39</f>
        <v>12571200</v>
      </c>
    </row>
    <row r="40" spans="2:40" ht="69" x14ac:dyDescent="0.35">
      <c r="B40" s="237"/>
      <c r="C40" s="269"/>
      <c r="D40" s="8" t="s">
        <v>155</v>
      </c>
      <c r="E40" s="9" t="s">
        <v>9</v>
      </c>
      <c r="F40" s="281">
        <v>110</v>
      </c>
      <c r="G40" s="281"/>
      <c r="H40" s="9">
        <v>9</v>
      </c>
      <c r="I40" s="19">
        <f t="shared" si="20"/>
        <v>820</v>
      </c>
      <c r="J40" s="31">
        <f t="shared" ref="J40:J43" si="21">I40*H40*F40</f>
        <v>811800</v>
      </c>
      <c r="L40" s="313"/>
      <c r="M40" s="329"/>
      <c r="N40" s="149" t="s">
        <v>155</v>
      </c>
      <c r="O40" s="134" t="s">
        <v>9</v>
      </c>
      <c r="P40" s="313">
        <v>110</v>
      </c>
      <c r="Q40" s="313"/>
      <c r="R40" s="134">
        <v>9</v>
      </c>
      <c r="S40" s="138">
        <v>820</v>
      </c>
      <c r="T40" s="139">
        <f t="shared" ref="T40:T43" si="22">S40*R40*P40</f>
        <v>811800</v>
      </c>
      <c r="V40" s="320"/>
      <c r="W40" s="326"/>
      <c r="X40" s="172" t="s">
        <v>155</v>
      </c>
      <c r="Y40" s="168" t="s">
        <v>9</v>
      </c>
      <c r="Z40" s="320">
        <v>110</v>
      </c>
      <c r="AA40" s="320"/>
      <c r="AB40" s="168">
        <v>9</v>
      </c>
      <c r="AC40" s="170">
        <f t="shared" ref="AC40:AC43" si="23">S40*1.04</f>
        <v>852.80000000000007</v>
      </c>
      <c r="AD40" s="173">
        <f t="shared" ref="AD40:AD43" si="24">AC40*AB40*Z40</f>
        <v>844272.00000000012</v>
      </c>
      <c r="AF40" s="291"/>
      <c r="AG40" s="293"/>
      <c r="AH40" s="192" t="s">
        <v>155</v>
      </c>
      <c r="AI40" s="180" t="s">
        <v>9</v>
      </c>
      <c r="AJ40" s="291">
        <v>110</v>
      </c>
      <c r="AK40" s="291"/>
      <c r="AL40" s="180">
        <v>9</v>
      </c>
      <c r="AM40" s="184">
        <f t="shared" ref="AM40:AM43" si="25">S40*0.96</f>
        <v>787.19999999999993</v>
      </c>
      <c r="AN40" s="185">
        <f t="shared" ref="AN40:AN43" si="26">AM40*AL40*AJ40</f>
        <v>779327.99999999988</v>
      </c>
    </row>
    <row r="41" spans="2:40" ht="46" x14ac:dyDescent="0.35">
      <c r="B41" s="237"/>
      <c r="C41" s="269"/>
      <c r="D41" s="10" t="s">
        <v>187</v>
      </c>
      <c r="E41" s="9" t="s">
        <v>9</v>
      </c>
      <c r="F41" s="281">
        <v>2</v>
      </c>
      <c r="G41" s="281"/>
      <c r="H41" s="9">
        <v>9</v>
      </c>
      <c r="I41" s="19">
        <f t="shared" si="20"/>
        <v>275000</v>
      </c>
      <c r="J41" s="31">
        <f t="shared" si="21"/>
        <v>4950000</v>
      </c>
      <c r="L41" s="313"/>
      <c r="M41" s="329"/>
      <c r="N41" s="149" t="s">
        <v>187</v>
      </c>
      <c r="O41" s="134" t="s">
        <v>9</v>
      </c>
      <c r="P41" s="313">
        <v>2</v>
      </c>
      <c r="Q41" s="313"/>
      <c r="R41" s="134">
        <v>9</v>
      </c>
      <c r="S41" s="138">
        <v>275000</v>
      </c>
      <c r="T41" s="139">
        <f t="shared" si="22"/>
        <v>4950000</v>
      </c>
      <c r="V41" s="320"/>
      <c r="W41" s="326"/>
      <c r="X41" s="172" t="s">
        <v>187</v>
      </c>
      <c r="Y41" s="168" t="s">
        <v>9</v>
      </c>
      <c r="Z41" s="320">
        <v>2</v>
      </c>
      <c r="AA41" s="320"/>
      <c r="AB41" s="168">
        <v>9</v>
      </c>
      <c r="AC41" s="170">
        <f t="shared" si="23"/>
        <v>286000</v>
      </c>
      <c r="AD41" s="173">
        <f t="shared" si="24"/>
        <v>5148000</v>
      </c>
      <c r="AF41" s="291"/>
      <c r="AG41" s="293"/>
      <c r="AH41" s="192" t="s">
        <v>187</v>
      </c>
      <c r="AI41" s="180" t="s">
        <v>9</v>
      </c>
      <c r="AJ41" s="291">
        <v>2</v>
      </c>
      <c r="AK41" s="291"/>
      <c r="AL41" s="180">
        <v>9</v>
      </c>
      <c r="AM41" s="184">
        <f t="shared" si="25"/>
        <v>264000</v>
      </c>
      <c r="AN41" s="185">
        <f t="shared" si="26"/>
        <v>4752000</v>
      </c>
    </row>
    <row r="42" spans="2:40" ht="69" x14ac:dyDescent="0.35">
      <c r="B42" s="237"/>
      <c r="C42" s="269"/>
      <c r="D42" s="8" t="s">
        <v>154</v>
      </c>
      <c r="E42" s="9" t="s">
        <v>9</v>
      </c>
      <c r="F42" s="281">
        <v>110</v>
      </c>
      <c r="G42" s="281"/>
      <c r="H42" s="9">
        <v>9</v>
      </c>
      <c r="I42" s="19">
        <f t="shared" si="20"/>
        <v>850</v>
      </c>
      <c r="J42" s="31">
        <f t="shared" si="21"/>
        <v>841500</v>
      </c>
      <c r="L42" s="313"/>
      <c r="M42" s="329"/>
      <c r="N42" s="149" t="s">
        <v>154</v>
      </c>
      <c r="O42" s="134" t="s">
        <v>9</v>
      </c>
      <c r="P42" s="313">
        <v>110</v>
      </c>
      <c r="Q42" s="313"/>
      <c r="R42" s="134">
        <v>9</v>
      </c>
      <c r="S42" s="138">
        <v>850</v>
      </c>
      <c r="T42" s="139">
        <f t="shared" si="22"/>
        <v>841500</v>
      </c>
      <c r="V42" s="320"/>
      <c r="W42" s="326"/>
      <c r="X42" s="172" t="s">
        <v>154</v>
      </c>
      <c r="Y42" s="168" t="s">
        <v>9</v>
      </c>
      <c r="Z42" s="320">
        <v>110</v>
      </c>
      <c r="AA42" s="320"/>
      <c r="AB42" s="168">
        <v>9</v>
      </c>
      <c r="AC42" s="170">
        <f t="shared" si="23"/>
        <v>884</v>
      </c>
      <c r="AD42" s="173">
        <f t="shared" si="24"/>
        <v>875160</v>
      </c>
      <c r="AF42" s="291"/>
      <c r="AG42" s="293"/>
      <c r="AH42" s="192" t="s">
        <v>154</v>
      </c>
      <c r="AI42" s="180" t="s">
        <v>9</v>
      </c>
      <c r="AJ42" s="291">
        <v>110</v>
      </c>
      <c r="AK42" s="291"/>
      <c r="AL42" s="180">
        <v>9</v>
      </c>
      <c r="AM42" s="184">
        <f t="shared" si="25"/>
        <v>816</v>
      </c>
      <c r="AN42" s="185">
        <f t="shared" si="26"/>
        <v>807840</v>
      </c>
    </row>
    <row r="43" spans="2:40" ht="115" x14ac:dyDescent="0.35">
      <c r="B43" s="237"/>
      <c r="C43" s="270"/>
      <c r="D43" s="11" t="s">
        <v>153</v>
      </c>
      <c r="E43" s="9" t="s">
        <v>9</v>
      </c>
      <c r="F43" s="282">
        <v>110</v>
      </c>
      <c r="G43" s="283"/>
      <c r="H43" s="9">
        <v>9</v>
      </c>
      <c r="I43" s="19">
        <f t="shared" si="20"/>
        <v>7200</v>
      </c>
      <c r="J43" s="31">
        <f t="shared" si="21"/>
        <v>7128000</v>
      </c>
      <c r="L43" s="313"/>
      <c r="M43" s="330"/>
      <c r="N43" s="146" t="s">
        <v>153</v>
      </c>
      <c r="O43" s="134" t="s">
        <v>9</v>
      </c>
      <c r="P43" s="323">
        <v>110</v>
      </c>
      <c r="Q43" s="324"/>
      <c r="R43" s="134">
        <v>9</v>
      </c>
      <c r="S43" s="138">
        <v>7200</v>
      </c>
      <c r="T43" s="139">
        <f t="shared" si="22"/>
        <v>7128000</v>
      </c>
      <c r="V43" s="320"/>
      <c r="W43" s="327"/>
      <c r="X43" s="174" t="s">
        <v>153</v>
      </c>
      <c r="Y43" s="168" t="s">
        <v>9</v>
      </c>
      <c r="Z43" s="321">
        <v>110</v>
      </c>
      <c r="AA43" s="322"/>
      <c r="AB43" s="168">
        <v>9</v>
      </c>
      <c r="AC43" s="170">
        <f t="shared" si="23"/>
        <v>7488</v>
      </c>
      <c r="AD43" s="173">
        <f t="shared" si="24"/>
        <v>7413120</v>
      </c>
      <c r="AF43" s="291"/>
      <c r="AG43" s="294"/>
      <c r="AH43" s="190" t="s">
        <v>153</v>
      </c>
      <c r="AI43" s="180" t="s">
        <v>9</v>
      </c>
      <c r="AJ43" s="318">
        <v>110</v>
      </c>
      <c r="AK43" s="319"/>
      <c r="AL43" s="180">
        <v>9</v>
      </c>
      <c r="AM43" s="184">
        <f t="shared" si="25"/>
        <v>6912</v>
      </c>
      <c r="AN43" s="185">
        <f t="shared" si="26"/>
        <v>6842880</v>
      </c>
    </row>
    <row r="44" spans="2:40" x14ac:dyDescent="0.35">
      <c r="B44" s="234" t="s">
        <v>34</v>
      </c>
      <c r="C44" s="235"/>
      <c r="D44" s="235"/>
      <c r="E44" s="235"/>
      <c r="F44" s="235"/>
      <c r="G44" s="235"/>
      <c r="H44" s="235"/>
      <c r="I44" s="236"/>
      <c r="J44" s="100">
        <f>SUM(J39:J43)</f>
        <v>26826300</v>
      </c>
      <c r="L44" s="234" t="s">
        <v>384</v>
      </c>
      <c r="M44" s="235"/>
      <c r="N44" s="235"/>
      <c r="O44" s="235"/>
      <c r="P44" s="235"/>
      <c r="Q44" s="235"/>
      <c r="R44" s="235"/>
      <c r="S44" s="236"/>
      <c r="T44" s="100">
        <f>SUM(T39:T43)</f>
        <v>26826300</v>
      </c>
      <c r="V44" s="234" t="s">
        <v>384</v>
      </c>
      <c r="W44" s="235"/>
      <c r="X44" s="235"/>
      <c r="Y44" s="235"/>
      <c r="Z44" s="235"/>
      <c r="AA44" s="235"/>
      <c r="AB44" s="235"/>
      <c r="AC44" s="236"/>
      <c r="AD44" s="100">
        <f>SUM(AD39:AD43)</f>
        <v>27899352</v>
      </c>
      <c r="AF44" s="234" t="s">
        <v>384</v>
      </c>
      <c r="AG44" s="235"/>
      <c r="AH44" s="235"/>
      <c r="AI44" s="235"/>
      <c r="AJ44" s="235"/>
      <c r="AK44" s="235"/>
      <c r="AL44" s="235"/>
      <c r="AM44" s="236"/>
      <c r="AN44" s="100">
        <f>SUM(AN39:AN43)</f>
        <v>25753248</v>
      </c>
    </row>
    <row r="45" spans="2:40" x14ac:dyDescent="0.35">
      <c r="B45" s="119"/>
      <c r="C45" s="120"/>
      <c r="D45" s="120"/>
      <c r="E45" s="120"/>
      <c r="F45" s="120"/>
      <c r="G45" s="120"/>
      <c r="H45" s="120"/>
      <c r="I45" s="120"/>
      <c r="J45" s="121"/>
      <c r="L45" s="119"/>
      <c r="M45" s="120"/>
      <c r="N45" s="120"/>
      <c r="O45" s="120"/>
      <c r="P45" s="120"/>
      <c r="Q45" s="120"/>
      <c r="R45" s="120"/>
      <c r="S45" s="120"/>
      <c r="T45" s="121"/>
      <c r="V45" s="119"/>
      <c r="W45" s="120"/>
      <c r="X45" s="120"/>
      <c r="Y45" s="120"/>
      <c r="Z45" s="120"/>
      <c r="AA45" s="120"/>
      <c r="AB45" s="120"/>
      <c r="AC45" s="120"/>
      <c r="AD45" s="121"/>
      <c r="AF45" s="122"/>
      <c r="AG45" s="122"/>
      <c r="AH45" s="122"/>
      <c r="AI45" s="122"/>
      <c r="AJ45" s="122"/>
      <c r="AK45" s="122"/>
      <c r="AL45" s="122"/>
      <c r="AM45" s="122"/>
      <c r="AN45" s="123"/>
    </row>
    <row r="46" spans="2:40" ht="14.5" customHeight="1" x14ac:dyDescent="0.35">
      <c r="B46" s="96" t="s">
        <v>196</v>
      </c>
      <c r="C46" s="250" t="s">
        <v>318</v>
      </c>
      <c r="D46" s="251"/>
      <c r="E46" s="251"/>
      <c r="F46" s="251"/>
      <c r="G46" s="251"/>
      <c r="H46" s="251"/>
      <c r="I46" s="251"/>
      <c r="J46" s="252"/>
      <c r="L46" s="96"/>
      <c r="M46" s="225" t="str">
        <f>+M13</f>
        <v>COTIZACION 1: PROVEDURIA &amp; LOGISTICA TOTAL</v>
      </c>
      <c r="N46" s="223"/>
      <c r="O46" s="223"/>
      <c r="P46" s="223"/>
      <c r="Q46" s="223"/>
      <c r="R46" s="223"/>
      <c r="S46" s="223"/>
      <c r="T46" s="224"/>
      <c r="V46" s="96"/>
      <c r="W46" s="225" t="str">
        <f>+W13</f>
        <v>COTIZACION 2</v>
      </c>
      <c r="X46" s="223"/>
      <c r="Y46" s="223"/>
      <c r="Z46" s="223"/>
      <c r="AA46" s="223"/>
      <c r="AB46" s="223"/>
      <c r="AC46" s="223"/>
      <c r="AD46" s="224"/>
      <c r="AF46" s="96"/>
      <c r="AG46" s="225" t="str">
        <f>+AG13</f>
        <v>COTIZACION 3</v>
      </c>
      <c r="AH46" s="223"/>
      <c r="AI46" s="223"/>
      <c r="AJ46" s="223"/>
      <c r="AK46" s="223"/>
      <c r="AL46" s="223"/>
      <c r="AM46" s="223"/>
      <c r="AN46" s="224"/>
    </row>
    <row r="47" spans="2:40" ht="92" x14ac:dyDescent="0.35">
      <c r="B47" s="91" t="s">
        <v>0</v>
      </c>
      <c r="C47" s="246" t="s">
        <v>6</v>
      </c>
      <c r="D47" s="247"/>
      <c r="E47" s="91" t="s">
        <v>20</v>
      </c>
      <c r="F47" s="91" t="s">
        <v>24</v>
      </c>
      <c r="G47" s="91" t="s">
        <v>7</v>
      </c>
      <c r="H47" s="91" t="s">
        <v>30</v>
      </c>
      <c r="I47" s="91" t="s">
        <v>4</v>
      </c>
      <c r="J47" s="91" t="s">
        <v>8</v>
      </c>
      <c r="L47" s="91" t="s">
        <v>0</v>
      </c>
      <c r="M47" s="246" t="s">
        <v>6</v>
      </c>
      <c r="N47" s="247"/>
      <c r="O47" s="91" t="s">
        <v>20</v>
      </c>
      <c r="P47" s="91" t="s">
        <v>24</v>
      </c>
      <c r="Q47" s="91" t="s">
        <v>7</v>
      </c>
      <c r="R47" s="91" t="s">
        <v>30</v>
      </c>
      <c r="S47" s="91" t="s">
        <v>4</v>
      </c>
      <c r="T47" s="91" t="s">
        <v>8</v>
      </c>
      <c r="V47" s="91" t="s">
        <v>0</v>
      </c>
      <c r="W47" s="246" t="s">
        <v>6</v>
      </c>
      <c r="X47" s="247"/>
      <c r="Y47" s="91" t="s">
        <v>20</v>
      </c>
      <c r="Z47" s="91" t="s">
        <v>24</v>
      </c>
      <c r="AA47" s="91" t="s">
        <v>7</v>
      </c>
      <c r="AB47" s="91" t="s">
        <v>30</v>
      </c>
      <c r="AC47" s="91" t="s">
        <v>4</v>
      </c>
      <c r="AD47" s="91" t="s">
        <v>8</v>
      </c>
      <c r="AF47" s="91" t="s">
        <v>0</v>
      </c>
      <c r="AG47" s="246" t="s">
        <v>6</v>
      </c>
      <c r="AH47" s="247"/>
      <c r="AI47" s="91" t="s">
        <v>20</v>
      </c>
      <c r="AJ47" s="91" t="s">
        <v>24</v>
      </c>
      <c r="AK47" s="91" t="s">
        <v>7</v>
      </c>
      <c r="AL47" s="91" t="s">
        <v>30</v>
      </c>
      <c r="AM47" s="91" t="s">
        <v>4</v>
      </c>
      <c r="AN47" s="91" t="s">
        <v>8</v>
      </c>
    </row>
    <row r="48" spans="2:40" ht="30" customHeight="1" x14ac:dyDescent="0.35">
      <c r="B48" s="5" t="s">
        <v>197</v>
      </c>
      <c r="C48" s="244" t="s">
        <v>179</v>
      </c>
      <c r="D48" s="245"/>
      <c r="E48" s="9" t="s">
        <v>9</v>
      </c>
      <c r="F48" s="9">
        <v>4</v>
      </c>
      <c r="G48" s="9">
        <v>35</v>
      </c>
      <c r="H48" s="9">
        <v>9</v>
      </c>
      <c r="I48" s="19">
        <f t="shared" ref="I48:I67" si="27">AVERAGE(S48,AC48,AM48)</f>
        <v>5247</v>
      </c>
      <c r="J48" s="31">
        <f>F48*H48*I48*G48</f>
        <v>6611220</v>
      </c>
      <c r="L48" s="134">
        <v>1</v>
      </c>
      <c r="M48" s="316" t="s">
        <v>179</v>
      </c>
      <c r="N48" s="317"/>
      <c r="O48" s="134" t="s">
        <v>9</v>
      </c>
      <c r="P48" s="134">
        <v>4</v>
      </c>
      <c r="Q48" s="134">
        <v>35</v>
      </c>
      <c r="R48" s="134">
        <v>9</v>
      </c>
      <c r="S48" s="138">
        <v>5247</v>
      </c>
      <c r="T48" s="139">
        <f>P48*R48*S48*Q48</f>
        <v>6611220</v>
      </c>
      <c r="V48" s="152">
        <v>1</v>
      </c>
      <c r="W48" s="309" t="s">
        <v>179</v>
      </c>
      <c r="X48" s="310"/>
      <c r="Y48" s="152" t="s">
        <v>9</v>
      </c>
      <c r="Z48" s="152">
        <v>4</v>
      </c>
      <c r="AA48" s="152">
        <v>35</v>
      </c>
      <c r="AB48" s="152">
        <v>9</v>
      </c>
      <c r="AC48" s="156">
        <f>S48*1.04</f>
        <v>5456.88</v>
      </c>
      <c r="AD48" s="157">
        <f>Z48*AB48*AC48*AA48</f>
        <v>6875668.7999999998</v>
      </c>
      <c r="AF48" s="180">
        <v>1</v>
      </c>
      <c r="AG48" s="297" t="s">
        <v>179</v>
      </c>
      <c r="AH48" s="285"/>
      <c r="AI48" s="180" t="s">
        <v>9</v>
      </c>
      <c r="AJ48" s="180">
        <v>4</v>
      </c>
      <c r="AK48" s="180">
        <v>35</v>
      </c>
      <c r="AL48" s="180">
        <v>9</v>
      </c>
      <c r="AM48" s="184">
        <f>+S48*0.96</f>
        <v>5037.12</v>
      </c>
      <c r="AN48" s="185">
        <f>AJ48*AL48*AM48*AK48</f>
        <v>6346771.2000000002</v>
      </c>
    </row>
    <row r="49" spans="2:40" ht="30" customHeight="1" x14ac:dyDescent="0.35">
      <c r="B49" s="5" t="s">
        <v>198</v>
      </c>
      <c r="C49" s="244" t="s">
        <v>135</v>
      </c>
      <c r="D49" s="245"/>
      <c r="E49" s="9" t="s">
        <v>9</v>
      </c>
      <c r="F49" s="9">
        <v>3</v>
      </c>
      <c r="G49" s="9">
        <v>35</v>
      </c>
      <c r="H49" s="9">
        <v>9</v>
      </c>
      <c r="I49" s="19">
        <f t="shared" si="27"/>
        <v>5936</v>
      </c>
      <c r="J49" s="31">
        <f t="shared" ref="J49:J65" si="28">F49*H49*I49*G49</f>
        <v>5609520</v>
      </c>
      <c r="L49" s="134">
        <v>2</v>
      </c>
      <c r="M49" s="316" t="s">
        <v>135</v>
      </c>
      <c r="N49" s="317"/>
      <c r="O49" s="134" t="s">
        <v>9</v>
      </c>
      <c r="P49" s="134">
        <v>3</v>
      </c>
      <c r="Q49" s="134">
        <v>35</v>
      </c>
      <c r="R49" s="134">
        <v>9</v>
      </c>
      <c r="S49" s="138">
        <v>5936</v>
      </c>
      <c r="T49" s="139">
        <f t="shared" ref="T49:T65" si="29">P49*R49*S49*Q49</f>
        <v>5609520</v>
      </c>
      <c r="V49" s="152">
        <v>2</v>
      </c>
      <c r="W49" s="309" t="s">
        <v>135</v>
      </c>
      <c r="X49" s="310"/>
      <c r="Y49" s="152" t="s">
        <v>9</v>
      </c>
      <c r="Z49" s="152">
        <v>3</v>
      </c>
      <c r="AA49" s="152">
        <v>35</v>
      </c>
      <c r="AB49" s="152">
        <v>9</v>
      </c>
      <c r="AC49" s="156">
        <f t="shared" ref="AC49:AC67" si="30">S49*1.04</f>
        <v>6173.4400000000005</v>
      </c>
      <c r="AD49" s="157">
        <f t="shared" ref="AD49:AD65" si="31">Z49*AB49*AC49*AA49</f>
        <v>5833900.7999999998</v>
      </c>
      <c r="AF49" s="180">
        <v>2</v>
      </c>
      <c r="AG49" s="297" t="s">
        <v>135</v>
      </c>
      <c r="AH49" s="285"/>
      <c r="AI49" s="180" t="s">
        <v>9</v>
      </c>
      <c r="AJ49" s="180">
        <v>3</v>
      </c>
      <c r="AK49" s="180">
        <v>35</v>
      </c>
      <c r="AL49" s="180">
        <v>9</v>
      </c>
      <c r="AM49" s="184">
        <f t="shared" ref="AM49:AM67" si="32">+S49*0.96</f>
        <v>5698.5599999999995</v>
      </c>
      <c r="AN49" s="185">
        <f t="shared" ref="AN49:AN65" si="33">AJ49*AL49*AM49*AK49</f>
        <v>5385139.2000000002</v>
      </c>
    </row>
    <row r="50" spans="2:40" ht="30" customHeight="1" x14ac:dyDescent="0.35">
      <c r="B50" s="5" t="s">
        <v>197</v>
      </c>
      <c r="C50" s="244" t="s">
        <v>136</v>
      </c>
      <c r="D50" s="245"/>
      <c r="E50" s="9" t="s">
        <v>9</v>
      </c>
      <c r="F50" s="9">
        <v>2</v>
      </c>
      <c r="G50" s="9">
        <v>35</v>
      </c>
      <c r="H50" s="9">
        <v>9</v>
      </c>
      <c r="I50" s="19">
        <f t="shared" si="27"/>
        <v>21412</v>
      </c>
      <c r="J50" s="31">
        <f t="shared" si="28"/>
        <v>13489560</v>
      </c>
      <c r="L50" s="134">
        <v>3</v>
      </c>
      <c r="M50" s="316" t="s">
        <v>136</v>
      </c>
      <c r="N50" s="317"/>
      <c r="O50" s="134" t="s">
        <v>9</v>
      </c>
      <c r="P50" s="134">
        <v>2</v>
      </c>
      <c r="Q50" s="134">
        <v>35</v>
      </c>
      <c r="R50" s="134">
        <v>9</v>
      </c>
      <c r="S50" s="138">
        <v>21412</v>
      </c>
      <c r="T50" s="139">
        <f t="shared" si="29"/>
        <v>13489560</v>
      </c>
      <c r="V50" s="152">
        <v>3</v>
      </c>
      <c r="W50" s="309" t="s">
        <v>136</v>
      </c>
      <c r="X50" s="310"/>
      <c r="Y50" s="152" t="s">
        <v>9</v>
      </c>
      <c r="Z50" s="152">
        <v>2</v>
      </c>
      <c r="AA50" s="152">
        <v>35</v>
      </c>
      <c r="AB50" s="152">
        <v>9</v>
      </c>
      <c r="AC50" s="156">
        <f t="shared" si="30"/>
        <v>22268.48</v>
      </c>
      <c r="AD50" s="157">
        <f t="shared" si="31"/>
        <v>14029142.4</v>
      </c>
      <c r="AF50" s="180">
        <v>3</v>
      </c>
      <c r="AG50" s="297" t="s">
        <v>136</v>
      </c>
      <c r="AH50" s="285"/>
      <c r="AI50" s="180" t="s">
        <v>9</v>
      </c>
      <c r="AJ50" s="180">
        <v>2</v>
      </c>
      <c r="AK50" s="180">
        <v>35</v>
      </c>
      <c r="AL50" s="180">
        <v>9</v>
      </c>
      <c r="AM50" s="184">
        <f t="shared" si="32"/>
        <v>20555.52</v>
      </c>
      <c r="AN50" s="185">
        <f t="shared" si="33"/>
        <v>12949977.6</v>
      </c>
    </row>
    <row r="51" spans="2:40" ht="30" customHeight="1" x14ac:dyDescent="0.35">
      <c r="B51" s="5" t="s">
        <v>198</v>
      </c>
      <c r="C51" s="242" t="s">
        <v>137</v>
      </c>
      <c r="D51" s="243"/>
      <c r="E51" s="5" t="s">
        <v>9</v>
      </c>
      <c r="F51" s="5">
        <v>2</v>
      </c>
      <c r="G51" s="5">
        <v>35</v>
      </c>
      <c r="H51" s="9">
        <v>9</v>
      </c>
      <c r="I51" s="19">
        <f t="shared" si="27"/>
        <v>13250</v>
      </c>
      <c r="J51" s="31">
        <f t="shared" si="28"/>
        <v>8347500</v>
      </c>
      <c r="L51" s="134">
        <v>4</v>
      </c>
      <c r="M51" s="316" t="s">
        <v>137</v>
      </c>
      <c r="N51" s="317"/>
      <c r="O51" s="134" t="s">
        <v>9</v>
      </c>
      <c r="P51" s="134">
        <v>2</v>
      </c>
      <c r="Q51" s="134">
        <v>35</v>
      </c>
      <c r="R51" s="134">
        <v>9</v>
      </c>
      <c r="S51" s="138">
        <v>13250</v>
      </c>
      <c r="T51" s="139">
        <f t="shared" si="29"/>
        <v>8347500</v>
      </c>
      <c r="V51" s="152">
        <v>4</v>
      </c>
      <c r="W51" s="309" t="s">
        <v>137</v>
      </c>
      <c r="X51" s="310"/>
      <c r="Y51" s="152" t="s">
        <v>9</v>
      </c>
      <c r="Z51" s="152">
        <v>2</v>
      </c>
      <c r="AA51" s="152">
        <v>35</v>
      </c>
      <c r="AB51" s="152">
        <v>9</v>
      </c>
      <c r="AC51" s="156">
        <f t="shared" si="30"/>
        <v>13780</v>
      </c>
      <c r="AD51" s="157">
        <f t="shared" si="31"/>
        <v>8681400</v>
      </c>
      <c r="AF51" s="180">
        <v>4</v>
      </c>
      <c r="AG51" s="297" t="s">
        <v>137</v>
      </c>
      <c r="AH51" s="285"/>
      <c r="AI51" s="180" t="s">
        <v>9</v>
      </c>
      <c r="AJ51" s="180">
        <v>2</v>
      </c>
      <c r="AK51" s="180">
        <v>35</v>
      </c>
      <c r="AL51" s="180">
        <v>9</v>
      </c>
      <c r="AM51" s="184">
        <f t="shared" si="32"/>
        <v>12720</v>
      </c>
      <c r="AN51" s="185">
        <f t="shared" si="33"/>
        <v>8013600</v>
      </c>
    </row>
    <row r="52" spans="2:40" ht="30" customHeight="1" x14ac:dyDescent="0.35">
      <c r="B52" s="5" t="s">
        <v>197</v>
      </c>
      <c r="C52" s="242" t="s">
        <v>138</v>
      </c>
      <c r="D52" s="243"/>
      <c r="E52" s="5" t="s">
        <v>9</v>
      </c>
      <c r="F52" s="5">
        <v>2</v>
      </c>
      <c r="G52" s="5">
        <v>35</v>
      </c>
      <c r="H52" s="9">
        <v>9</v>
      </c>
      <c r="I52" s="19">
        <f t="shared" si="27"/>
        <v>5512</v>
      </c>
      <c r="J52" s="31">
        <f t="shared" si="28"/>
        <v>3472560</v>
      </c>
      <c r="L52" s="134">
        <v>5</v>
      </c>
      <c r="M52" s="316" t="s">
        <v>138</v>
      </c>
      <c r="N52" s="317"/>
      <c r="O52" s="134" t="s">
        <v>9</v>
      </c>
      <c r="P52" s="134">
        <v>2</v>
      </c>
      <c r="Q52" s="134">
        <v>35</v>
      </c>
      <c r="R52" s="134">
        <v>9</v>
      </c>
      <c r="S52" s="138">
        <v>5512</v>
      </c>
      <c r="T52" s="139">
        <f t="shared" si="29"/>
        <v>3472560</v>
      </c>
      <c r="V52" s="152">
        <v>5</v>
      </c>
      <c r="W52" s="309" t="s">
        <v>138</v>
      </c>
      <c r="X52" s="310"/>
      <c r="Y52" s="152" t="s">
        <v>9</v>
      </c>
      <c r="Z52" s="152">
        <v>2</v>
      </c>
      <c r="AA52" s="152">
        <v>35</v>
      </c>
      <c r="AB52" s="152">
        <v>9</v>
      </c>
      <c r="AC52" s="156">
        <f t="shared" si="30"/>
        <v>5732.4800000000005</v>
      </c>
      <c r="AD52" s="157">
        <f t="shared" si="31"/>
        <v>3611462.4000000004</v>
      </c>
      <c r="AF52" s="180">
        <v>5</v>
      </c>
      <c r="AG52" s="297" t="s">
        <v>138</v>
      </c>
      <c r="AH52" s="285"/>
      <c r="AI52" s="180" t="s">
        <v>9</v>
      </c>
      <c r="AJ52" s="180">
        <v>2</v>
      </c>
      <c r="AK52" s="180">
        <v>35</v>
      </c>
      <c r="AL52" s="180">
        <v>9</v>
      </c>
      <c r="AM52" s="184">
        <f t="shared" si="32"/>
        <v>5291.5199999999995</v>
      </c>
      <c r="AN52" s="185">
        <f t="shared" si="33"/>
        <v>3333657.5999999996</v>
      </c>
    </row>
    <row r="53" spans="2:40" ht="30" customHeight="1" x14ac:dyDescent="0.35">
      <c r="B53" s="5" t="s">
        <v>198</v>
      </c>
      <c r="C53" s="242" t="s">
        <v>139</v>
      </c>
      <c r="D53" s="243"/>
      <c r="E53" s="5" t="s">
        <v>9</v>
      </c>
      <c r="F53" s="5">
        <v>2</v>
      </c>
      <c r="G53" s="5">
        <v>35</v>
      </c>
      <c r="H53" s="9">
        <v>9</v>
      </c>
      <c r="I53" s="19">
        <f t="shared" si="27"/>
        <v>14840</v>
      </c>
      <c r="J53" s="31">
        <f t="shared" si="28"/>
        <v>9349200</v>
      </c>
      <c r="L53" s="134">
        <v>6</v>
      </c>
      <c r="M53" s="316" t="s">
        <v>139</v>
      </c>
      <c r="N53" s="317"/>
      <c r="O53" s="134" t="s">
        <v>9</v>
      </c>
      <c r="P53" s="134">
        <v>2</v>
      </c>
      <c r="Q53" s="134">
        <v>35</v>
      </c>
      <c r="R53" s="134">
        <v>9</v>
      </c>
      <c r="S53" s="138">
        <v>14840</v>
      </c>
      <c r="T53" s="139">
        <f t="shared" si="29"/>
        <v>9349200</v>
      </c>
      <c r="V53" s="152">
        <v>6</v>
      </c>
      <c r="W53" s="309" t="s">
        <v>139</v>
      </c>
      <c r="X53" s="310"/>
      <c r="Y53" s="152" t="s">
        <v>9</v>
      </c>
      <c r="Z53" s="152">
        <v>2</v>
      </c>
      <c r="AA53" s="152">
        <v>35</v>
      </c>
      <c r="AB53" s="152">
        <v>9</v>
      </c>
      <c r="AC53" s="156">
        <f t="shared" si="30"/>
        <v>15433.6</v>
      </c>
      <c r="AD53" s="157">
        <f t="shared" si="31"/>
        <v>9723168</v>
      </c>
      <c r="AF53" s="180">
        <v>6</v>
      </c>
      <c r="AG53" s="297" t="s">
        <v>139</v>
      </c>
      <c r="AH53" s="285"/>
      <c r="AI53" s="180" t="s">
        <v>9</v>
      </c>
      <c r="AJ53" s="180">
        <v>2</v>
      </c>
      <c r="AK53" s="180">
        <v>35</v>
      </c>
      <c r="AL53" s="180">
        <v>9</v>
      </c>
      <c r="AM53" s="184">
        <f t="shared" si="32"/>
        <v>14246.4</v>
      </c>
      <c r="AN53" s="185">
        <f t="shared" si="33"/>
        <v>8975232</v>
      </c>
    </row>
    <row r="54" spans="2:40" ht="30" customHeight="1" x14ac:dyDescent="0.35">
      <c r="B54" s="5" t="s">
        <v>197</v>
      </c>
      <c r="C54" s="242" t="s">
        <v>21</v>
      </c>
      <c r="D54" s="243"/>
      <c r="E54" s="5" t="s">
        <v>9</v>
      </c>
      <c r="F54" s="5">
        <v>2</v>
      </c>
      <c r="G54" s="5">
        <v>35</v>
      </c>
      <c r="H54" s="9">
        <v>9</v>
      </c>
      <c r="I54" s="19">
        <f t="shared" si="27"/>
        <v>34556</v>
      </c>
      <c r="J54" s="31">
        <f t="shared" si="28"/>
        <v>21770280</v>
      </c>
      <c r="L54" s="134">
        <v>7</v>
      </c>
      <c r="M54" s="316" t="s">
        <v>21</v>
      </c>
      <c r="N54" s="317"/>
      <c r="O54" s="134" t="s">
        <v>9</v>
      </c>
      <c r="P54" s="134">
        <v>2</v>
      </c>
      <c r="Q54" s="134">
        <v>35</v>
      </c>
      <c r="R54" s="134">
        <v>9</v>
      </c>
      <c r="S54" s="138">
        <v>34556</v>
      </c>
      <c r="T54" s="139">
        <f t="shared" si="29"/>
        <v>21770280</v>
      </c>
      <c r="V54" s="152">
        <v>7</v>
      </c>
      <c r="W54" s="309" t="s">
        <v>21</v>
      </c>
      <c r="X54" s="310"/>
      <c r="Y54" s="152" t="s">
        <v>9</v>
      </c>
      <c r="Z54" s="152">
        <v>2</v>
      </c>
      <c r="AA54" s="152">
        <v>35</v>
      </c>
      <c r="AB54" s="152">
        <v>9</v>
      </c>
      <c r="AC54" s="156">
        <f t="shared" si="30"/>
        <v>35938.239999999998</v>
      </c>
      <c r="AD54" s="157">
        <f t="shared" si="31"/>
        <v>22641091.199999999</v>
      </c>
      <c r="AF54" s="180">
        <v>7</v>
      </c>
      <c r="AG54" s="297" t="s">
        <v>21</v>
      </c>
      <c r="AH54" s="285"/>
      <c r="AI54" s="180" t="s">
        <v>9</v>
      </c>
      <c r="AJ54" s="180">
        <v>2</v>
      </c>
      <c r="AK54" s="180">
        <v>35</v>
      </c>
      <c r="AL54" s="180">
        <v>9</v>
      </c>
      <c r="AM54" s="184">
        <f t="shared" si="32"/>
        <v>33173.760000000002</v>
      </c>
      <c r="AN54" s="185">
        <f t="shared" si="33"/>
        <v>20899468.800000001</v>
      </c>
    </row>
    <row r="55" spans="2:40" ht="30" customHeight="1" x14ac:dyDescent="0.35">
      <c r="B55" s="5" t="s">
        <v>198</v>
      </c>
      <c r="C55" s="242" t="s">
        <v>140</v>
      </c>
      <c r="D55" s="243"/>
      <c r="E55" s="5" t="s">
        <v>9</v>
      </c>
      <c r="F55" s="5">
        <v>1</v>
      </c>
      <c r="G55" s="5">
        <v>35</v>
      </c>
      <c r="H55" s="9">
        <v>9</v>
      </c>
      <c r="I55" s="19">
        <f t="shared" si="27"/>
        <v>10388</v>
      </c>
      <c r="J55" s="31">
        <f t="shared" si="28"/>
        <v>3272220</v>
      </c>
      <c r="L55" s="134">
        <v>8</v>
      </c>
      <c r="M55" s="316" t="s">
        <v>140</v>
      </c>
      <c r="N55" s="317"/>
      <c r="O55" s="134" t="s">
        <v>9</v>
      </c>
      <c r="P55" s="134">
        <v>1</v>
      </c>
      <c r="Q55" s="134">
        <v>35</v>
      </c>
      <c r="R55" s="134">
        <v>9</v>
      </c>
      <c r="S55" s="138">
        <v>10388</v>
      </c>
      <c r="T55" s="139">
        <f t="shared" si="29"/>
        <v>3272220</v>
      </c>
      <c r="V55" s="152">
        <v>8</v>
      </c>
      <c r="W55" s="309" t="s">
        <v>140</v>
      </c>
      <c r="X55" s="310"/>
      <c r="Y55" s="152" t="s">
        <v>9</v>
      </c>
      <c r="Z55" s="152">
        <v>1</v>
      </c>
      <c r="AA55" s="152">
        <v>35</v>
      </c>
      <c r="AB55" s="152">
        <v>9</v>
      </c>
      <c r="AC55" s="156">
        <f t="shared" si="30"/>
        <v>10803.52</v>
      </c>
      <c r="AD55" s="157">
        <f t="shared" si="31"/>
        <v>3403108.8000000003</v>
      </c>
      <c r="AF55" s="180">
        <v>8</v>
      </c>
      <c r="AG55" s="297" t="s">
        <v>140</v>
      </c>
      <c r="AH55" s="285"/>
      <c r="AI55" s="180" t="s">
        <v>9</v>
      </c>
      <c r="AJ55" s="180">
        <v>1</v>
      </c>
      <c r="AK55" s="180">
        <v>35</v>
      </c>
      <c r="AL55" s="180">
        <v>9</v>
      </c>
      <c r="AM55" s="184">
        <f t="shared" si="32"/>
        <v>9972.48</v>
      </c>
      <c r="AN55" s="185">
        <f t="shared" si="33"/>
        <v>3141331.1999999997</v>
      </c>
    </row>
    <row r="56" spans="2:40" ht="30" customHeight="1" x14ac:dyDescent="0.35">
      <c r="B56" s="5" t="s">
        <v>197</v>
      </c>
      <c r="C56" s="242" t="s">
        <v>141</v>
      </c>
      <c r="D56" s="243"/>
      <c r="E56" s="5" t="s">
        <v>9</v>
      </c>
      <c r="F56" s="5">
        <v>1</v>
      </c>
      <c r="G56" s="5">
        <v>35</v>
      </c>
      <c r="H56" s="9">
        <v>9</v>
      </c>
      <c r="I56" s="19">
        <f t="shared" si="27"/>
        <v>9010</v>
      </c>
      <c r="J56" s="31">
        <f t="shared" si="28"/>
        <v>2838150</v>
      </c>
      <c r="L56" s="134">
        <v>9</v>
      </c>
      <c r="M56" s="316" t="s">
        <v>141</v>
      </c>
      <c r="N56" s="317"/>
      <c r="O56" s="134" t="s">
        <v>9</v>
      </c>
      <c r="P56" s="134">
        <v>1</v>
      </c>
      <c r="Q56" s="134">
        <v>35</v>
      </c>
      <c r="R56" s="134">
        <v>9</v>
      </c>
      <c r="S56" s="138">
        <v>9010</v>
      </c>
      <c r="T56" s="139">
        <f t="shared" si="29"/>
        <v>2838150</v>
      </c>
      <c r="V56" s="152">
        <v>9</v>
      </c>
      <c r="W56" s="309" t="s">
        <v>141</v>
      </c>
      <c r="X56" s="310"/>
      <c r="Y56" s="152" t="s">
        <v>9</v>
      </c>
      <c r="Z56" s="152">
        <v>1</v>
      </c>
      <c r="AA56" s="152">
        <v>35</v>
      </c>
      <c r="AB56" s="152">
        <v>9</v>
      </c>
      <c r="AC56" s="156">
        <f t="shared" si="30"/>
        <v>9370.4</v>
      </c>
      <c r="AD56" s="157">
        <f t="shared" si="31"/>
        <v>2951675.9999999995</v>
      </c>
      <c r="AF56" s="180">
        <v>9</v>
      </c>
      <c r="AG56" s="297" t="s">
        <v>141</v>
      </c>
      <c r="AH56" s="285"/>
      <c r="AI56" s="180" t="s">
        <v>9</v>
      </c>
      <c r="AJ56" s="180">
        <v>1</v>
      </c>
      <c r="AK56" s="180">
        <v>35</v>
      </c>
      <c r="AL56" s="180">
        <v>9</v>
      </c>
      <c r="AM56" s="184">
        <f t="shared" si="32"/>
        <v>8649.6</v>
      </c>
      <c r="AN56" s="185">
        <f t="shared" si="33"/>
        <v>2724624.0000000005</v>
      </c>
    </row>
    <row r="57" spans="2:40" ht="30" customHeight="1" x14ac:dyDescent="0.35">
      <c r="B57" s="5" t="s">
        <v>198</v>
      </c>
      <c r="C57" s="242" t="s">
        <v>142</v>
      </c>
      <c r="D57" s="243"/>
      <c r="E57" s="5" t="s">
        <v>9</v>
      </c>
      <c r="F57" s="5">
        <v>1</v>
      </c>
      <c r="G57" s="5">
        <v>35</v>
      </c>
      <c r="H57" s="9">
        <v>9</v>
      </c>
      <c r="I57" s="19">
        <f t="shared" si="27"/>
        <v>9752</v>
      </c>
      <c r="J57" s="31">
        <f t="shared" si="28"/>
        <v>3071880</v>
      </c>
      <c r="L57" s="134">
        <v>10</v>
      </c>
      <c r="M57" s="316" t="s">
        <v>142</v>
      </c>
      <c r="N57" s="317"/>
      <c r="O57" s="134" t="s">
        <v>9</v>
      </c>
      <c r="P57" s="134">
        <v>1</v>
      </c>
      <c r="Q57" s="134">
        <v>35</v>
      </c>
      <c r="R57" s="134">
        <v>9</v>
      </c>
      <c r="S57" s="138">
        <v>9752</v>
      </c>
      <c r="T57" s="139">
        <f t="shared" si="29"/>
        <v>3071880</v>
      </c>
      <c r="V57" s="152">
        <v>10</v>
      </c>
      <c r="W57" s="309" t="s">
        <v>142</v>
      </c>
      <c r="X57" s="310"/>
      <c r="Y57" s="152" t="s">
        <v>9</v>
      </c>
      <c r="Z57" s="152">
        <v>1</v>
      </c>
      <c r="AA57" s="152">
        <v>35</v>
      </c>
      <c r="AB57" s="152">
        <v>9</v>
      </c>
      <c r="AC57" s="156">
        <f t="shared" si="30"/>
        <v>10142.08</v>
      </c>
      <c r="AD57" s="157">
        <f t="shared" si="31"/>
        <v>3194755.2</v>
      </c>
      <c r="AF57" s="180">
        <v>10</v>
      </c>
      <c r="AG57" s="297" t="s">
        <v>142</v>
      </c>
      <c r="AH57" s="285"/>
      <c r="AI57" s="180" t="s">
        <v>9</v>
      </c>
      <c r="AJ57" s="180">
        <v>1</v>
      </c>
      <c r="AK57" s="180">
        <v>35</v>
      </c>
      <c r="AL57" s="180">
        <v>9</v>
      </c>
      <c r="AM57" s="184">
        <f t="shared" si="32"/>
        <v>9361.92</v>
      </c>
      <c r="AN57" s="185">
        <f t="shared" si="33"/>
        <v>2949004.8</v>
      </c>
    </row>
    <row r="58" spans="2:40" ht="30" customHeight="1" x14ac:dyDescent="0.35">
      <c r="B58" s="5" t="s">
        <v>197</v>
      </c>
      <c r="C58" s="242" t="s">
        <v>180</v>
      </c>
      <c r="D58" s="243"/>
      <c r="E58" s="5" t="s">
        <v>9</v>
      </c>
      <c r="F58" s="5">
        <v>4</v>
      </c>
      <c r="G58" s="5">
        <v>35</v>
      </c>
      <c r="H58" s="9">
        <v>9</v>
      </c>
      <c r="I58" s="19">
        <f t="shared" si="27"/>
        <v>14416</v>
      </c>
      <c r="J58" s="31">
        <f t="shared" si="28"/>
        <v>18164160</v>
      </c>
      <c r="L58" s="134">
        <v>11</v>
      </c>
      <c r="M58" s="316" t="s">
        <v>180</v>
      </c>
      <c r="N58" s="317"/>
      <c r="O58" s="134" t="s">
        <v>9</v>
      </c>
      <c r="P58" s="134">
        <v>4</v>
      </c>
      <c r="Q58" s="134">
        <v>35</v>
      </c>
      <c r="R58" s="134">
        <v>9</v>
      </c>
      <c r="S58" s="138">
        <v>14416</v>
      </c>
      <c r="T58" s="139">
        <f t="shared" si="29"/>
        <v>18164160</v>
      </c>
      <c r="V58" s="152">
        <v>11</v>
      </c>
      <c r="W58" s="309" t="s">
        <v>180</v>
      </c>
      <c r="X58" s="310"/>
      <c r="Y58" s="152" t="s">
        <v>9</v>
      </c>
      <c r="Z58" s="152">
        <v>4</v>
      </c>
      <c r="AA58" s="152">
        <v>35</v>
      </c>
      <c r="AB58" s="152">
        <v>9</v>
      </c>
      <c r="AC58" s="156">
        <f t="shared" si="30"/>
        <v>14992.640000000001</v>
      </c>
      <c r="AD58" s="157">
        <f t="shared" si="31"/>
        <v>18890726.400000002</v>
      </c>
      <c r="AF58" s="180">
        <v>11</v>
      </c>
      <c r="AG58" s="297" t="s">
        <v>180</v>
      </c>
      <c r="AH58" s="285"/>
      <c r="AI58" s="180" t="s">
        <v>9</v>
      </c>
      <c r="AJ58" s="180">
        <v>4</v>
      </c>
      <c r="AK58" s="180">
        <v>35</v>
      </c>
      <c r="AL58" s="180">
        <v>9</v>
      </c>
      <c r="AM58" s="184">
        <f t="shared" si="32"/>
        <v>13839.359999999999</v>
      </c>
      <c r="AN58" s="185">
        <f t="shared" si="33"/>
        <v>17437593.599999998</v>
      </c>
    </row>
    <row r="59" spans="2:40" ht="30" customHeight="1" x14ac:dyDescent="0.35">
      <c r="B59" s="5" t="s">
        <v>198</v>
      </c>
      <c r="C59" s="242" t="s">
        <v>143</v>
      </c>
      <c r="D59" s="243"/>
      <c r="E59" s="5" t="s">
        <v>9</v>
      </c>
      <c r="F59" s="5">
        <v>1</v>
      </c>
      <c r="G59" s="5">
        <v>35</v>
      </c>
      <c r="H59" s="9">
        <v>9</v>
      </c>
      <c r="I59" s="19">
        <f t="shared" si="27"/>
        <v>10388</v>
      </c>
      <c r="J59" s="31">
        <f t="shared" si="28"/>
        <v>3272220</v>
      </c>
      <c r="L59" s="134">
        <v>12</v>
      </c>
      <c r="M59" s="316" t="s">
        <v>143</v>
      </c>
      <c r="N59" s="317"/>
      <c r="O59" s="134" t="s">
        <v>9</v>
      </c>
      <c r="P59" s="134">
        <v>1</v>
      </c>
      <c r="Q59" s="134">
        <v>35</v>
      </c>
      <c r="R59" s="134">
        <v>9</v>
      </c>
      <c r="S59" s="138">
        <v>10388</v>
      </c>
      <c r="T59" s="139">
        <f t="shared" si="29"/>
        <v>3272220</v>
      </c>
      <c r="V59" s="152">
        <v>12</v>
      </c>
      <c r="W59" s="309" t="s">
        <v>143</v>
      </c>
      <c r="X59" s="310"/>
      <c r="Y59" s="152" t="s">
        <v>9</v>
      </c>
      <c r="Z59" s="152">
        <v>1</v>
      </c>
      <c r="AA59" s="152">
        <v>35</v>
      </c>
      <c r="AB59" s="152">
        <v>9</v>
      </c>
      <c r="AC59" s="156">
        <f t="shared" si="30"/>
        <v>10803.52</v>
      </c>
      <c r="AD59" s="157">
        <f t="shared" si="31"/>
        <v>3403108.8000000003</v>
      </c>
      <c r="AF59" s="180">
        <v>12</v>
      </c>
      <c r="AG59" s="297" t="s">
        <v>143</v>
      </c>
      <c r="AH59" s="285"/>
      <c r="AI59" s="180" t="s">
        <v>9</v>
      </c>
      <c r="AJ59" s="180">
        <v>1</v>
      </c>
      <c r="AK59" s="180">
        <v>35</v>
      </c>
      <c r="AL59" s="180">
        <v>9</v>
      </c>
      <c r="AM59" s="184">
        <f t="shared" si="32"/>
        <v>9972.48</v>
      </c>
      <c r="AN59" s="185">
        <f t="shared" si="33"/>
        <v>3141331.1999999997</v>
      </c>
    </row>
    <row r="60" spans="2:40" ht="30" customHeight="1" x14ac:dyDescent="0.35">
      <c r="B60" s="5" t="s">
        <v>197</v>
      </c>
      <c r="C60" s="244" t="s">
        <v>144</v>
      </c>
      <c r="D60" s="245"/>
      <c r="E60" s="9" t="s">
        <v>9</v>
      </c>
      <c r="F60" s="9">
        <v>2</v>
      </c>
      <c r="G60" s="9">
        <v>35</v>
      </c>
      <c r="H60" s="9">
        <v>9</v>
      </c>
      <c r="I60" s="19">
        <f t="shared" si="27"/>
        <v>2650</v>
      </c>
      <c r="J60" s="31">
        <f t="shared" si="28"/>
        <v>1669500</v>
      </c>
      <c r="L60" s="134">
        <v>13</v>
      </c>
      <c r="M60" s="316" t="s">
        <v>144</v>
      </c>
      <c r="N60" s="317"/>
      <c r="O60" s="134" t="s">
        <v>9</v>
      </c>
      <c r="P60" s="134">
        <v>2</v>
      </c>
      <c r="Q60" s="134">
        <v>35</v>
      </c>
      <c r="R60" s="134">
        <v>9</v>
      </c>
      <c r="S60" s="138">
        <v>2650</v>
      </c>
      <c r="T60" s="139">
        <f t="shared" si="29"/>
        <v>1669500</v>
      </c>
      <c r="V60" s="152">
        <v>13</v>
      </c>
      <c r="W60" s="309" t="s">
        <v>144</v>
      </c>
      <c r="X60" s="310"/>
      <c r="Y60" s="152" t="s">
        <v>9</v>
      </c>
      <c r="Z60" s="152">
        <v>2</v>
      </c>
      <c r="AA60" s="152">
        <v>35</v>
      </c>
      <c r="AB60" s="152">
        <v>9</v>
      </c>
      <c r="AC60" s="156">
        <f t="shared" si="30"/>
        <v>2756</v>
      </c>
      <c r="AD60" s="157">
        <f t="shared" si="31"/>
        <v>1736280</v>
      </c>
      <c r="AF60" s="180">
        <v>13</v>
      </c>
      <c r="AG60" s="297" t="s">
        <v>144</v>
      </c>
      <c r="AH60" s="285"/>
      <c r="AI60" s="180" t="s">
        <v>9</v>
      </c>
      <c r="AJ60" s="180">
        <v>2</v>
      </c>
      <c r="AK60" s="180">
        <v>35</v>
      </c>
      <c r="AL60" s="180">
        <v>9</v>
      </c>
      <c r="AM60" s="184">
        <f t="shared" si="32"/>
        <v>2544</v>
      </c>
      <c r="AN60" s="185">
        <f t="shared" si="33"/>
        <v>1602720</v>
      </c>
    </row>
    <row r="61" spans="2:40" ht="30" customHeight="1" x14ac:dyDescent="0.35">
      <c r="B61" s="5" t="s">
        <v>198</v>
      </c>
      <c r="C61" s="244" t="s">
        <v>145</v>
      </c>
      <c r="D61" s="245"/>
      <c r="E61" s="9" t="s">
        <v>9</v>
      </c>
      <c r="F61" s="9">
        <v>2</v>
      </c>
      <c r="G61" s="9">
        <v>35</v>
      </c>
      <c r="H61" s="9">
        <v>9</v>
      </c>
      <c r="I61" s="19">
        <f t="shared" si="27"/>
        <v>1484</v>
      </c>
      <c r="J61" s="31">
        <f t="shared" si="28"/>
        <v>934920</v>
      </c>
      <c r="L61" s="134">
        <v>14</v>
      </c>
      <c r="M61" s="316" t="s">
        <v>145</v>
      </c>
      <c r="N61" s="317"/>
      <c r="O61" s="134" t="s">
        <v>9</v>
      </c>
      <c r="P61" s="134">
        <v>2</v>
      </c>
      <c r="Q61" s="134">
        <v>35</v>
      </c>
      <c r="R61" s="134">
        <v>9</v>
      </c>
      <c r="S61" s="138">
        <v>1484</v>
      </c>
      <c r="T61" s="139">
        <f t="shared" si="29"/>
        <v>934920</v>
      </c>
      <c r="V61" s="152">
        <v>14</v>
      </c>
      <c r="W61" s="309" t="s">
        <v>145</v>
      </c>
      <c r="X61" s="310"/>
      <c r="Y61" s="152" t="s">
        <v>9</v>
      </c>
      <c r="Z61" s="152">
        <v>2</v>
      </c>
      <c r="AA61" s="152">
        <v>35</v>
      </c>
      <c r="AB61" s="152">
        <v>9</v>
      </c>
      <c r="AC61" s="156">
        <f t="shared" si="30"/>
        <v>1543.3600000000001</v>
      </c>
      <c r="AD61" s="157">
        <f t="shared" si="31"/>
        <v>972316.80000000016</v>
      </c>
      <c r="AF61" s="180">
        <v>14</v>
      </c>
      <c r="AG61" s="297" t="s">
        <v>145</v>
      </c>
      <c r="AH61" s="285"/>
      <c r="AI61" s="180" t="s">
        <v>9</v>
      </c>
      <c r="AJ61" s="180">
        <v>2</v>
      </c>
      <c r="AK61" s="180">
        <v>35</v>
      </c>
      <c r="AL61" s="180">
        <v>9</v>
      </c>
      <c r="AM61" s="184">
        <f t="shared" si="32"/>
        <v>1424.6399999999999</v>
      </c>
      <c r="AN61" s="185">
        <f t="shared" si="33"/>
        <v>897523.19999999984</v>
      </c>
    </row>
    <row r="62" spans="2:40" ht="30" customHeight="1" x14ac:dyDescent="0.35">
      <c r="B62" s="5" t="s">
        <v>197</v>
      </c>
      <c r="C62" s="244" t="s">
        <v>146</v>
      </c>
      <c r="D62" s="245"/>
      <c r="E62" s="9" t="s">
        <v>9</v>
      </c>
      <c r="F62" s="9">
        <v>3</v>
      </c>
      <c r="G62" s="9">
        <v>35</v>
      </c>
      <c r="H62" s="9">
        <v>9</v>
      </c>
      <c r="I62" s="19">
        <f t="shared" si="27"/>
        <v>9010</v>
      </c>
      <c r="J62" s="31">
        <f t="shared" si="28"/>
        <v>8514450</v>
      </c>
      <c r="L62" s="134">
        <v>15</v>
      </c>
      <c r="M62" s="316" t="s">
        <v>146</v>
      </c>
      <c r="N62" s="317"/>
      <c r="O62" s="134" t="s">
        <v>9</v>
      </c>
      <c r="P62" s="134">
        <v>3</v>
      </c>
      <c r="Q62" s="134">
        <v>35</v>
      </c>
      <c r="R62" s="134">
        <v>9</v>
      </c>
      <c r="S62" s="138">
        <v>9010</v>
      </c>
      <c r="T62" s="139">
        <f t="shared" si="29"/>
        <v>8514450</v>
      </c>
      <c r="V62" s="152">
        <v>15</v>
      </c>
      <c r="W62" s="309" t="s">
        <v>146</v>
      </c>
      <c r="X62" s="310"/>
      <c r="Y62" s="152" t="s">
        <v>9</v>
      </c>
      <c r="Z62" s="152">
        <v>3</v>
      </c>
      <c r="AA62" s="152">
        <v>35</v>
      </c>
      <c r="AB62" s="152">
        <v>9</v>
      </c>
      <c r="AC62" s="156">
        <f t="shared" si="30"/>
        <v>9370.4</v>
      </c>
      <c r="AD62" s="157">
        <f t="shared" si="31"/>
        <v>8855028</v>
      </c>
      <c r="AF62" s="180">
        <v>15</v>
      </c>
      <c r="AG62" s="297" t="s">
        <v>146</v>
      </c>
      <c r="AH62" s="285"/>
      <c r="AI62" s="180" t="s">
        <v>9</v>
      </c>
      <c r="AJ62" s="180">
        <v>3</v>
      </c>
      <c r="AK62" s="180">
        <v>35</v>
      </c>
      <c r="AL62" s="180">
        <v>9</v>
      </c>
      <c r="AM62" s="184">
        <f t="shared" si="32"/>
        <v>8649.6</v>
      </c>
      <c r="AN62" s="185">
        <f t="shared" si="33"/>
        <v>8173872</v>
      </c>
    </row>
    <row r="63" spans="2:40" ht="30" customHeight="1" x14ac:dyDescent="0.35">
      <c r="B63" s="5" t="s">
        <v>198</v>
      </c>
      <c r="C63" s="244" t="s">
        <v>147</v>
      </c>
      <c r="D63" s="245"/>
      <c r="E63" s="9" t="s">
        <v>9</v>
      </c>
      <c r="F63" s="9">
        <v>2</v>
      </c>
      <c r="G63" s="9">
        <v>35</v>
      </c>
      <c r="H63" s="9">
        <v>9</v>
      </c>
      <c r="I63" s="19">
        <f t="shared" si="27"/>
        <v>5830</v>
      </c>
      <c r="J63" s="31">
        <f t="shared" si="28"/>
        <v>3672900</v>
      </c>
      <c r="L63" s="134">
        <v>16</v>
      </c>
      <c r="M63" s="316" t="s">
        <v>147</v>
      </c>
      <c r="N63" s="317"/>
      <c r="O63" s="134" t="s">
        <v>9</v>
      </c>
      <c r="P63" s="134">
        <v>2</v>
      </c>
      <c r="Q63" s="134">
        <v>35</v>
      </c>
      <c r="R63" s="134">
        <v>9</v>
      </c>
      <c r="S63" s="138">
        <v>5830</v>
      </c>
      <c r="T63" s="139">
        <f t="shared" si="29"/>
        <v>3672900</v>
      </c>
      <c r="V63" s="152">
        <v>16</v>
      </c>
      <c r="W63" s="309" t="s">
        <v>147</v>
      </c>
      <c r="X63" s="310"/>
      <c r="Y63" s="152" t="s">
        <v>9</v>
      </c>
      <c r="Z63" s="152">
        <v>2</v>
      </c>
      <c r="AA63" s="152">
        <v>35</v>
      </c>
      <c r="AB63" s="152">
        <v>9</v>
      </c>
      <c r="AC63" s="156">
        <f t="shared" si="30"/>
        <v>6063.2</v>
      </c>
      <c r="AD63" s="157">
        <f t="shared" si="31"/>
        <v>3819815.9999999995</v>
      </c>
      <c r="AF63" s="180">
        <v>16</v>
      </c>
      <c r="AG63" s="297" t="s">
        <v>147</v>
      </c>
      <c r="AH63" s="285"/>
      <c r="AI63" s="180" t="s">
        <v>9</v>
      </c>
      <c r="AJ63" s="180">
        <v>2</v>
      </c>
      <c r="AK63" s="180">
        <v>35</v>
      </c>
      <c r="AL63" s="180">
        <v>9</v>
      </c>
      <c r="AM63" s="184">
        <f t="shared" si="32"/>
        <v>5596.8</v>
      </c>
      <c r="AN63" s="185">
        <f t="shared" si="33"/>
        <v>3525984.0000000005</v>
      </c>
    </row>
    <row r="64" spans="2:40" ht="30" customHeight="1" x14ac:dyDescent="0.35">
      <c r="B64" s="5" t="s">
        <v>197</v>
      </c>
      <c r="C64" s="244" t="s">
        <v>148</v>
      </c>
      <c r="D64" s="245"/>
      <c r="E64" s="9" t="s">
        <v>9</v>
      </c>
      <c r="F64" s="9">
        <v>1</v>
      </c>
      <c r="G64" s="9">
        <v>35</v>
      </c>
      <c r="H64" s="9">
        <v>9</v>
      </c>
      <c r="I64" s="19">
        <f t="shared" si="27"/>
        <v>5300</v>
      </c>
      <c r="J64" s="31">
        <f t="shared" si="28"/>
        <v>1669500</v>
      </c>
      <c r="L64" s="134">
        <v>17</v>
      </c>
      <c r="M64" s="316" t="s">
        <v>148</v>
      </c>
      <c r="N64" s="317"/>
      <c r="O64" s="134" t="s">
        <v>9</v>
      </c>
      <c r="P64" s="134">
        <v>1</v>
      </c>
      <c r="Q64" s="134">
        <v>35</v>
      </c>
      <c r="R64" s="134">
        <v>9</v>
      </c>
      <c r="S64" s="138">
        <v>5300</v>
      </c>
      <c r="T64" s="139">
        <f t="shared" si="29"/>
        <v>1669500</v>
      </c>
      <c r="V64" s="152">
        <v>17</v>
      </c>
      <c r="W64" s="309" t="s">
        <v>148</v>
      </c>
      <c r="X64" s="310"/>
      <c r="Y64" s="152" t="s">
        <v>9</v>
      </c>
      <c r="Z64" s="152">
        <v>1</v>
      </c>
      <c r="AA64" s="152">
        <v>35</v>
      </c>
      <c r="AB64" s="152">
        <v>9</v>
      </c>
      <c r="AC64" s="156">
        <f t="shared" si="30"/>
        <v>5512</v>
      </c>
      <c r="AD64" s="157">
        <f t="shared" si="31"/>
        <v>1736280</v>
      </c>
      <c r="AF64" s="180">
        <v>17</v>
      </c>
      <c r="AG64" s="297" t="s">
        <v>148</v>
      </c>
      <c r="AH64" s="285"/>
      <c r="AI64" s="180" t="s">
        <v>9</v>
      </c>
      <c r="AJ64" s="180">
        <v>1</v>
      </c>
      <c r="AK64" s="180">
        <v>35</v>
      </c>
      <c r="AL64" s="180">
        <v>9</v>
      </c>
      <c r="AM64" s="184">
        <f t="shared" si="32"/>
        <v>5088</v>
      </c>
      <c r="AN64" s="185">
        <f t="shared" si="33"/>
        <v>1602720</v>
      </c>
    </row>
    <row r="65" spans="2:40" ht="40.75" customHeight="1" x14ac:dyDescent="0.35">
      <c r="B65" s="5" t="s">
        <v>198</v>
      </c>
      <c r="C65" s="244" t="s">
        <v>22</v>
      </c>
      <c r="D65" s="245"/>
      <c r="E65" s="9" t="s">
        <v>9</v>
      </c>
      <c r="F65" s="9">
        <v>2</v>
      </c>
      <c r="G65" s="9">
        <v>35</v>
      </c>
      <c r="H65" s="9">
        <v>9</v>
      </c>
      <c r="I65" s="19">
        <f t="shared" si="27"/>
        <v>47700</v>
      </c>
      <c r="J65" s="31">
        <f t="shared" si="28"/>
        <v>30051000</v>
      </c>
      <c r="L65" s="134">
        <v>18</v>
      </c>
      <c r="M65" s="316" t="s">
        <v>22</v>
      </c>
      <c r="N65" s="317"/>
      <c r="O65" s="134" t="s">
        <v>9</v>
      </c>
      <c r="P65" s="134">
        <v>2</v>
      </c>
      <c r="Q65" s="134">
        <v>35</v>
      </c>
      <c r="R65" s="134">
        <v>9</v>
      </c>
      <c r="S65" s="138">
        <v>47700</v>
      </c>
      <c r="T65" s="139">
        <f t="shared" si="29"/>
        <v>30051000</v>
      </c>
      <c r="V65" s="152">
        <v>18</v>
      </c>
      <c r="W65" s="309" t="s">
        <v>22</v>
      </c>
      <c r="X65" s="310"/>
      <c r="Y65" s="152" t="s">
        <v>9</v>
      </c>
      <c r="Z65" s="152">
        <v>2</v>
      </c>
      <c r="AA65" s="152">
        <v>35</v>
      </c>
      <c r="AB65" s="152">
        <v>9</v>
      </c>
      <c r="AC65" s="156">
        <f t="shared" si="30"/>
        <v>49608</v>
      </c>
      <c r="AD65" s="157">
        <f t="shared" si="31"/>
        <v>31253040</v>
      </c>
      <c r="AF65" s="180">
        <v>18</v>
      </c>
      <c r="AG65" s="297" t="s">
        <v>22</v>
      </c>
      <c r="AH65" s="285"/>
      <c r="AI65" s="180" t="s">
        <v>9</v>
      </c>
      <c r="AJ65" s="180">
        <v>2</v>
      </c>
      <c r="AK65" s="180">
        <v>35</v>
      </c>
      <c r="AL65" s="180">
        <v>9</v>
      </c>
      <c r="AM65" s="184">
        <f t="shared" si="32"/>
        <v>45792</v>
      </c>
      <c r="AN65" s="185">
        <f t="shared" si="33"/>
        <v>28848960</v>
      </c>
    </row>
    <row r="66" spans="2:40" ht="40.75" customHeight="1" x14ac:dyDescent="0.35">
      <c r="B66" s="5" t="s">
        <v>197</v>
      </c>
      <c r="C66" s="244" t="s">
        <v>23</v>
      </c>
      <c r="D66" s="245"/>
      <c r="E66" s="9" t="s">
        <v>9</v>
      </c>
      <c r="F66" s="9">
        <v>2</v>
      </c>
      <c r="G66" s="9">
        <v>35</v>
      </c>
      <c r="H66" s="9">
        <v>9</v>
      </c>
      <c r="I66" s="19">
        <f t="shared" si="27"/>
        <v>59360</v>
      </c>
      <c r="J66" s="31">
        <f>F66*H66*I66*G66</f>
        <v>37396800</v>
      </c>
      <c r="L66" s="134">
        <v>19</v>
      </c>
      <c r="M66" s="316" t="s">
        <v>23</v>
      </c>
      <c r="N66" s="317"/>
      <c r="O66" s="134" t="s">
        <v>9</v>
      </c>
      <c r="P66" s="134">
        <v>2</v>
      </c>
      <c r="Q66" s="134">
        <v>35</v>
      </c>
      <c r="R66" s="134">
        <v>9</v>
      </c>
      <c r="S66" s="138">
        <v>59360</v>
      </c>
      <c r="T66" s="139">
        <f>P66*R66*S66*Q66</f>
        <v>37396800</v>
      </c>
      <c r="V66" s="152">
        <v>19</v>
      </c>
      <c r="W66" s="309" t="s">
        <v>23</v>
      </c>
      <c r="X66" s="310"/>
      <c r="Y66" s="152" t="s">
        <v>9</v>
      </c>
      <c r="Z66" s="152">
        <v>2</v>
      </c>
      <c r="AA66" s="152">
        <v>35</v>
      </c>
      <c r="AB66" s="152">
        <v>9</v>
      </c>
      <c r="AC66" s="156">
        <f t="shared" si="30"/>
        <v>61734.400000000001</v>
      </c>
      <c r="AD66" s="157">
        <f>Z66*AB66*AC66*AA66</f>
        <v>38892672</v>
      </c>
      <c r="AF66" s="180">
        <v>19</v>
      </c>
      <c r="AG66" s="297" t="s">
        <v>23</v>
      </c>
      <c r="AH66" s="285"/>
      <c r="AI66" s="180" t="s">
        <v>9</v>
      </c>
      <c r="AJ66" s="180">
        <v>2</v>
      </c>
      <c r="AK66" s="180">
        <v>35</v>
      </c>
      <c r="AL66" s="180">
        <v>9</v>
      </c>
      <c r="AM66" s="184">
        <f t="shared" si="32"/>
        <v>56985.599999999999</v>
      </c>
      <c r="AN66" s="185">
        <f>AJ66*AL66*AM66*AK66</f>
        <v>35900928</v>
      </c>
    </row>
    <row r="67" spans="2:40" ht="40.75" customHeight="1" x14ac:dyDescent="0.35">
      <c r="B67" s="5" t="s">
        <v>198</v>
      </c>
      <c r="C67" s="244" t="s">
        <v>149</v>
      </c>
      <c r="D67" s="245"/>
      <c r="E67" s="12" t="s">
        <v>9</v>
      </c>
      <c r="F67" s="22">
        <v>1</v>
      </c>
      <c r="G67" s="9">
        <v>35</v>
      </c>
      <c r="H67" s="9">
        <v>9</v>
      </c>
      <c r="I67" s="19">
        <f t="shared" si="27"/>
        <v>7208</v>
      </c>
      <c r="J67" s="31">
        <f>F67*H67*I67*G67</f>
        <v>2270520</v>
      </c>
      <c r="L67" s="134">
        <v>20</v>
      </c>
      <c r="M67" s="316" t="s">
        <v>149</v>
      </c>
      <c r="N67" s="317"/>
      <c r="O67" s="140" t="s">
        <v>9</v>
      </c>
      <c r="P67" s="141">
        <v>1</v>
      </c>
      <c r="Q67" s="134">
        <v>35</v>
      </c>
      <c r="R67" s="134">
        <v>9</v>
      </c>
      <c r="S67" s="142">
        <v>7208</v>
      </c>
      <c r="T67" s="139">
        <f>P67*R67*S67*Q67</f>
        <v>2270520</v>
      </c>
      <c r="V67" s="152">
        <v>20</v>
      </c>
      <c r="W67" s="309" t="s">
        <v>149</v>
      </c>
      <c r="X67" s="310"/>
      <c r="Y67" s="158" t="s">
        <v>9</v>
      </c>
      <c r="Z67" s="159">
        <v>1</v>
      </c>
      <c r="AA67" s="152">
        <v>35</v>
      </c>
      <c r="AB67" s="152">
        <v>9</v>
      </c>
      <c r="AC67" s="156">
        <f t="shared" si="30"/>
        <v>7496.3200000000006</v>
      </c>
      <c r="AD67" s="157">
        <f>Z67*AB67*AC67*AA67</f>
        <v>2361340.8000000003</v>
      </c>
      <c r="AF67" s="180">
        <v>20</v>
      </c>
      <c r="AG67" s="297" t="s">
        <v>149</v>
      </c>
      <c r="AH67" s="285"/>
      <c r="AI67" s="186" t="s">
        <v>9</v>
      </c>
      <c r="AJ67" s="187">
        <v>1</v>
      </c>
      <c r="AK67" s="180">
        <v>35</v>
      </c>
      <c r="AL67" s="180">
        <v>9</v>
      </c>
      <c r="AM67" s="184">
        <f t="shared" si="32"/>
        <v>6919.6799999999994</v>
      </c>
      <c r="AN67" s="185">
        <f>AJ67*AL67*AM67*AK67</f>
        <v>2179699.1999999997</v>
      </c>
    </row>
    <row r="68" spans="2:40" ht="14.5" customHeight="1" x14ac:dyDescent="0.35">
      <c r="B68" s="259" t="s">
        <v>150</v>
      </c>
      <c r="C68" s="260"/>
      <c r="D68" s="260"/>
      <c r="E68" s="260"/>
      <c r="F68" s="260"/>
      <c r="G68" s="260"/>
      <c r="H68" s="260"/>
      <c r="I68" s="261"/>
      <c r="J68" s="100">
        <f>SUM(J48:J67)</f>
        <v>185448060</v>
      </c>
      <c r="L68" s="259" t="s">
        <v>386</v>
      </c>
      <c r="M68" s="260"/>
      <c r="N68" s="260"/>
      <c r="O68" s="260"/>
      <c r="P68" s="260"/>
      <c r="Q68" s="260"/>
      <c r="R68" s="260"/>
      <c r="S68" s="261"/>
      <c r="T68" s="100">
        <f>SUM(T48:T67)</f>
        <v>185448060</v>
      </c>
      <c r="V68" s="259" t="s">
        <v>386</v>
      </c>
      <c r="W68" s="260"/>
      <c r="X68" s="260"/>
      <c r="Y68" s="260"/>
      <c r="Z68" s="260"/>
      <c r="AA68" s="260"/>
      <c r="AB68" s="260"/>
      <c r="AC68" s="261"/>
      <c r="AD68" s="100">
        <f>SUM(AD48:AD67)</f>
        <v>192865982.40000001</v>
      </c>
      <c r="AF68" s="259" t="s">
        <v>386</v>
      </c>
      <c r="AG68" s="260"/>
      <c r="AH68" s="260"/>
      <c r="AI68" s="260"/>
      <c r="AJ68" s="260"/>
      <c r="AK68" s="260"/>
      <c r="AL68" s="260"/>
      <c r="AM68" s="261"/>
      <c r="AN68" s="100">
        <f>SUM(AN48:AN67)</f>
        <v>178030137.59999999</v>
      </c>
    </row>
    <row r="69" spans="2:40" x14ac:dyDescent="0.35">
      <c r="B69" s="112"/>
      <c r="C69" s="113"/>
      <c r="D69" s="113"/>
      <c r="E69" s="113"/>
      <c r="F69" s="113"/>
      <c r="G69" s="113"/>
      <c r="H69" s="113"/>
      <c r="I69" s="114"/>
      <c r="J69" s="124"/>
      <c r="L69" s="112"/>
      <c r="M69" s="113"/>
      <c r="N69" s="113"/>
      <c r="O69" s="113"/>
      <c r="P69" s="113"/>
      <c r="Q69" s="113"/>
      <c r="R69" s="113"/>
      <c r="S69" s="114"/>
      <c r="T69" s="124"/>
      <c r="V69" s="112"/>
      <c r="W69" s="113"/>
      <c r="X69" s="113"/>
      <c r="Y69" s="113"/>
      <c r="Z69" s="113"/>
      <c r="AA69" s="113"/>
      <c r="AB69" s="113"/>
      <c r="AC69" s="114"/>
      <c r="AD69" s="124"/>
      <c r="AF69" s="112"/>
      <c r="AG69" s="113"/>
      <c r="AH69" s="113"/>
      <c r="AI69" s="113"/>
      <c r="AJ69" s="113"/>
      <c r="AK69" s="113"/>
      <c r="AL69" s="113"/>
      <c r="AM69" s="114"/>
      <c r="AN69" s="124"/>
    </row>
    <row r="70" spans="2:40" x14ac:dyDescent="0.35">
      <c r="B70" s="220" t="s">
        <v>323</v>
      </c>
      <c r="C70" s="221"/>
      <c r="D70" s="221"/>
      <c r="E70" s="221"/>
      <c r="F70" s="221"/>
      <c r="G70" s="221"/>
      <c r="H70" s="221"/>
      <c r="I70" s="222"/>
      <c r="J70" s="101">
        <f>J68+J44+J35</f>
        <v>500094360</v>
      </c>
    </row>
    <row r="71" spans="2:40" x14ac:dyDescent="0.35">
      <c r="B71" s="96" t="s">
        <v>97</v>
      </c>
      <c r="C71" s="250" t="s">
        <v>14</v>
      </c>
      <c r="D71" s="251"/>
      <c r="E71" s="251"/>
      <c r="F71" s="251"/>
      <c r="G71" s="251"/>
      <c r="H71" s="251"/>
      <c r="I71" s="251"/>
      <c r="J71" s="252"/>
    </row>
    <row r="72" spans="2:40" ht="25.25" customHeight="1" x14ac:dyDescent="0.35">
      <c r="B72" s="91" t="s">
        <v>98</v>
      </c>
      <c r="C72" s="262" t="s">
        <v>337</v>
      </c>
      <c r="D72" s="263"/>
      <c r="E72" s="263"/>
      <c r="F72" s="263"/>
      <c r="G72" s="263"/>
      <c r="H72" s="263"/>
      <c r="I72" s="263"/>
      <c r="J72" s="264"/>
      <c r="L72" s="91"/>
      <c r="M72" s="246" t="s">
        <v>389</v>
      </c>
      <c r="N72" s="299"/>
      <c r="O72" s="299"/>
      <c r="P72" s="299"/>
      <c r="Q72" s="299"/>
      <c r="R72" s="299"/>
      <c r="S72" s="299"/>
      <c r="T72" s="247"/>
      <c r="V72" s="91"/>
      <c r="W72" s="246" t="str">
        <f>+W46</f>
        <v>COTIZACION 2</v>
      </c>
      <c r="X72" s="299"/>
      <c r="Y72" s="299"/>
      <c r="Z72" s="299"/>
      <c r="AA72" s="299"/>
      <c r="AB72" s="299"/>
      <c r="AC72" s="299"/>
      <c r="AD72" s="247"/>
      <c r="AF72" s="91"/>
      <c r="AG72" s="246" t="str">
        <f>+AG46</f>
        <v>COTIZACION 3</v>
      </c>
      <c r="AH72" s="299"/>
      <c r="AI72" s="299"/>
      <c r="AJ72" s="299"/>
      <c r="AK72" s="299"/>
      <c r="AL72" s="299"/>
      <c r="AM72" s="299"/>
      <c r="AN72" s="247"/>
    </row>
    <row r="73" spans="2:40" ht="23" x14ac:dyDescent="0.35">
      <c r="B73" s="91" t="s">
        <v>0</v>
      </c>
      <c r="C73" s="246" t="s">
        <v>6</v>
      </c>
      <c r="D73" s="247"/>
      <c r="E73" s="91" t="s">
        <v>20</v>
      </c>
      <c r="F73" s="91" t="s">
        <v>86</v>
      </c>
      <c r="G73" s="246" t="s">
        <v>7</v>
      </c>
      <c r="H73" s="247"/>
      <c r="I73" s="91" t="s">
        <v>4</v>
      </c>
      <c r="J73" s="91" t="s">
        <v>8</v>
      </c>
      <c r="L73" s="91" t="s">
        <v>0</v>
      </c>
      <c r="M73" s="246" t="s">
        <v>6</v>
      </c>
      <c r="N73" s="247"/>
      <c r="O73" s="91" t="s">
        <v>20</v>
      </c>
      <c r="P73" s="91" t="s">
        <v>86</v>
      </c>
      <c r="Q73" s="246" t="s">
        <v>7</v>
      </c>
      <c r="R73" s="247"/>
      <c r="S73" s="91" t="s">
        <v>4</v>
      </c>
      <c r="T73" s="91" t="s">
        <v>8</v>
      </c>
      <c r="V73" s="91" t="s">
        <v>0</v>
      </c>
      <c r="W73" s="246" t="s">
        <v>6</v>
      </c>
      <c r="X73" s="247"/>
      <c r="Y73" s="91" t="s">
        <v>20</v>
      </c>
      <c r="Z73" s="91" t="s">
        <v>86</v>
      </c>
      <c r="AA73" s="246" t="s">
        <v>7</v>
      </c>
      <c r="AB73" s="247"/>
      <c r="AC73" s="91" t="s">
        <v>4</v>
      </c>
      <c r="AD73" s="91" t="s">
        <v>8</v>
      </c>
      <c r="AF73" s="91" t="s">
        <v>0</v>
      </c>
      <c r="AG73" s="246" t="s">
        <v>6</v>
      </c>
      <c r="AH73" s="247"/>
      <c r="AI73" s="91" t="s">
        <v>20</v>
      </c>
      <c r="AJ73" s="91" t="s">
        <v>86</v>
      </c>
      <c r="AK73" s="246" t="s">
        <v>7</v>
      </c>
      <c r="AL73" s="247"/>
      <c r="AM73" s="91" t="s">
        <v>4</v>
      </c>
      <c r="AN73" s="91" t="s">
        <v>8</v>
      </c>
    </row>
    <row r="74" spans="2:40" ht="29.5" customHeight="1" x14ac:dyDescent="0.35">
      <c r="B74" s="3" t="s">
        <v>315</v>
      </c>
      <c r="C74" s="244" t="s">
        <v>316</v>
      </c>
      <c r="D74" s="245"/>
      <c r="E74" s="9" t="s">
        <v>317</v>
      </c>
      <c r="F74" s="9">
        <v>7</v>
      </c>
      <c r="G74" s="248">
        <v>55</v>
      </c>
      <c r="H74" s="249"/>
      <c r="I74" s="19">
        <f t="shared" ref="I74" si="34">AVERAGE(S74,AC74,AM74)</f>
        <v>26500</v>
      </c>
      <c r="J74" s="32">
        <f t="shared" ref="J74:J81" si="35">I74*G74*F74</f>
        <v>10202500</v>
      </c>
      <c r="L74" s="3">
        <v>1</v>
      </c>
      <c r="M74" s="244" t="s">
        <v>316</v>
      </c>
      <c r="N74" s="245"/>
      <c r="O74" s="9" t="s">
        <v>317</v>
      </c>
      <c r="P74" s="9">
        <v>7</v>
      </c>
      <c r="Q74" s="248">
        <v>55</v>
      </c>
      <c r="R74" s="249"/>
      <c r="S74" s="32">
        <v>26500</v>
      </c>
      <c r="T74" s="32">
        <f t="shared" ref="T74" si="36">S74*Q74*P74</f>
        <v>10202500</v>
      </c>
      <c r="V74" s="3">
        <v>1</v>
      </c>
      <c r="W74" s="244" t="s">
        <v>316</v>
      </c>
      <c r="X74" s="245"/>
      <c r="Y74" s="9" t="s">
        <v>317</v>
      </c>
      <c r="Z74" s="9">
        <v>7</v>
      </c>
      <c r="AA74" s="248">
        <v>55</v>
      </c>
      <c r="AB74" s="249"/>
      <c r="AC74" s="32">
        <f>S74*1.04</f>
        <v>27560</v>
      </c>
      <c r="AD74" s="32">
        <f t="shared" ref="AD74" si="37">AC74*AA74*Z74</f>
        <v>10610600</v>
      </c>
      <c r="AF74" s="3">
        <v>1</v>
      </c>
      <c r="AG74" s="244" t="s">
        <v>316</v>
      </c>
      <c r="AH74" s="245"/>
      <c r="AI74" s="9" t="s">
        <v>317</v>
      </c>
      <c r="AJ74" s="9">
        <v>7</v>
      </c>
      <c r="AK74" s="248">
        <v>55</v>
      </c>
      <c r="AL74" s="249"/>
      <c r="AM74" s="32">
        <f>S74*0.96</f>
        <v>25440</v>
      </c>
      <c r="AN74" s="32">
        <f t="shared" ref="AN74" si="38">AM74*AK74*AJ74</f>
        <v>9794400</v>
      </c>
    </row>
    <row r="75" spans="2:40" ht="14.5" customHeight="1" x14ac:dyDescent="0.35">
      <c r="B75" s="102"/>
      <c r="C75" s="259" t="s">
        <v>335</v>
      </c>
      <c r="D75" s="260"/>
      <c r="E75" s="260"/>
      <c r="F75" s="260"/>
      <c r="G75" s="260"/>
      <c r="H75" s="260"/>
      <c r="I75" s="261"/>
      <c r="J75" s="103">
        <f>SUM(J74:J74)</f>
        <v>10202500</v>
      </c>
      <c r="L75" s="102"/>
      <c r="M75" s="259" t="s">
        <v>384</v>
      </c>
      <c r="N75" s="260"/>
      <c r="O75" s="260"/>
      <c r="P75" s="260"/>
      <c r="Q75" s="260"/>
      <c r="R75" s="260"/>
      <c r="S75" s="261"/>
      <c r="T75" s="103">
        <f>SUM(T74:T74)</f>
        <v>10202500</v>
      </c>
      <c r="V75" s="102"/>
      <c r="W75" s="259" t="s">
        <v>384</v>
      </c>
      <c r="X75" s="260"/>
      <c r="Y75" s="260"/>
      <c r="Z75" s="260"/>
      <c r="AA75" s="260"/>
      <c r="AB75" s="260"/>
      <c r="AC75" s="261"/>
      <c r="AD75" s="103">
        <f>SUM(AD74:AD74)</f>
        <v>10610600</v>
      </c>
      <c r="AF75" s="102"/>
      <c r="AG75" s="259" t="s">
        <v>384</v>
      </c>
      <c r="AH75" s="260"/>
      <c r="AI75" s="260"/>
      <c r="AJ75" s="260"/>
      <c r="AK75" s="260"/>
      <c r="AL75" s="260"/>
      <c r="AM75" s="261"/>
      <c r="AN75" s="103">
        <f>SUM(AN74:AN74)</f>
        <v>9794400</v>
      </c>
    </row>
    <row r="76" spans="2:40" x14ac:dyDescent="0.35">
      <c r="B76" s="83"/>
      <c r="C76" s="112"/>
      <c r="D76" s="113"/>
      <c r="E76" s="113"/>
      <c r="F76" s="113"/>
      <c r="G76" s="113"/>
      <c r="H76" s="113"/>
      <c r="I76" s="113"/>
      <c r="J76" s="125"/>
      <c r="L76" s="83"/>
      <c r="M76" s="112"/>
      <c r="N76" s="113"/>
      <c r="O76" s="113"/>
      <c r="P76" s="113"/>
      <c r="Q76" s="113"/>
      <c r="R76" s="113"/>
      <c r="S76" s="113"/>
      <c r="T76" s="125"/>
      <c r="V76" s="83"/>
      <c r="W76" s="112"/>
      <c r="X76" s="113"/>
      <c r="Y76" s="113"/>
      <c r="Z76" s="113"/>
      <c r="AA76" s="113"/>
      <c r="AB76" s="113"/>
      <c r="AC76" s="113"/>
      <c r="AD76" s="125"/>
      <c r="AF76" s="83"/>
      <c r="AG76" s="112"/>
      <c r="AH76" s="113"/>
      <c r="AI76" s="113"/>
      <c r="AJ76" s="113"/>
      <c r="AK76" s="113"/>
      <c r="AL76" s="113"/>
      <c r="AM76" s="113"/>
      <c r="AN76" s="125"/>
    </row>
    <row r="77" spans="2:40" ht="14.5" customHeight="1" x14ac:dyDescent="0.35">
      <c r="B77" s="102" t="s">
        <v>336</v>
      </c>
      <c r="C77" s="262" t="s">
        <v>341</v>
      </c>
      <c r="D77" s="284"/>
      <c r="E77" s="284"/>
      <c r="F77" s="284"/>
      <c r="G77" s="284"/>
      <c r="H77" s="284"/>
      <c r="I77" s="284"/>
      <c r="J77" s="285"/>
      <c r="L77" s="102"/>
      <c r="M77" s="246" t="s">
        <v>388</v>
      </c>
      <c r="N77" s="298"/>
      <c r="O77" s="298"/>
      <c r="P77" s="298"/>
      <c r="Q77" s="298"/>
      <c r="R77" s="298"/>
      <c r="S77" s="298"/>
      <c r="T77" s="287"/>
      <c r="V77" s="102"/>
      <c r="W77" s="246" t="str">
        <f>+W72</f>
        <v>COTIZACION 2</v>
      </c>
      <c r="X77" s="298"/>
      <c r="Y77" s="298"/>
      <c r="Z77" s="298"/>
      <c r="AA77" s="298"/>
      <c r="AB77" s="298"/>
      <c r="AC77" s="298"/>
      <c r="AD77" s="287"/>
      <c r="AF77" s="102"/>
      <c r="AG77" s="246" t="str">
        <f>+AG72</f>
        <v>COTIZACION 3</v>
      </c>
      <c r="AH77" s="298"/>
      <c r="AI77" s="298"/>
      <c r="AJ77" s="298"/>
      <c r="AK77" s="298"/>
      <c r="AL77" s="298"/>
      <c r="AM77" s="298"/>
      <c r="AN77" s="287"/>
    </row>
    <row r="78" spans="2:40" ht="27.5" customHeight="1" x14ac:dyDescent="0.35">
      <c r="B78" s="3" t="s">
        <v>342</v>
      </c>
      <c r="C78" s="244" t="s">
        <v>183</v>
      </c>
      <c r="D78" s="245"/>
      <c r="E78" s="9" t="s">
        <v>9</v>
      </c>
      <c r="F78" s="9">
        <v>1</v>
      </c>
      <c r="G78" s="248">
        <v>55</v>
      </c>
      <c r="H78" s="249"/>
      <c r="I78" s="19">
        <f t="shared" ref="I78:I81" si="39">AVERAGE(S78,AC78,AM78)</f>
        <v>26500</v>
      </c>
      <c r="J78" s="32">
        <f t="shared" si="35"/>
        <v>1457500</v>
      </c>
      <c r="L78" s="143">
        <v>1</v>
      </c>
      <c r="M78" s="316" t="s">
        <v>183</v>
      </c>
      <c r="N78" s="317"/>
      <c r="O78" s="134" t="s">
        <v>9</v>
      </c>
      <c r="P78" s="134">
        <v>1</v>
      </c>
      <c r="Q78" s="311">
        <v>55</v>
      </c>
      <c r="R78" s="312"/>
      <c r="S78" s="144">
        <v>26500</v>
      </c>
      <c r="T78" s="145">
        <f t="shared" ref="T78:T81" si="40">S78*Q78*P78</f>
        <v>1457500</v>
      </c>
      <c r="V78" s="160">
        <v>1</v>
      </c>
      <c r="W78" s="309" t="s">
        <v>183</v>
      </c>
      <c r="X78" s="310"/>
      <c r="Y78" s="152" t="s">
        <v>9</v>
      </c>
      <c r="Z78" s="152">
        <v>1</v>
      </c>
      <c r="AA78" s="300">
        <v>55</v>
      </c>
      <c r="AB78" s="301"/>
      <c r="AC78" s="161">
        <f>S78*1.04</f>
        <v>27560</v>
      </c>
      <c r="AD78" s="162">
        <f t="shared" ref="AD78:AD81" si="41">AC78*AA78*Z78</f>
        <v>1515800</v>
      </c>
      <c r="AF78" s="102">
        <v>1</v>
      </c>
      <c r="AG78" s="297" t="s">
        <v>183</v>
      </c>
      <c r="AH78" s="285"/>
      <c r="AI78" s="180" t="s">
        <v>9</v>
      </c>
      <c r="AJ78" s="180">
        <v>1</v>
      </c>
      <c r="AK78" s="286">
        <v>55</v>
      </c>
      <c r="AL78" s="287"/>
      <c r="AM78" s="188">
        <f>S78*0.96</f>
        <v>25440</v>
      </c>
      <c r="AN78" s="189">
        <f t="shared" ref="AN78:AN81" si="42">AM78*AK78*AJ78</f>
        <v>1399200</v>
      </c>
    </row>
    <row r="79" spans="2:40" ht="40.25" customHeight="1" x14ac:dyDescent="0.35">
      <c r="B79" s="3" t="s">
        <v>343</v>
      </c>
      <c r="C79" s="244" t="s">
        <v>156</v>
      </c>
      <c r="D79" s="245"/>
      <c r="E79" s="9" t="s">
        <v>9</v>
      </c>
      <c r="F79" s="9">
        <v>3</v>
      </c>
      <c r="G79" s="248">
        <v>55</v>
      </c>
      <c r="H79" s="249"/>
      <c r="I79" s="19">
        <f t="shared" si="39"/>
        <v>42400</v>
      </c>
      <c r="J79" s="32">
        <f t="shared" si="35"/>
        <v>6996000</v>
      </c>
      <c r="L79" s="143">
        <v>2</v>
      </c>
      <c r="M79" s="316" t="s">
        <v>156</v>
      </c>
      <c r="N79" s="317"/>
      <c r="O79" s="134" t="s">
        <v>9</v>
      </c>
      <c r="P79" s="134">
        <v>3</v>
      </c>
      <c r="Q79" s="311">
        <v>55</v>
      </c>
      <c r="R79" s="312"/>
      <c r="S79" s="144">
        <v>42400</v>
      </c>
      <c r="T79" s="145">
        <f t="shared" si="40"/>
        <v>6996000</v>
      </c>
      <c r="V79" s="160">
        <v>2</v>
      </c>
      <c r="W79" s="309" t="s">
        <v>156</v>
      </c>
      <c r="X79" s="310"/>
      <c r="Y79" s="152" t="s">
        <v>9</v>
      </c>
      <c r="Z79" s="152">
        <v>3</v>
      </c>
      <c r="AA79" s="300">
        <v>55</v>
      </c>
      <c r="AB79" s="301"/>
      <c r="AC79" s="161">
        <f t="shared" ref="AC79:AC81" si="43">S79*1.04</f>
        <v>44096</v>
      </c>
      <c r="AD79" s="162">
        <f t="shared" si="41"/>
        <v>7275840</v>
      </c>
      <c r="AF79" s="102">
        <v>2</v>
      </c>
      <c r="AG79" s="297" t="s">
        <v>156</v>
      </c>
      <c r="AH79" s="285"/>
      <c r="AI79" s="180" t="s">
        <v>9</v>
      </c>
      <c r="AJ79" s="180">
        <v>3</v>
      </c>
      <c r="AK79" s="286">
        <v>55</v>
      </c>
      <c r="AL79" s="287"/>
      <c r="AM79" s="188">
        <f t="shared" ref="AM79:AM81" si="44">S79*0.96</f>
        <v>40704</v>
      </c>
      <c r="AN79" s="189">
        <f t="shared" si="42"/>
        <v>6716160</v>
      </c>
    </row>
    <row r="80" spans="2:40" ht="27.5" customHeight="1" x14ac:dyDescent="0.35">
      <c r="B80" s="3" t="s">
        <v>344</v>
      </c>
      <c r="C80" s="244" t="s">
        <v>124</v>
      </c>
      <c r="D80" s="245"/>
      <c r="E80" s="9" t="s">
        <v>9</v>
      </c>
      <c r="F80" s="9">
        <v>1</v>
      </c>
      <c r="G80" s="248">
        <v>55</v>
      </c>
      <c r="H80" s="249"/>
      <c r="I80" s="19">
        <f t="shared" si="39"/>
        <v>31800</v>
      </c>
      <c r="J80" s="32">
        <f t="shared" si="35"/>
        <v>1749000</v>
      </c>
      <c r="L80" s="143">
        <v>3</v>
      </c>
      <c r="M80" s="316" t="s">
        <v>124</v>
      </c>
      <c r="N80" s="317"/>
      <c r="O80" s="134" t="s">
        <v>9</v>
      </c>
      <c r="P80" s="134">
        <v>1</v>
      </c>
      <c r="Q80" s="311">
        <v>55</v>
      </c>
      <c r="R80" s="312"/>
      <c r="S80" s="144">
        <v>31800</v>
      </c>
      <c r="T80" s="145">
        <f t="shared" si="40"/>
        <v>1749000</v>
      </c>
      <c r="V80" s="160">
        <v>3</v>
      </c>
      <c r="W80" s="309" t="s">
        <v>124</v>
      </c>
      <c r="X80" s="310"/>
      <c r="Y80" s="152" t="s">
        <v>9</v>
      </c>
      <c r="Z80" s="152">
        <v>1</v>
      </c>
      <c r="AA80" s="300">
        <v>55</v>
      </c>
      <c r="AB80" s="301"/>
      <c r="AC80" s="161">
        <f t="shared" si="43"/>
        <v>33072</v>
      </c>
      <c r="AD80" s="162">
        <f t="shared" si="41"/>
        <v>1818960</v>
      </c>
      <c r="AF80" s="102">
        <v>3</v>
      </c>
      <c r="AG80" s="297" t="s">
        <v>124</v>
      </c>
      <c r="AH80" s="285"/>
      <c r="AI80" s="180" t="s">
        <v>9</v>
      </c>
      <c r="AJ80" s="180">
        <v>1</v>
      </c>
      <c r="AK80" s="286">
        <v>55</v>
      </c>
      <c r="AL80" s="287"/>
      <c r="AM80" s="188">
        <f t="shared" si="44"/>
        <v>30528</v>
      </c>
      <c r="AN80" s="189">
        <f t="shared" si="42"/>
        <v>1679040</v>
      </c>
    </row>
    <row r="81" spans="2:40" ht="27.5" customHeight="1" x14ac:dyDescent="0.35">
      <c r="B81" s="3" t="s">
        <v>345</v>
      </c>
      <c r="C81" s="244" t="s">
        <v>87</v>
      </c>
      <c r="D81" s="245"/>
      <c r="E81" s="9" t="s">
        <v>9</v>
      </c>
      <c r="F81" s="9">
        <v>1</v>
      </c>
      <c r="G81" s="248">
        <v>55</v>
      </c>
      <c r="H81" s="249"/>
      <c r="I81" s="19">
        <f t="shared" si="39"/>
        <v>307400</v>
      </c>
      <c r="J81" s="32">
        <f t="shared" si="35"/>
        <v>16907000</v>
      </c>
      <c r="L81" s="143">
        <v>4</v>
      </c>
      <c r="M81" s="316" t="s">
        <v>87</v>
      </c>
      <c r="N81" s="317"/>
      <c r="O81" s="134" t="s">
        <v>9</v>
      </c>
      <c r="P81" s="134">
        <v>1</v>
      </c>
      <c r="Q81" s="311">
        <v>55</v>
      </c>
      <c r="R81" s="312"/>
      <c r="S81" s="144">
        <v>307400</v>
      </c>
      <c r="T81" s="145">
        <f t="shared" si="40"/>
        <v>16907000</v>
      </c>
      <c r="V81" s="160">
        <v>4</v>
      </c>
      <c r="W81" s="309" t="s">
        <v>87</v>
      </c>
      <c r="X81" s="310"/>
      <c r="Y81" s="152" t="s">
        <v>9</v>
      </c>
      <c r="Z81" s="152">
        <v>1</v>
      </c>
      <c r="AA81" s="300">
        <v>55</v>
      </c>
      <c r="AB81" s="301"/>
      <c r="AC81" s="161">
        <f t="shared" si="43"/>
        <v>319696</v>
      </c>
      <c r="AD81" s="162">
        <f t="shared" si="41"/>
        <v>17583280</v>
      </c>
      <c r="AF81" s="102">
        <v>4</v>
      </c>
      <c r="AG81" s="297" t="s">
        <v>87</v>
      </c>
      <c r="AH81" s="285"/>
      <c r="AI81" s="180" t="s">
        <v>9</v>
      </c>
      <c r="AJ81" s="180">
        <v>1</v>
      </c>
      <c r="AK81" s="286">
        <v>55</v>
      </c>
      <c r="AL81" s="287"/>
      <c r="AM81" s="188">
        <f t="shared" si="44"/>
        <v>295104</v>
      </c>
      <c r="AN81" s="189">
        <f t="shared" si="42"/>
        <v>16230720</v>
      </c>
    </row>
    <row r="82" spans="2:40" ht="14.5" customHeight="1" x14ac:dyDescent="0.35">
      <c r="B82" s="104"/>
      <c r="C82" s="260" t="s">
        <v>340</v>
      </c>
      <c r="D82" s="260"/>
      <c r="E82" s="260"/>
      <c r="F82" s="260"/>
      <c r="G82" s="260"/>
      <c r="H82" s="260"/>
      <c r="I82" s="261"/>
      <c r="J82" s="103">
        <f>SUM(J78:J81)</f>
        <v>27109500</v>
      </c>
      <c r="L82" s="104"/>
      <c r="M82" s="260" t="s">
        <v>386</v>
      </c>
      <c r="N82" s="260"/>
      <c r="O82" s="260"/>
      <c r="P82" s="260"/>
      <c r="Q82" s="260"/>
      <c r="R82" s="260"/>
      <c r="S82" s="261"/>
      <c r="T82" s="103">
        <f>SUM(T78:T81)</f>
        <v>27109500</v>
      </c>
      <c r="V82" s="104"/>
      <c r="W82" s="260" t="s">
        <v>386</v>
      </c>
      <c r="X82" s="260"/>
      <c r="Y82" s="260"/>
      <c r="Z82" s="260"/>
      <c r="AA82" s="260"/>
      <c r="AB82" s="260"/>
      <c r="AC82" s="261"/>
      <c r="AD82" s="103">
        <f>SUM(AD78:AD81)</f>
        <v>28193880</v>
      </c>
      <c r="AF82" s="104"/>
      <c r="AG82" s="260" t="s">
        <v>386</v>
      </c>
      <c r="AH82" s="260"/>
      <c r="AI82" s="260"/>
      <c r="AJ82" s="260"/>
      <c r="AK82" s="260"/>
      <c r="AL82" s="260"/>
      <c r="AM82" s="261"/>
      <c r="AN82" s="103">
        <f>SUM(AN78:AN81)</f>
        <v>26025120</v>
      </c>
    </row>
    <row r="83" spans="2:40" x14ac:dyDescent="0.35">
      <c r="B83" s="126"/>
      <c r="C83" s="113"/>
      <c r="D83" s="113"/>
      <c r="E83" s="113"/>
      <c r="F83" s="113"/>
      <c r="G83" s="113"/>
      <c r="H83" s="113"/>
      <c r="I83" s="114"/>
      <c r="J83" s="127"/>
      <c r="L83" s="126"/>
      <c r="M83" s="113"/>
      <c r="N83" s="113"/>
      <c r="O83" s="113"/>
      <c r="P83" s="113"/>
      <c r="Q83" s="113"/>
      <c r="R83" s="113"/>
      <c r="S83" s="114"/>
      <c r="T83" s="127"/>
      <c r="V83" s="126"/>
      <c r="W83" s="113"/>
      <c r="X83" s="113"/>
      <c r="Y83" s="113"/>
      <c r="Z83" s="113"/>
      <c r="AA83" s="113"/>
      <c r="AB83" s="113"/>
      <c r="AC83" s="114"/>
      <c r="AD83" s="127"/>
      <c r="AF83" s="126"/>
      <c r="AG83" s="113"/>
      <c r="AH83" s="113"/>
      <c r="AI83" s="113"/>
      <c r="AJ83" s="113"/>
      <c r="AK83" s="113"/>
      <c r="AL83" s="113"/>
      <c r="AM83" s="114"/>
      <c r="AN83" s="127"/>
    </row>
    <row r="84" spans="2:40" x14ac:dyDescent="0.35">
      <c r="B84" s="259" t="s">
        <v>346</v>
      </c>
      <c r="C84" s="260"/>
      <c r="D84" s="260"/>
      <c r="E84" s="260"/>
      <c r="F84" s="260"/>
      <c r="G84" s="260"/>
      <c r="H84" s="260"/>
      <c r="I84" s="261"/>
      <c r="J84" s="103">
        <f>J75+J82</f>
        <v>37312000</v>
      </c>
    </row>
    <row r="85" spans="2:40" x14ac:dyDescent="0.35">
      <c r="B85" s="96" t="s">
        <v>99</v>
      </c>
      <c r="C85" s="250" t="s">
        <v>15</v>
      </c>
      <c r="D85" s="251"/>
      <c r="E85" s="251"/>
      <c r="F85" s="251"/>
      <c r="G85" s="251"/>
      <c r="H85" s="251"/>
      <c r="I85" s="251"/>
      <c r="J85" s="252"/>
      <c r="L85" s="96"/>
      <c r="M85" s="225" t="str">
        <f>+M77</f>
        <v>COTIZACION 1: PROVEDURIA &amp; LOGISTICA TOTAL</v>
      </c>
      <c r="N85" s="223"/>
      <c r="O85" s="223"/>
      <c r="P85" s="223"/>
      <c r="Q85" s="223"/>
      <c r="R85" s="223"/>
      <c r="S85" s="223"/>
      <c r="T85" s="224"/>
      <c r="V85" s="96"/>
      <c r="W85" s="225" t="str">
        <f>+W77</f>
        <v>COTIZACION 2</v>
      </c>
      <c r="X85" s="223"/>
      <c r="Y85" s="223"/>
      <c r="Z85" s="223"/>
      <c r="AA85" s="223"/>
      <c r="AB85" s="223"/>
      <c r="AC85" s="223"/>
      <c r="AD85" s="224"/>
      <c r="AF85" s="96"/>
      <c r="AG85" s="225" t="str">
        <f>+AG77</f>
        <v>COTIZACION 3</v>
      </c>
      <c r="AH85" s="223"/>
      <c r="AI85" s="223"/>
      <c r="AJ85" s="223"/>
      <c r="AK85" s="223"/>
      <c r="AL85" s="223"/>
      <c r="AM85" s="223"/>
      <c r="AN85" s="224"/>
    </row>
    <row r="86" spans="2:40" ht="92" x14ac:dyDescent="0.35">
      <c r="B86" s="91" t="s">
        <v>0</v>
      </c>
      <c r="C86" s="246" t="s">
        <v>6</v>
      </c>
      <c r="D86" s="247"/>
      <c r="E86" s="91" t="s">
        <v>20</v>
      </c>
      <c r="F86" s="91" t="s">
        <v>24</v>
      </c>
      <c r="G86" s="91" t="s">
        <v>32</v>
      </c>
      <c r="H86" s="91" t="s">
        <v>3</v>
      </c>
      <c r="I86" s="91" t="s">
        <v>4</v>
      </c>
      <c r="J86" s="91" t="s">
        <v>8</v>
      </c>
      <c r="L86" s="91" t="s">
        <v>0</v>
      </c>
      <c r="M86" s="246" t="s">
        <v>6</v>
      </c>
      <c r="N86" s="247"/>
      <c r="O86" s="91" t="s">
        <v>20</v>
      </c>
      <c r="P86" s="91" t="s">
        <v>24</v>
      </c>
      <c r="Q86" s="91" t="s">
        <v>32</v>
      </c>
      <c r="R86" s="91" t="s">
        <v>3</v>
      </c>
      <c r="S86" s="91" t="s">
        <v>4</v>
      </c>
      <c r="T86" s="91" t="s">
        <v>8</v>
      </c>
      <c r="V86" s="91" t="s">
        <v>0</v>
      </c>
      <c r="W86" s="246" t="s">
        <v>6</v>
      </c>
      <c r="X86" s="247"/>
      <c r="Y86" s="91" t="s">
        <v>20</v>
      </c>
      <c r="Z86" s="91" t="s">
        <v>24</v>
      </c>
      <c r="AA86" s="91" t="s">
        <v>32</v>
      </c>
      <c r="AB86" s="91" t="s">
        <v>3</v>
      </c>
      <c r="AC86" s="91" t="s">
        <v>4</v>
      </c>
      <c r="AD86" s="91" t="s">
        <v>8</v>
      </c>
      <c r="AF86" s="91" t="s">
        <v>0</v>
      </c>
      <c r="AG86" s="246" t="s">
        <v>6</v>
      </c>
      <c r="AH86" s="247"/>
      <c r="AI86" s="91" t="s">
        <v>20</v>
      </c>
      <c r="AJ86" s="91" t="s">
        <v>24</v>
      </c>
      <c r="AK86" s="91" t="s">
        <v>32</v>
      </c>
      <c r="AL86" s="91" t="s">
        <v>3</v>
      </c>
      <c r="AM86" s="91" t="s">
        <v>4</v>
      </c>
      <c r="AN86" s="91" t="s">
        <v>8</v>
      </c>
    </row>
    <row r="87" spans="2:40" ht="23" x14ac:dyDescent="0.35">
      <c r="B87" s="256" t="s">
        <v>100</v>
      </c>
      <c r="C87" s="256" t="s">
        <v>15</v>
      </c>
      <c r="D87" s="24" t="s">
        <v>27</v>
      </c>
      <c r="E87" s="13" t="s">
        <v>9</v>
      </c>
      <c r="F87" s="13">
        <v>2</v>
      </c>
      <c r="G87" s="13">
        <v>55</v>
      </c>
      <c r="H87" s="5">
        <v>9</v>
      </c>
      <c r="I87" s="19">
        <f t="shared" ref="I87:I107" si="45">AVERAGE(S87,AC87,AM87)</f>
        <v>18444</v>
      </c>
      <c r="J87" s="20">
        <f>I87*H87*F87*G87</f>
        <v>18259560</v>
      </c>
      <c r="L87" s="256">
        <v>1</v>
      </c>
      <c r="M87" s="256" t="s">
        <v>15</v>
      </c>
      <c r="N87" s="146" t="s">
        <v>27</v>
      </c>
      <c r="O87" s="147" t="s">
        <v>9</v>
      </c>
      <c r="P87" s="147">
        <v>2</v>
      </c>
      <c r="Q87" s="147">
        <v>55</v>
      </c>
      <c r="R87" s="134">
        <v>9</v>
      </c>
      <c r="S87" s="138">
        <v>18444</v>
      </c>
      <c r="T87" s="137">
        <f>S87*R87*P87*Q87</f>
        <v>18259560</v>
      </c>
      <c r="V87" s="256">
        <v>1</v>
      </c>
      <c r="W87" s="256" t="s">
        <v>15</v>
      </c>
      <c r="X87" s="163" t="s">
        <v>27</v>
      </c>
      <c r="Y87" s="164" t="s">
        <v>9</v>
      </c>
      <c r="Z87" s="164">
        <v>2</v>
      </c>
      <c r="AA87" s="164">
        <v>55</v>
      </c>
      <c r="AB87" s="152">
        <v>9</v>
      </c>
      <c r="AC87" s="156">
        <f>S87*1.04</f>
        <v>19181.760000000002</v>
      </c>
      <c r="AD87" s="155">
        <f>AC87*AB87*Z87*AA87</f>
        <v>18989942.400000002</v>
      </c>
      <c r="AF87" s="292">
        <v>1</v>
      </c>
      <c r="AG87" s="292" t="s">
        <v>15</v>
      </c>
      <c r="AH87" s="190" t="s">
        <v>27</v>
      </c>
      <c r="AI87" s="191" t="s">
        <v>9</v>
      </c>
      <c r="AJ87" s="191">
        <v>2</v>
      </c>
      <c r="AK87" s="191">
        <v>55</v>
      </c>
      <c r="AL87" s="180">
        <v>9</v>
      </c>
      <c r="AM87" s="184">
        <f>+S87*0.96</f>
        <v>17706.239999999998</v>
      </c>
      <c r="AN87" s="183">
        <f>AM87*AL87*AJ87*AK87</f>
        <v>17529177.599999998</v>
      </c>
    </row>
    <row r="88" spans="2:40" ht="23" x14ac:dyDescent="0.35">
      <c r="B88" s="257"/>
      <c r="C88" s="257"/>
      <c r="D88" s="24" t="s">
        <v>36</v>
      </c>
      <c r="E88" s="13" t="s">
        <v>9</v>
      </c>
      <c r="F88" s="13">
        <v>2</v>
      </c>
      <c r="G88" s="13">
        <v>55</v>
      </c>
      <c r="H88" s="5">
        <v>9</v>
      </c>
      <c r="I88" s="19">
        <f t="shared" si="45"/>
        <v>19080</v>
      </c>
      <c r="J88" s="20">
        <f>I88*H88*F88*G88</f>
        <v>18889200</v>
      </c>
      <c r="L88" s="257"/>
      <c r="M88" s="257"/>
      <c r="N88" s="146" t="s">
        <v>36</v>
      </c>
      <c r="O88" s="147" t="s">
        <v>9</v>
      </c>
      <c r="P88" s="147">
        <v>2</v>
      </c>
      <c r="Q88" s="147">
        <v>55</v>
      </c>
      <c r="R88" s="134">
        <v>9</v>
      </c>
      <c r="S88" s="138">
        <v>19080</v>
      </c>
      <c r="T88" s="137">
        <f>S88*R88*P88*Q88</f>
        <v>18889200</v>
      </c>
      <c r="V88" s="257"/>
      <c r="W88" s="257"/>
      <c r="X88" s="163" t="s">
        <v>36</v>
      </c>
      <c r="Y88" s="164" t="s">
        <v>9</v>
      </c>
      <c r="Z88" s="164">
        <v>2</v>
      </c>
      <c r="AA88" s="164">
        <v>55</v>
      </c>
      <c r="AB88" s="152">
        <v>9</v>
      </c>
      <c r="AC88" s="156">
        <f t="shared" ref="AC88:AC107" si="46">S88*1.04</f>
        <v>19843.2</v>
      </c>
      <c r="AD88" s="155">
        <f>AC88*AB88*Z88*AA88</f>
        <v>19644768.000000004</v>
      </c>
      <c r="AF88" s="293"/>
      <c r="AG88" s="293"/>
      <c r="AH88" s="190" t="s">
        <v>36</v>
      </c>
      <c r="AI88" s="191" t="s">
        <v>9</v>
      </c>
      <c r="AJ88" s="191">
        <v>2</v>
      </c>
      <c r="AK88" s="191">
        <v>55</v>
      </c>
      <c r="AL88" s="180">
        <v>9</v>
      </c>
      <c r="AM88" s="184">
        <f t="shared" ref="AM88:AM107" si="47">+S88*0.96</f>
        <v>18316.8</v>
      </c>
      <c r="AN88" s="183">
        <f>AM88*AL88*AJ88*AK88</f>
        <v>18133631.999999996</v>
      </c>
    </row>
    <row r="89" spans="2:40" ht="23" x14ac:dyDescent="0.35">
      <c r="B89" s="257"/>
      <c r="C89" s="257"/>
      <c r="D89" s="24" t="s">
        <v>25</v>
      </c>
      <c r="E89" s="13" t="s">
        <v>9</v>
      </c>
      <c r="F89" s="13">
        <v>2</v>
      </c>
      <c r="G89" s="13">
        <v>55</v>
      </c>
      <c r="H89" s="5">
        <v>9</v>
      </c>
      <c r="I89" s="19">
        <f t="shared" si="45"/>
        <v>10070</v>
      </c>
      <c r="J89" s="20">
        <f>I89*H89*F89*G89</f>
        <v>9969300</v>
      </c>
      <c r="L89" s="257"/>
      <c r="M89" s="257"/>
      <c r="N89" s="146" t="s">
        <v>25</v>
      </c>
      <c r="O89" s="147" t="s">
        <v>9</v>
      </c>
      <c r="P89" s="147">
        <v>2</v>
      </c>
      <c r="Q89" s="147">
        <v>55</v>
      </c>
      <c r="R89" s="134">
        <v>9</v>
      </c>
      <c r="S89" s="138">
        <v>10070</v>
      </c>
      <c r="T89" s="137">
        <f>S89*R89*P89*Q89</f>
        <v>9969300</v>
      </c>
      <c r="V89" s="257"/>
      <c r="W89" s="257"/>
      <c r="X89" s="163" t="s">
        <v>25</v>
      </c>
      <c r="Y89" s="164" t="s">
        <v>9</v>
      </c>
      <c r="Z89" s="164">
        <v>2</v>
      </c>
      <c r="AA89" s="164">
        <v>55</v>
      </c>
      <c r="AB89" s="152">
        <v>9</v>
      </c>
      <c r="AC89" s="156">
        <f t="shared" si="46"/>
        <v>10472.800000000001</v>
      </c>
      <c r="AD89" s="155">
        <f>AC89*AB89*Z89*AA89</f>
        <v>10368072.000000002</v>
      </c>
      <c r="AF89" s="293"/>
      <c r="AG89" s="293"/>
      <c r="AH89" s="190" t="s">
        <v>25</v>
      </c>
      <c r="AI89" s="191" t="s">
        <v>9</v>
      </c>
      <c r="AJ89" s="191">
        <v>2</v>
      </c>
      <c r="AK89" s="191">
        <v>55</v>
      </c>
      <c r="AL89" s="180">
        <v>9</v>
      </c>
      <c r="AM89" s="184">
        <f t="shared" si="47"/>
        <v>9667.1999999999989</v>
      </c>
      <c r="AN89" s="183">
        <f>AM89*AL89*AJ89*AK89</f>
        <v>9570527.9999999981</v>
      </c>
    </row>
    <row r="90" spans="2:40" ht="23" x14ac:dyDescent="0.35">
      <c r="B90" s="257"/>
      <c r="C90" s="257"/>
      <c r="D90" s="24" t="s">
        <v>29</v>
      </c>
      <c r="E90" s="13" t="s">
        <v>9</v>
      </c>
      <c r="F90" s="13">
        <v>1</v>
      </c>
      <c r="G90" s="13">
        <v>55</v>
      </c>
      <c r="H90" s="5">
        <v>9</v>
      </c>
      <c r="I90" s="19">
        <f t="shared" si="45"/>
        <v>8480</v>
      </c>
      <c r="J90" s="20">
        <f>I90*H90*F90*G90</f>
        <v>4197600</v>
      </c>
      <c r="L90" s="257"/>
      <c r="M90" s="257"/>
      <c r="N90" s="146" t="s">
        <v>29</v>
      </c>
      <c r="O90" s="147" t="s">
        <v>9</v>
      </c>
      <c r="P90" s="147">
        <v>1</v>
      </c>
      <c r="Q90" s="147">
        <v>55</v>
      </c>
      <c r="R90" s="134">
        <v>9</v>
      </c>
      <c r="S90" s="138">
        <v>8480</v>
      </c>
      <c r="T90" s="137">
        <f>S90*R90*P90*Q90</f>
        <v>4197600</v>
      </c>
      <c r="V90" s="257"/>
      <c r="W90" s="257"/>
      <c r="X90" s="163" t="s">
        <v>29</v>
      </c>
      <c r="Y90" s="164" t="s">
        <v>9</v>
      </c>
      <c r="Z90" s="164">
        <v>1</v>
      </c>
      <c r="AA90" s="164">
        <v>55</v>
      </c>
      <c r="AB90" s="152">
        <v>9</v>
      </c>
      <c r="AC90" s="156">
        <f t="shared" si="46"/>
        <v>8819.2000000000007</v>
      </c>
      <c r="AD90" s="155">
        <f>AC90*AB90*Z90*AA90</f>
        <v>4365504</v>
      </c>
      <c r="AF90" s="293"/>
      <c r="AG90" s="293"/>
      <c r="AH90" s="190" t="s">
        <v>29</v>
      </c>
      <c r="AI90" s="191" t="s">
        <v>9</v>
      </c>
      <c r="AJ90" s="191">
        <v>1</v>
      </c>
      <c r="AK90" s="191">
        <v>55</v>
      </c>
      <c r="AL90" s="180">
        <v>9</v>
      </c>
      <c r="AM90" s="184">
        <f t="shared" si="47"/>
        <v>8140.7999999999993</v>
      </c>
      <c r="AN90" s="183">
        <f>AM90*AL90*AJ90*AK90</f>
        <v>4029696</v>
      </c>
    </row>
    <row r="91" spans="2:40" ht="34.5" x14ac:dyDescent="0.35">
      <c r="B91" s="257"/>
      <c r="C91" s="257"/>
      <c r="D91" s="24" t="s">
        <v>28</v>
      </c>
      <c r="E91" s="13" t="s">
        <v>9</v>
      </c>
      <c r="F91" s="13">
        <v>1</v>
      </c>
      <c r="G91" s="13">
        <v>55</v>
      </c>
      <c r="H91" s="5">
        <v>9</v>
      </c>
      <c r="I91" s="19">
        <f t="shared" si="45"/>
        <v>13780</v>
      </c>
      <c r="J91" s="20">
        <f>I91*H91*F91*G91</f>
        <v>6821100</v>
      </c>
      <c r="L91" s="257"/>
      <c r="M91" s="257"/>
      <c r="N91" s="146" t="s">
        <v>28</v>
      </c>
      <c r="O91" s="147" t="s">
        <v>9</v>
      </c>
      <c r="P91" s="147">
        <v>1</v>
      </c>
      <c r="Q91" s="147">
        <v>55</v>
      </c>
      <c r="R91" s="134">
        <v>9</v>
      </c>
      <c r="S91" s="148">
        <v>13780</v>
      </c>
      <c r="T91" s="137">
        <f>S91*R91*P91*Q91</f>
        <v>6821100</v>
      </c>
      <c r="V91" s="257"/>
      <c r="W91" s="257"/>
      <c r="X91" s="163" t="s">
        <v>28</v>
      </c>
      <c r="Y91" s="164" t="s">
        <v>9</v>
      </c>
      <c r="Z91" s="164">
        <v>1</v>
      </c>
      <c r="AA91" s="164">
        <v>55</v>
      </c>
      <c r="AB91" s="152">
        <v>9</v>
      </c>
      <c r="AC91" s="156">
        <f t="shared" si="46"/>
        <v>14331.2</v>
      </c>
      <c r="AD91" s="155">
        <f>AC91*AB91*Z91*AA91</f>
        <v>7093944</v>
      </c>
      <c r="AF91" s="293"/>
      <c r="AG91" s="293"/>
      <c r="AH91" s="190" t="s">
        <v>28</v>
      </c>
      <c r="AI91" s="191" t="s">
        <v>9</v>
      </c>
      <c r="AJ91" s="191">
        <v>1</v>
      </c>
      <c r="AK91" s="191">
        <v>55</v>
      </c>
      <c r="AL91" s="180">
        <v>9</v>
      </c>
      <c r="AM91" s="184">
        <f t="shared" si="47"/>
        <v>13228.8</v>
      </c>
      <c r="AN91" s="183">
        <f>AM91*AL91*AJ91*AK91</f>
        <v>6548256</v>
      </c>
    </row>
    <row r="92" spans="2:40" x14ac:dyDescent="0.35">
      <c r="B92" s="257"/>
      <c r="C92" s="257"/>
      <c r="D92" s="24" t="s">
        <v>37</v>
      </c>
      <c r="E92" s="13" t="s">
        <v>9</v>
      </c>
      <c r="F92" s="13">
        <v>2</v>
      </c>
      <c r="G92" s="13">
        <v>55</v>
      </c>
      <c r="H92" s="5">
        <v>9</v>
      </c>
      <c r="I92" s="19">
        <f t="shared" si="45"/>
        <v>12720</v>
      </c>
      <c r="J92" s="20">
        <f t="shared" ref="J92:J106" si="48">I92*H92*F92*G92</f>
        <v>12592800</v>
      </c>
      <c r="L92" s="257"/>
      <c r="M92" s="257"/>
      <c r="N92" s="146" t="s">
        <v>37</v>
      </c>
      <c r="O92" s="147" t="s">
        <v>9</v>
      </c>
      <c r="P92" s="147">
        <v>2</v>
      </c>
      <c r="Q92" s="147">
        <v>55</v>
      </c>
      <c r="R92" s="134">
        <v>9</v>
      </c>
      <c r="S92" s="148">
        <v>12720</v>
      </c>
      <c r="T92" s="137">
        <f t="shared" ref="T92:T106" si="49">S92*R92*P92*Q92</f>
        <v>12592800</v>
      </c>
      <c r="V92" s="257"/>
      <c r="W92" s="257"/>
      <c r="X92" s="163" t="s">
        <v>37</v>
      </c>
      <c r="Y92" s="164" t="s">
        <v>9</v>
      </c>
      <c r="Z92" s="164">
        <v>2</v>
      </c>
      <c r="AA92" s="164">
        <v>55</v>
      </c>
      <c r="AB92" s="152">
        <v>9</v>
      </c>
      <c r="AC92" s="156">
        <f t="shared" si="46"/>
        <v>13228.800000000001</v>
      </c>
      <c r="AD92" s="155">
        <f t="shared" ref="AD92:AD106" si="50">AC92*AB92*Z92*AA92</f>
        <v>13096512.000000002</v>
      </c>
      <c r="AF92" s="293"/>
      <c r="AG92" s="293"/>
      <c r="AH92" s="190" t="s">
        <v>37</v>
      </c>
      <c r="AI92" s="191" t="s">
        <v>9</v>
      </c>
      <c r="AJ92" s="191">
        <v>2</v>
      </c>
      <c r="AK92" s="191">
        <v>55</v>
      </c>
      <c r="AL92" s="180">
        <v>9</v>
      </c>
      <c r="AM92" s="184">
        <f t="shared" si="47"/>
        <v>12211.199999999999</v>
      </c>
      <c r="AN92" s="183">
        <f t="shared" ref="AN92:AN106" si="51">AM92*AL92*AJ92*AK92</f>
        <v>12089087.999999998</v>
      </c>
    </row>
    <row r="93" spans="2:40" x14ac:dyDescent="0.35">
      <c r="B93" s="257"/>
      <c r="C93" s="257"/>
      <c r="D93" s="24" t="s">
        <v>38</v>
      </c>
      <c r="E93" s="13" t="s">
        <v>9</v>
      </c>
      <c r="F93" s="13">
        <v>1</v>
      </c>
      <c r="G93" s="13">
        <v>55</v>
      </c>
      <c r="H93" s="5">
        <v>1</v>
      </c>
      <c r="I93" s="19">
        <f t="shared" si="45"/>
        <v>13780</v>
      </c>
      <c r="J93" s="20">
        <f t="shared" si="48"/>
        <v>757900</v>
      </c>
      <c r="L93" s="257"/>
      <c r="M93" s="257"/>
      <c r="N93" s="146" t="s">
        <v>38</v>
      </c>
      <c r="O93" s="147" t="s">
        <v>9</v>
      </c>
      <c r="P93" s="147">
        <v>1</v>
      </c>
      <c r="Q93" s="147">
        <v>55</v>
      </c>
      <c r="R93" s="134">
        <v>1</v>
      </c>
      <c r="S93" s="148">
        <v>13780</v>
      </c>
      <c r="T93" s="137">
        <f t="shared" si="49"/>
        <v>757900</v>
      </c>
      <c r="V93" s="257"/>
      <c r="W93" s="257"/>
      <c r="X93" s="163" t="s">
        <v>38</v>
      </c>
      <c r="Y93" s="164" t="s">
        <v>9</v>
      </c>
      <c r="Z93" s="164">
        <v>1</v>
      </c>
      <c r="AA93" s="164">
        <v>55</v>
      </c>
      <c r="AB93" s="152">
        <v>1</v>
      </c>
      <c r="AC93" s="156">
        <f t="shared" si="46"/>
        <v>14331.2</v>
      </c>
      <c r="AD93" s="155">
        <f t="shared" si="50"/>
        <v>788216</v>
      </c>
      <c r="AF93" s="293"/>
      <c r="AG93" s="293"/>
      <c r="AH93" s="190" t="s">
        <v>38</v>
      </c>
      <c r="AI93" s="191" t="s">
        <v>9</v>
      </c>
      <c r="AJ93" s="191">
        <v>1</v>
      </c>
      <c r="AK93" s="191">
        <v>55</v>
      </c>
      <c r="AL93" s="180">
        <v>1</v>
      </c>
      <c r="AM93" s="184">
        <f t="shared" si="47"/>
        <v>13228.8</v>
      </c>
      <c r="AN93" s="183">
        <f t="shared" si="51"/>
        <v>727584</v>
      </c>
    </row>
    <row r="94" spans="2:40" ht="23" x14ac:dyDescent="0.35">
      <c r="B94" s="257"/>
      <c r="C94" s="257"/>
      <c r="D94" s="24" t="s">
        <v>26</v>
      </c>
      <c r="E94" s="13" t="s">
        <v>9</v>
      </c>
      <c r="F94" s="13">
        <v>4</v>
      </c>
      <c r="G94" s="13">
        <v>55</v>
      </c>
      <c r="H94" s="5">
        <v>9</v>
      </c>
      <c r="I94" s="19">
        <f t="shared" si="45"/>
        <v>2756</v>
      </c>
      <c r="J94" s="20">
        <f t="shared" si="48"/>
        <v>5456880</v>
      </c>
      <c r="L94" s="257"/>
      <c r="M94" s="257"/>
      <c r="N94" s="146" t="s">
        <v>26</v>
      </c>
      <c r="O94" s="147" t="s">
        <v>9</v>
      </c>
      <c r="P94" s="147">
        <v>4</v>
      </c>
      <c r="Q94" s="147">
        <v>55</v>
      </c>
      <c r="R94" s="134">
        <v>9</v>
      </c>
      <c r="S94" s="148">
        <v>2756</v>
      </c>
      <c r="T94" s="137">
        <f t="shared" si="49"/>
        <v>5456880</v>
      </c>
      <c r="V94" s="257"/>
      <c r="W94" s="257"/>
      <c r="X94" s="163" t="s">
        <v>26</v>
      </c>
      <c r="Y94" s="164" t="s">
        <v>9</v>
      </c>
      <c r="Z94" s="164">
        <v>4</v>
      </c>
      <c r="AA94" s="164">
        <v>55</v>
      </c>
      <c r="AB94" s="152">
        <v>9</v>
      </c>
      <c r="AC94" s="156">
        <f t="shared" si="46"/>
        <v>2866.2400000000002</v>
      </c>
      <c r="AD94" s="155">
        <f t="shared" si="50"/>
        <v>5675155.2000000011</v>
      </c>
      <c r="AF94" s="293"/>
      <c r="AG94" s="293"/>
      <c r="AH94" s="190" t="s">
        <v>26</v>
      </c>
      <c r="AI94" s="191" t="s">
        <v>9</v>
      </c>
      <c r="AJ94" s="191">
        <v>4</v>
      </c>
      <c r="AK94" s="191">
        <v>55</v>
      </c>
      <c r="AL94" s="180">
        <v>9</v>
      </c>
      <c r="AM94" s="184">
        <f t="shared" si="47"/>
        <v>2645.7599999999998</v>
      </c>
      <c r="AN94" s="183">
        <f t="shared" si="51"/>
        <v>5238604.7999999989</v>
      </c>
    </row>
    <row r="95" spans="2:40" ht="23" x14ac:dyDescent="0.35">
      <c r="B95" s="257"/>
      <c r="C95" s="257"/>
      <c r="D95" s="24" t="s">
        <v>39</v>
      </c>
      <c r="E95" s="13" t="s">
        <v>9</v>
      </c>
      <c r="F95" s="13">
        <v>1</v>
      </c>
      <c r="G95" s="13">
        <v>55</v>
      </c>
      <c r="H95" s="5">
        <v>4</v>
      </c>
      <c r="I95" s="19">
        <f t="shared" si="45"/>
        <v>16960</v>
      </c>
      <c r="J95" s="20">
        <f t="shared" si="48"/>
        <v>3731200</v>
      </c>
      <c r="L95" s="257"/>
      <c r="M95" s="257"/>
      <c r="N95" s="146" t="s">
        <v>39</v>
      </c>
      <c r="O95" s="147" t="s">
        <v>9</v>
      </c>
      <c r="P95" s="147">
        <v>1</v>
      </c>
      <c r="Q95" s="147">
        <v>55</v>
      </c>
      <c r="R95" s="134">
        <v>4</v>
      </c>
      <c r="S95" s="148">
        <v>16960</v>
      </c>
      <c r="T95" s="137">
        <f t="shared" si="49"/>
        <v>3731200</v>
      </c>
      <c r="V95" s="257"/>
      <c r="W95" s="257"/>
      <c r="X95" s="163" t="s">
        <v>39</v>
      </c>
      <c r="Y95" s="164" t="s">
        <v>9</v>
      </c>
      <c r="Z95" s="164">
        <v>1</v>
      </c>
      <c r="AA95" s="164">
        <v>55</v>
      </c>
      <c r="AB95" s="152">
        <v>4</v>
      </c>
      <c r="AC95" s="156">
        <f t="shared" si="46"/>
        <v>17638.400000000001</v>
      </c>
      <c r="AD95" s="155">
        <f t="shared" si="50"/>
        <v>3880448.0000000005</v>
      </c>
      <c r="AF95" s="293"/>
      <c r="AG95" s="293"/>
      <c r="AH95" s="190" t="s">
        <v>39</v>
      </c>
      <c r="AI95" s="191" t="s">
        <v>9</v>
      </c>
      <c r="AJ95" s="191">
        <v>1</v>
      </c>
      <c r="AK95" s="191">
        <v>55</v>
      </c>
      <c r="AL95" s="180">
        <v>4</v>
      </c>
      <c r="AM95" s="184">
        <f t="shared" si="47"/>
        <v>16281.599999999999</v>
      </c>
      <c r="AN95" s="183">
        <f t="shared" si="51"/>
        <v>3581951.9999999995</v>
      </c>
    </row>
    <row r="96" spans="2:40" ht="23" x14ac:dyDescent="0.35">
      <c r="B96" s="257"/>
      <c r="C96" s="257"/>
      <c r="D96" s="10" t="s">
        <v>40</v>
      </c>
      <c r="E96" s="13" t="s">
        <v>9</v>
      </c>
      <c r="F96" s="13">
        <v>1</v>
      </c>
      <c r="G96" s="13">
        <v>55</v>
      </c>
      <c r="H96" s="5">
        <v>4</v>
      </c>
      <c r="I96" s="19">
        <f t="shared" si="45"/>
        <v>16430</v>
      </c>
      <c r="J96" s="20">
        <f t="shared" si="48"/>
        <v>3614600</v>
      </c>
      <c r="L96" s="257"/>
      <c r="M96" s="257"/>
      <c r="N96" s="149" t="s">
        <v>40</v>
      </c>
      <c r="O96" s="147" t="s">
        <v>9</v>
      </c>
      <c r="P96" s="147">
        <v>1</v>
      </c>
      <c r="Q96" s="147">
        <v>55</v>
      </c>
      <c r="R96" s="134">
        <v>4</v>
      </c>
      <c r="S96" s="148">
        <v>16430</v>
      </c>
      <c r="T96" s="137">
        <f t="shared" si="49"/>
        <v>3614600</v>
      </c>
      <c r="V96" s="257"/>
      <c r="W96" s="257"/>
      <c r="X96" s="165" t="s">
        <v>40</v>
      </c>
      <c r="Y96" s="164" t="s">
        <v>9</v>
      </c>
      <c r="Z96" s="164">
        <v>1</v>
      </c>
      <c r="AA96" s="164">
        <v>55</v>
      </c>
      <c r="AB96" s="152">
        <v>4</v>
      </c>
      <c r="AC96" s="156">
        <f t="shared" si="46"/>
        <v>17087.2</v>
      </c>
      <c r="AD96" s="155">
        <f t="shared" si="50"/>
        <v>3759184</v>
      </c>
      <c r="AF96" s="293"/>
      <c r="AG96" s="293"/>
      <c r="AH96" s="192" t="s">
        <v>40</v>
      </c>
      <c r="AI96" s="191" t="s">
        <v>9</v>
      </c>
      <c r="AJ96" s="191">
        <v>1</v>
      </c>
      <c r="AK96" s="191">
        <v>55</v>
      </c>
      <c r="AL96" s="180">
        <v>4</v>
      </c>
      <c r="AM96" s="184">
        <f t="shared" si="47"/>
        <v>15772.8</v>
      </c>
      <c r="AN96" s="183">
        <f t="shared" si="51"/>
        <v>3470016</v>
      </c>
    </row>
    <row r="97" spans="2:40" x14ac:dyDescent="0.35">
      <c r="B97" s="257"/>
      <c r="C97" s="257"/>
      <c r="D97" s="10" t="s">
        <v>41</v>
      </c>
      <c r="E97" s="13" t="s">
        <v>9</v>
      </c>
      <c r="F97" s="13">
        <v>2</v>
      </c>
      <c r="G97" s="13">
        <v>55</v>
      </c>
      <c r="H97" s="5">
        <v>9</v>
      </c>
      <c r="I97" s="19">
        <f t="shared" si="45"/>
        <v>9540</v>
      </c>
      <c r="J97" s="20">
        <f t="shared" si="48"/>
        <v>9444600</v>
      </c>
      <c r="L97" s="257"/>
      <c r="M97" s="257"/>
      <c r="N97" s="149" t="s">
        <v>41</v>
      </c>
      <c r="O97" s="147" t="s">
        <v>9</v>
      </c>
      <c r="P97" s="147">
        <v>2</v>
      </c>
      <c r="Q97" s="147">
        <v>55</v>
      </c>
      <c r="R97" s="134">
        <v>9</v>
      </c>
      <c r="S97" s="148">
        <v>9540</v>
      </c>
      <c r="T97" s="137">
        <f t="shared" si="49"/>
        <v>9444600</v>
      </c>
      <c r="V97" s="257"/>
      <c r="W97" s="257"/>
      <c r="X97" s="165" t="s">
        <v>41</v>
      </c>
      <c r="Y97" s="164" t="s">
        <v>9</v>
      </c>
      <c r="Z97" s="164">
        <v>2</v>
      </c>
      <c r="AA97" s="164">
        <v>55</v>
      </c>
      <c r="AB97" s="152">
        <v>9</v>
      </c>
      <c r="AC97" s="156">
        <f t="shared" si="46"/>
        <v>9921.6</v>
      </c>
      <c r="AD97" s="155">
        <f t="shared" si="50"/>
        <v>9822384.0000000019</v>
      </c>
      <c r="AF97" s="293"/>
      <c r="AG97" s="293"/>
      <c r="AH97" s="192" t="s">
        <v>41</v>
      </c>
      <c r="AI97" s="191" t="s">
        <v>9</v>
      </c>
      <c r="AJ97" s="191">
        <v>2</v>
      </c>
      <c r="AK97" s="191">
        <v>55</v>
      </c>
      <c r="AL97" s="180">
        <v>9</v>
      </c>
      <c r="AM97" s="184">
        <f t="shared" si="47"/>
        <v>9158.4</v>
      </c>
      <c r="AN97" s="183">
        <f t="shared" si="51"/>
        <v>9066815.9999999981</v>
      </c>
    </row>
    <row r="98" spans="2:40" x14ac:dyDescent="0.35">
      <c r="B98" s="257"/>
      <c r="C98" s="257"/>
      <c r="D98" s="10" t="s">
        <v>42</v>
      </c>
      <c r="E98" s="13" t="s">
        <v>9</v>
      </c>
      <c r="F98" s="13">
        <v>1</v>
      </c>
      <c r="G98" s="13">
        <v>55</v>
      </c>
      <c r="H98" s="5">
        <v>4</v>
      </c>
      <c r="I98" s="19">
        <f t="shared" si="45"/>
        <v>19080</v>
      </c>
      <c r="J98" s="20">
        <f t="shared" si="48"/>
        <v>4197600</v>
      </c>
      <c r="L98" s="257"/>
      <c r="M98" s="257"/>
      <c r="N98" s="149" t="s">
        <v>42</v>
      </c>
      <c r="O98" s="147" t="s">
        <v>9</v>
      </c>
      <c r="P98" s="147">
        <v>1</v>
      </c>
      <c r="Q98" s="147">
        <v>55</v>
      </c>
      <c r="R98" s="134">
        <v>4</v>
      </c>
      <c r="S98" s="148">
        <v>19080</v>
      </c>
      <c r="T98" s="137">
        <f t="shared" si="49"/>
        <v>4197600</v>
      </c>
      <c r="V98" s="257"/>
      <c r="W98" s="257"/>
      <c r="X98" s="165" t="s">
        <v>42</v>
      </c>
      <c r="Y98" s="164" t="s">
        <v>9</v>
      </c>
      <c r="Z98" s="164">
        <v>1</v>
      </c>
      <c r="AA98" s="164">
        <v>55</v>
      </c>
      <c r="AB98" s="152">
        <v>4</v>
      </c>
      <c r="AC98" s="156">
        <f t="shared" si="46"/>
        <v>19843.2</v>
      </c>
      <c r="AD98" s="155">
        <f t="shared" si="50"/>
        <v>4365504</v>
      </c>
      <c r="AF98" s="293"/>
      <c r="AG98" s="293"/>
      <c r="AH98" s="192" t="s">
        <v>42</v>
      </c>
      <c r="AI98" s="191" t="s">
        <v>9</v>
      </c>
      <c r="AJ98" s="191">
        <v>1</v>
      </c>
      <c r="AK98" s="191">
        <v>55</v>
      </c>
      <c r="AL98" s="180">
        <v>4</v>
      </c>
      <c r="AM98" s="184">
        <f t="shared" si="47"/>
        <v>18316.8</v>
      </c>
      <c r="AN98" s="183">
        <f t="shared" si="51"/>
        <v>4029696</v>
      </c>
    </row>
    <row r="99" spans="2:40" x14ac:dyDescent="0.35">
      <c r="B99" s="257"/>
      <c r="C99" s="257"/>
      <c r="D99" s="10" t="s">
        <v>43</v>
      </c>
      <c r="E99" s="13" t="s">
        <v>9</v>
      </c>
      <c r="F99" s="13">
        <v>1</v>
      </c>
      <c r="G99" s="13">
        <v>55</v>
      </c>
      <c r="H99" s="5">
        <v>9</v>
      </c>
      <c r="I99" s="19">
        <f t="shared" si="45"/>
        <v>26500</v>
      </c>
      <c r="J99" s="20">
        <f t="shared" si="48"/>
        <v>13117500</v>
      </c>
      <c r="L99" s="257"/>
      <c r="M99" s="257"/>
      <c r="N99" s="149" t="s">
        <v>43</v>
      </c>
      <c r="O99" s="147" t="s">
        <v>9</v>
      </c>
      <c r="P99" s="147">
        <v>1</v>
      </c>
      <c r="Q99" s="147">
        <v>55</v>
      </c>
      <c r="R99" s="134">
        <v>9</v>
      </c>
      <c r="S99" s="148">
        <v>26500</v>
      </c>
      <c r="T99" s="137">
        <f t="shared" si="49"/>
        <v>13117500</v>
      </c>
      <c r="V99" s="257"/>
      <c r="W99" s="257"/>
      <c r="X99" s="165" t="s">
        <v>43</v>
      </c>
      <c r="Y99" s="164" t="s">
        <v>9</v>
      </c>
      <c r="Z99" s="164">
        <v>1</v>
      </c>
      <c r="AA99" s="164">
        <v>55</v>
      </c>
      <c r="AB99" s="152">
        <v>9</v>
      </c>
      <c r="AC99" s="156">
        <f t="shared" si="46"/>
        <v>27560</v>
      </c>
      <c r="AD99" s="155">
        <f t="shared" si="50"/>
        <v>13642200</v>
      </c>
      <c r="AF99" s="293"/>
      <c r="AG99" s="293"/>
      <c r="AH99" s="192" t="s">
        <v>43</v>
      </c>
      <c r="AI99" s="191" t="s">
        <v>9</v>
      </c>
      <c r="AJ99" s="191">
        <v>1</v>
      </c>
      <c r="AK99" s="191">
        <v>55</v>
      </c>
      <c r="AL99" s="180">
        <v>9</v>
      </c>
      <c r="AM99" s="184">
        <f t="shared" si="47"/>
        <v>25440</v>
      </c>
      <c r="AN99" s="183">
        <f t="shared" si="51"/>
        <v>12592800</v>
      </c>
    </row>
    <row r="100" spans="2:40" x14ac:dyDescent="0.35">
      <c r="B100" s="257"/>
      <c r="C100" s="257"/>
      <c r="D100" s="10" t="s">
        <v>44</v>
      </c>
      <c r="E100" s="13" t="s">
        <v>9</v>
      </c>
      <c r="F100" s="13">
        <v>1</v>
      </c>
      <c r="G100" s="13">
        <v>55</v>
      </c>
      <c r="H100" s="5">
        <v>1</v>
      </c>
      <c r="I100" s="19">
        <f t="shared" si="45"/>
        <v>12720</v>
      </c>
      <c r="J100" s="20">
        <f t="shared" si="48"/>
        <v>699600</v>
      </c>
      <c r="L100" s="257"/>
      <c r="M100" s="257"/>
      <c r="N100" s="149" t="s">
        <v>44</v>
      </c>
      <c r="O100" s="147" t="s">
        <v>9</v>
      </c>
      <c r="P100" s="147">
        <v>1</v>
      </c>
      <c r="Q100" s="147">
        <v>55</v>
      </c>
      <c r="R100" s="134">
        <v>1</v>
      </c>
      <c r="S100" s="148">
        <v>12720</v>
      </c>
      <c r="T100" s="137">
        <f t="shared" si="49"/>
        <v>699600</v>
      </c>
      <c r="V100" s="257"/>
      <c r="W100" s="257"/>
      <c r="X100" s="165" t="s">
        <v>44</v>
      </c>
      <c r="Y100" s="164" t="s">
        <v>9</v>
      </c>
      <c r="Z100" s="164">
        <v>1</v>
      </c>
      <c r="AA100" s="164">
        <v>55</v>
      </c>
      <c r="AB100" s="152">
        <v>1</v>
      </c>
      <c r="AC100" s="156">
        <f t="shared" si="46"/>
        <v>13228.800000000001</v>
      </c>
      <c r="AD100" s="155">
        <f t="shared" si="50"/>
        <v>727584.00000000012</v>
      </c>
      <c r="AF100" s="293"/>
      <c r="AG100" s="293"/>
      <c r="AH100" s="192" t="s">
        <v>44</v>
      </c>
      <c r="AI100" s="191" t="s">
        <v>9</v>
      </c>
      <c r="AJ100" s="191">
        <v>1</v>
      </c>
      <c r="AK100" s="191">
        <v>55</v>
      </c>
      <c r="AL100" s="180">
        <v>1</v>
      </c>
      <c r="AM100" s="184">
        <f t="shared" si="47"/>
        <v>12211.199999999999</v>
      </c>
      <c r="AN100" s="183">
        <f t="shared" si="51"/>
        <v>671615.99999999988</v>
      </c>
    </row>
    <row r="101" spans="2:40" ht="23" x14ac:dyDescent="0.35">
      <c r="B101" s="257"/>
      <c r="C101" s="257"/>
      <c r="D101" s="24" t="s">
        <v>16</v>
      </c>
      <c r="E101" s="13" t="s">
        <v>9</v>
      </c>
      <c r="F101" s="13">
        <v>5</v>
      </c>
      <c r="G101" s="13">
        <v>55</v>
      </c>
      <c r="H101" s="5">
        <v>9</v>
      </c>
      <c r="I101" s="19">
        <f t="shared" si="45"/>
        <v>2491</v>
      </c>
      <c r="J101" s="20">
        <f t="shared" si="48"/>
        <v>6165225</v>
      </c>
      <c r="L101" s="257"/>
      <c r="M101" s="257"/>
      <c r="N101" s="146" t="s">
        <v>16</v>
      </c>
      <c r="O101" s="147" t="s">
        <v>9</v>
      </c>
      <c r="P101" s="147">
        <v>5</v>
      </c>
      <c r="Q101" s="147">
        <v>55</v>
      </c>
      <c r="R101" s="134">
        <v>9</v>
      </c>
      <c r="S101" s="148">
        <v>2491</v>
      </c>
      <c r="T101" s="137">
        <f t="shared" si="49"/>
        <v>6165225</v>
      </c>
      <c r="V101" s="257"/>
      <c r="W101" s="257"/>
      <c r="X101" s="163" t="s">
        <v>16</v>
      </c>
      <c r="Y101" s="164" t="s">
        <v>9</v>
      </c>
      <c r="Z101" s="164">
        <v>5</v>
      </c>
      <c r="AA101" s="164">
        <v>55</v>
      </c>
      <c r="AB101" s="152">
        <v>9</v>
      </c>
      <c r="AC101" s="156">
        <f t="shared" si="46"/>
        <v>2590.64</v>
      </c>
      <c r="AD101" s="155">
        <f t="shared" si="50"/>
        <v>6411833.9999999991</v>
      </c>
      <c r="AF101" s="293"/>
      <c r="AG101" s="293"/>
      <c r="AH101" s="190" t="s">
        <v>16</v>
      </c>
      <c r="AI101" s="191" t="s">
        <v>9</v>
      </c>
      <c r="AJ101" s="191">
        <v>5</v>
      </c>
      <c r="AK101" s="191">
        <v>55</v>
      </c>
      <c r="AL101" s="180">
        <v>9</v>
      </c>
      <c r="AM101" s="184">
        <f t="shared" si="47"/>
        <v>2391.36</v>
      </c>
      <c r="AN101" s="183">
        <f t="shared" si="51"/>
        <v>5918616.0000000009</v>
      </c>
    </row>
    <row r="102" spans="2:40" ht="23" x14ac:dyDescent="0.35">
      <c r="B102" s="257"/>
      <c r="C102" s="257"/>
      <c r="D102" s="10" t="s">
        <v>45</v>
      </c>
      <c r="E102" s="13" t="s">
        <v>9</v>
      </c>
      <c r="F102" s="13">
        <v>1</v>
      </c>
      <c r="G102" s="13">
        <v>55</v>
      </c>
      <c r="H102" s="5">
        <v>9</v>
      </c>
      <c r="I102" s="19">
        <f t="shared" si="45"/>
        <v>16536</v>
      </c>
      <c r="J102" s="30">
        <f t="shared" si="48"/>
        <v>8185320</v>
      </c>
      <c r="L102" s="257"/>
      <c r="M102" s="257"/>
      <c r="N102" s="149" t="s">
        <v>45</v>
      </c>
      <c r="O102" s="147" t="s">
        <v>9</v>
      </c>
      <c r="P102" s="147">
        <v>1</v>
      </c>
      <c r="Q102" s="147">
        <v>55</v>
      </c>
      <c r="R102" s="134">
        <v>9</v>
      </c>
      <c r="S102" s="148">
        <v>16536</v>
      </c>
      <c r="T102" s="137">
        <f t="shared" si="49"/>
        <v>8185320</v>
      </c>
      <c r="V102" s="257"/>
      <c r="W102" s="257"/>
      <c r="X102" s="165" t="s">
        <v>45</v>
      </c>
      <c r="Y102" s="164" t="s">
        <v>9</v>
      </c>
      <c r="Z102" s="164">
        <v>1</v>
      </c>
      <c r="AA102" s="164">
        <v>55</v>
      </c>
      <c r="AB102" s="152">
        <v>9</v>
      </c>
      <c r="AC102" s="156">
        <f t="shared" si="46"/>
        <v>17197.440000000002</v>
      </c>
      <c r="AD102" s="155">
        <f t="shared" si="50"/>
        <v>8512732.8000000007</v>
      </c>
      <c r="AF102" s="293"/>
      <c r="AG102" s="293"/>
      <c r="AH102" s="192" t="s">
        <v>45</v>
      </c>
      <c r="AI102" s="191" t="s">
        <v>9</v>
      </c>
      <c r="AJ102" s="191">
        <v>1</v>
      </c>
      <c r="AK102" s="191">
        <v>55</v>
      </c>
      <c r="AL102" s="180">
        <v>9</v>
      </c>
      <c r="AM102" s="184">
        <f t="shared" si="47"/>
        <v>15874.56</v>
      </c>
      <c r="AN102" s="183">
        <f t="shared" si="51"/>
        <v>7857907.2000000002</v>
      </c>
    </row>
    <row r="103" spans="2:40" x14ac:dyDescent="0.35">
      <c r="B103" s="257"/>
      <c r="C103" s="257"/>
      <c r="D103" s="10" t="s">
        <v>46</v>
      </c>
      <c r="E103" s="13" t="s">
        <v>9</v>
      </c>
      <c r="F103" s="13">
        <v>1</v>
      </c>
      <c r="G103" s="13">
        <v>55</v>
      </c>
      <c r="H103" s="5">
        <v>2</v>
      </c>
      <c r="I103" s="19">
        <f t="shared" si="45"/>
        <v>5830</v>
      </c>
      <c r="J103" s="30">
        <f t="shared" si="48"/>
        <v>641300</v>
      </c>
      <c r="L103" s="257"/>
      <c r="M103" s="257"/>
      <c r="N103" s="149" t="s">
        <v>46</v>
      </c>
      <c r="O103" s="147" t="s">
        <v>9</v>
      </c>
      <c r="P103" s="147">
        <v>1</v>
      </c>
      <c r="Q103" s="147">
        <v>55</v>
      </c>
      <c r="R103" s="134">
        <v>2</v>
      </c>
      <c r="S103" s="148">
        <v>5830</v>
      </c>
      <c r="T103" s="137">
        <f t="shared" si="49"/>
        <v>641300</v>
      </c>
      <c r="V103" s="257"/>
      <c r="W103" s="257"/>
      <c r="X103" s="165" t="s">
        <v>46</v>
      </c>
      <c r="Y103" s="164" t="s">
        <v>9</v>
      </c>
      <c r="Z103" s="164">
        <v>1</v>
      </c>
      <c r="AA103" s="164">
        <v>55</v>
      </c>
      <c r="AB103" s="152">
        <v>2</v>
      </c>
      <c r="AC103" s="156">
        <f t="shared" si="46"/>
        <v>6063.2</v>
      </c>
      <c r="AD103" s="155">
        <f t="shared" si="50"/>
        <v>666952</v>
      </c>
      <c r="AF103" s="293"/>
      <c r="AG103" s="293"/>
      <c r="AH103" s="192" t="s">
        <v>46</v>
      </c>
      <c r="AI103" s="191" t="s">
        <v>9</v>
      </c>
      <c r="AJ103" s="191">
        <v>1</v>
      </c>
      <c r="AK103" s="191">
        <v>55</v>
      </c>
      <c r="AL103" s="180">
        <v>2</v>
      </c>
      <c r="AM103" s="184">
        <f t="shared" si="47"/>
        <v>5596.8</v>
      </c>
      <c r="AN103" s="183">
        <f t="shared" si="51"/>
        <v>615648</v>
      </c>
    </row>
    <row r="104" spans="2:40" ht="23" x14ac:dyDescent="0.35">
      <c r="B104" s="257"/>
      <c r="C104" s="257"/>
      <c r="D104" s="10" t="s">
        <v>47</v>
      </c>
      <c r="E104" s="13" t="s">
        <v>9</v>
      </c>
      <c r="F104" s="13">
        <v>2</v>
      </c>
      <c r="G104" s="13">
        <v>55</v>
      </c>
      <c r="H104" s="5">
        <v>9</v>
      </c>
      <c r="I104" s="19">
        <f t="shared" si="45"/>
        <v>16960</v>
      </c>
      <c r="J104" s="30">
        <f t="shared" si="48"/>
        <v>16790400</v>
      </c>
      <c r="L104" s="257"/>
      <c r="M104" s="257"/>
      <c r="N104" s="149" t="s">
        <v>47</v>
      </c>
      <c r="O104" s="147" t="s">
        <v>9</v>
      </c>
      <c r="P104" s="147">
        <v>2</v>
      </c>
      <c r="Q104" s="147">
        <v>55</v>
      </c>
      <c r="R104" s="134">
        <v>9</v>
      </c>
      <c r="S104" s="148">
        <v>16960</v>
      </c>
      <c r="T104" s="137">
        <f t="shared" si="49"/>
        <v>16790400</v>
      </c>
      <c r="V104" s="257"/>
      <c r="W104" s="257"/>
      <c r="X104" s="165" t="s">
        <v>47</v>
      </c>
      <c r="Y104" s="164" t="s">
        <v>9</v>
      </c>
      <c r="Z104" s="164">
        <v>2</v>
      </c>
      <c r="AA104" s="164">
        <v>55</v>
      </c>
      <c r="AB104" s="152">
        <v>9</v>
      </c>
      <c r="AC104" s="156">
        <f t="shared" si="46"/>
        <v>17638.400000000001</v>
      </c>
      <c r="AD104" s="155">
        <f t="shared" si="50"/>
        <v>17462016</v>
      </c>
      <c r="AF104" s="293"/>
      <c r="AG104" s="293"/>
      <c r="AH104" s="192" t="s">
        <v>47</v>
      </c>
      <c r="AI104" s="191" t="s">
        <v>9</v>
      </c>
      <c r="AJ104" s="191">
        <v>2</v>
      </c>
      <c r="AK104" s="191">
        <v>55</v>
      </c>
      <c r="AL104" s="180">
        <v>9</v>
      </c>
      <c r="AM104" s="184">
        <f t="shared" si="47"/>
        <v>16281.599999999999</v>
      </c>
      <c r="AN104" s="183">
        <f t="shared" si="51"/>
        <v>16118784</v>
      </c>
    </row>
    <row r="105" spans="2:40" ht="23" x14ac:dyDescent="0.35">
      <c r="B105" s="257"/>
      <c r="C105" s="257"/>
      <c r="D105" s="10" t="s">
        <v>50</v>
      </c>
      <c r="E105" s="13" t="s">
        <v>9</v>
      </c>
      <c r="F105" s="13">
        <v>1</v>
      </c>
      <c r="G105" s="13">
        <v>55</v>
      </c>
      <c r="H105" s="5">
        <v>9</v>
      </c>
      <c r="I105" s="19">
        <f t="shared" si="45"/>
        <v>2650</v>
      </c>
      <c r="J105" s="30">
        <f t="shared" si="48"/>
        <v>1311750</v>
      </c>
      <c r="L105" s="257"/>
      <c r="M105" s="257"/>
      <c r="N105" s="149" t="s">
        <v>50</v>
      </c>
      <c r="O105" s="147" t="s">
        <v>9</v>
      </c>
      <c r="P105" s="147">
        <v>1</v>
      </c>
      <c r="Q105" s="147">
        <v>55</v>
      </c>
      <c r="R105" s="134">
        <v>9</v>
      </c>
      <c r="S105" s="148">
        <v>2650</v>
      </c>
      <c r="T105" s="137">
        <f t="shared" si="49"/>
        <v>1311750</v>
      </c>
      <c r="V105" s="257"/>
      <c r="W105" s="257"/>
      <c r="X105" s="165" t="s">
        <v>50</v>
      </c>
      <c r="Y105" s="164" t="s">
        <v>9</v>
      </c>
      <c r="Z105" s="164">
        <v>1</v>
      </c>
      <c r="AA105" s="164">
        <v>55</v>
      </c>
      <c r="AB105" s="152">
        <v>9</v>
      </c>
      <c r="AC105" s="156">
        <f t="shared" si="46"/>
        <v>2756</v>
      </c>
      <c r="AD105" s="155">
        <f t="shared" si="50"/>
        <v>1364220</v>
      </c>
      <c r="AF105" s="293"/>
      <c r="AG105" s="293"/>
      <c r="AH105" s="192" t="s">
        <v>50</v>
      </c>
      <c r="AI105" s="191" t="s">
        <v>9</v>
      </c>
      <c r="AJ105" s="191">
        <v>1</v>
      </c>
      <c r="AK105" s="191">
        <v>55</v>
      </c>
      <c r="AL105" s="180">
        <v>9</v>
      </c>
      <c r="AM105" s="184">
        <f t="shared" si="47"/>
        <v>2544</v>
      </c>
      <c r="AN105" s="183">
        <f t="shared" si="51"/>
        <v>1259280</v>
      </c>
    </row>
    <row r="106" spans="2:40" ht="23" x14ac:dyDescent="0.35">
      <c r="B106" s="257"/>
      <c r="C106" s="257"/>
      <c r="D106" s="10" t="s">
        <v>48</v>
      </c>
      <c r="E106" s="13" t="s">
        <v>9</v>
      </c>
      <c r="F106" s="13">
        <v>2</v>
      </c>
      <c r="G106" s="13">
        <v>55</v>
      </c>
      <c r="H106" s="5">
        <v>9</v>
      </c>
      <c r="I106" s="19">
        <f t="shared" si="45"/>
        <v>38160</v>
      </c>
      <c r="J106" s="30">
        <f t="shared" si="48"/>
        <v>37778400</v>
      </c>
      <c r="L106" s="257"/>
      <c r="M106" s="257"/>
      <c r="N106" s="149" t="s">
        <v>48</v>
      </c>
      <c r="O106" s="147" t="s">
        <v>9</v>
      </c>
      <c r="P106" s="147">
        <v>2</v>
      </c>
      <c r="Q106" s="147">
        <v>55</v>
      </c>
      <c r="R106" s="134">
        <v>9</v>
      </c>
      <c r="S106" s="148">
        <v>38160</v>
      </c>
      <c r="T106" s="137">
        <f t="shared" si="49"/>
        <v>37778400</v>
      </c>
      <c r="V106" s="257"/>
      <c r="W106" s="257"/>
      <c r="X106" s="165" t="s">
        <v>48</v>
      </c>
      <c r="Y106" s="164" t="s">
        <v>9</v>
      </c>
      <c r="Z106" s="164">
        <v>2</v>
      </c>
      <c r="AA106" s="164">
        <v>55</v>
      </c>
      <c r="AB106" s="152">
        <v>9</v>
      </c>
      <c r="AC106" s="156">
        <f t="shared" si="46"/>
        <v>39686.400000000001</v>
      </c>
      <c r="AD106" s="155">
        <f t="shared" si="50"/>
        <v>39289536.000000007</v>
      </c>
      <c r="AF106" s="293"/>
      <c r="AG106" s="293"/>
      <c r="AH106" s="192" t="s">
        <v>48</v>
      </c>
      <c r="AI106" s="191" t="s">
        <v>9</v>
      </c>
      <c r="AJ106" s="191">
        <v>2</v>
      </c>
      <c r="AK106" s="191">
        <v>55</v>
      </c>
      <c r="AL106" s="180">
        <v>9</v>
      </c>
      <c r="AM106" s="184">
        <f t="shared" si="47"/>
        <v>36633.599999999999</v>
      </c>
      <c r="AN106" s="183">
        <f t="shared" si="51"/>
        <v>36267263.999999993</v>
      </c>
    </row>
    <row r="107" spans="2:40" x14ac:dyDescent="0.35">
      <c r="B107" s="257"/>
      <c r="C107" s="257"/>
      <c r="D107" s="10" t="s">
        <v>157</v>
      </c>
      <c r="E107" s="13" t="s">
        <v>9</v>
      </c>
      <c r="F107" s="13">
        <v>1</v>
      </c>
      <c r="G107" s="13">
        <v>55</v>
      </c>
      <c r="H107" s="5">
        <v>9</v>
      </c>
      <c r="I107" s="19">
        <f t="shared" si="45"/>
        <v>8480</v>
      </c>
      <c r="J107" s="30">
        <f>G107*H107*I107</f>
        <v>4197600</v>
      </c>
      <c r="L107" s="257"/>
      <c r="M107" s="257"/>
      <c r="N107" s="149" t="s">
        <v>157</v>
      </c>
      <c r="O107" s="147" t="s">
        <v>9</v>
      </c>
      <c r="P107" s="147">
        <v>1</v>
      </c>
      <c r="Q107" s="147">
        <v>55</v>
      </c>
      <c r="R107" s="134">
        <v>9</v>
      </c>
      <c r="S107" s="148">
        <v>8480</v>
      </c>
      <c r="T107" s="137">
        <f>Q107*R107*S107</f>
        <v>4197600</v>
      </c>
      <c r="V107" s="257"/>
      <c r="W107" s="257"/>
      <c r="X107" s="165" t="s">
        <v>157</v>
      </c>
      <c r="Y107" s="164" t="s">
        <v>9</v>
      </c>
      <c r="Z107" s="164">
        <v>1</v>
      </c>
      <c r="AA107" s="164">
        <v>55</v>
      </c>
      <c r="AB107" s="152">
        <v>9</v>
      </c>
      <c r="AC107" s="156">
        <f t="shared" si="46"/>
        <v>8819.2000000000007</v>
      </c>
      <c r="AD107" s="155">
        <f>AA107*AB107*AC107</f>
        <v>4365504</v>
      </c>
      <c r="AF107" s="293"/>
      <c r="AG107" s="293"/>
      <c r="AH107" s="192" t="s">
        <v>157</v>
      </c>
      <c r="AI107" s="191" t="s">
        <v>9</v>
      </c>
      <c r="AJ107" s="191">
        <v>1</v>
      </c>
      <c r="AK107" s="191">
        <v>55</v>
      </c>
      <c r="AL107" s="180">
        <v>9</v>
      </c>
      <c r="AM107" s="184">
        <f t="shared" si="47"/>
        <v>8140.7999999999993</v>
      </c>
      <c r="AN107" s="183">
        <f>AK107*AL107*AM107</f>
        <v>4029695.9999999995</v>
      </c>
    </row>
    <row r="108" spans="2:40" ht="14.5" customHeight="1" x14ac:dyDescent="0.35">
      <c r="B108" s="258"/>
      <c r="C108" s="258"/>
      <c r="D108" s="259" t="s">
        <v>17</v>
      </c>
      <c r="E108" s="260"/>
      <c r="F108" s="260"/>
      <c r="G108" s="260"/>
      <c r="H108" s="260"/>
      <c r="I108" s="261"/>
      <c r="J108" s="95">
        <f>SUM(J87:J107)</f>
        <v>186819435</v>
      </c>
      <c r="L108" s="258"/>
      <c r="M108" s="258"/>
      <c r="N108" s="259" t="s">
        <v>384</v>
      </c>
      <c r="O108" s="260"/>
      <c r="P108" s="260"/>
      <c r="Q108" s="260"/>
      <c r="R108" s="260"/>
      <c r="S108" s="261"/>
      <c r="T108" s="95">
        <f>SUM(T87:T107)</f>
        <v>186819435</v>
      </c>
      <c r="V108" s="258"/>
      <c r="W108" s="258"/>
      <c r="X108" s="259" t="s">
        <v>384</v>
      </c>
      <c r="Y108" s="260"/>
      <c r="Z108" s="260"/>
      <c r="AA108" s="260"/>
      <c r="AB108" s="260"/>
      <c r="AC108" s="261"/>
      <c r="AD108" s="95">
        <f>SUM(AD87:AD107)</f>
        <v>194292212.40000001</v>
      </c>
      <c r="AF108" s="294"/>
      <c r="AG108" s="294"/>
      <c r="AH108" s="259" t="s">
        <v>384</v>
      </c>
      <c r="AI108" s="260"/>
      <c r="AJ108" s="260"/>
      <c r="AK108" s="260"/>
      <c r="AL108" s="260"/>
      <c r="AM108" s="261"/>
      <c r="AN108" s="95">
        <f>SUM(AN87:AN107)</f>
        <v>179346657.59999999</v>
      </c>
    </row>
    <row r="109" spans="2:40" x14ac:dyDescent="0.35">
      <c r="B109" s="128"/>
      <c r="C109" s="129"/>
      <c r="D109" s="113"/>
      <c r="E109" s="113"/>
      <c r="F109" s="113"/>
      <c r="G109" s="113"/>
      <c r="H109" s="113"/>
      <c r="I109" s="114"/>
      <c r="J109" s="130"/>
      <c r="L109" s="128"/>
      <c r="M109" s="129"/>
      <c r="N109" s="113"/>
      <c r="O109" s="113"/>
      <c r="P109" s="113"/>
      <c r="Q109" s="113"/>
      <c r="R109" s="113"/>
      <c r="S109" s="114"/>
      <c r="T109" s="130"/>
      <c r="V109" s="128"/>
      <c r="W109" s="129"/>
      <c r="X109" s="113"/>
      <c r="Y109" s="113"/>
      <c r="Z109" s="113"/>
      <c r="AA109" s="113"/>
      <c r="AB109" s="113"/>
      <c r="AC109" s="114"/>
      <c r="AD109" s="130"/>
      <c r="AF109" s="128"/>
      <c r="AG109" s="129"/>
      <c r="AH109" s="113"/>
      <c r="AI109" s="113"/>
      <c r="AJ109" s="113"/>
      <c r="AK109" s="113"/>
      <c r="AL109" s="113"/>
      <c r="AM109" s="114"/>
      <c r="AN109" s="130"/>
    </row>
    <row r="110" spans="2:40" x14ac:dyDescent="0.35">
      <c r="B110" s="220" t="s">
        <v>19</v>
      </c>
      <c r="C110" s="221"/>
      <c r="D110" s="221"/>
      <c r="E110" s="221"/>
      <c r="F110" s="221"/>
      <c r="G110" s="221"/>
      <c r="H110" s="221"/>
      <c r="I110" s="222"/>
      <c r="J110" s="105">
        <f>J108+J84</f>
        <v>224131435</v>
      </c>
    </row>
    <row r="111" spans="2:40" ht="14.5" customHeight="1" x14ac:dyDescent="0.35">
      <c r="B111" s="90" t="s">
        <v>110</v>
      </c>
      <c r="C111" s="250" t="s">
        <v>109</v>
      </c>
      <c r="D111" s="251"/>
      <c r="E111" s="251"/>
      <c r="F111" s="251"/>
      <c r="G111" s="251"/>
      <c r="H111" s="251"/>
      <c r="I111" s="251"/>
      <c r="J111" s="252"/>
      <c r="L111" s="90"/>
      <c r="M111" s="225" t="str">
        <f>+M85</f>
        <v>COTIZACION 1: PROVEDURIA &amp; LOGISTICA TOTAL</v>
      </c>
      <c r="N111" s="223"/>
      <c r="O111" s="223"/>
      <c r="P111" s="223"/>
      <c r="Q111" s="223"/>
      <c r="R111" s="223"/>
      <c r="S111" s="223"/>
      <c r="T111" s="224"/>
      <c r="V111" s="90"/>
      <c r="W111" s="225" t="str">
        <f>+W85</f>
        <v>COTIZACION 2</v>
      </c>
      <c r="X111" s="223"/>
      <c r="Y111" s="223"/>
      <c r="Z111" s="223"/>
      <c r="AA111" s="223"/>
      <c r="AB111" s="223"/>
      <c r="AC111" s="223"/>
      <c r="AD111" s="224"/>
      <c r="AF111" s="90"/>
      <c r="AG111" s="225" t="str">
        <f>+AG85</f>
        <v>COTIZACION 3</v>
      </c>
      <c r="AH111" s="223"/>
      <c r="AI111" s="223"/>
      <c r="AJ111" s="223"/>
      <c r="AK111" s="223"/>
      <c r="AL111" s="223"/>
      <c r="AM111" s="223"/>
      <c r="AN111" s="224"/>
    </row>
    <row r="112" spans="2:40" ht="23" x14ac:dyDescent="0.35">
      <c r="B112" s="91" t="s">
        <v>0</v>
      </c>
      <c r="C112" s="246" t="s">
        <v>6</v>
      </c>
      <c r="D112" s="247"/>
      <c r="E112" s="91" t="s">
        <v>20</v>
      </c>
      <c r="F112" s="246" t="s">
        <v>86</v>
      </c>
      <c r="G112" s="247"/>
      <c r="H112" s="92" t="s">
        <v>319</v>
      </c>
      <c r="I112" s="91" t="s">
        <v>4</v>
      </c>
      <c r="J112" s="91" t="s">
        <v>8</v>
      </c>
      <c r="L112" s="91" t="s">
        <v>0</v>
      </c>
      <c r="M112" s="246" t="s">
        <v>6</v>
      </c>
      <c r="N112" s="247"/>
      <c r="O112" s="91" t="s">
        <v>20</v>
      </c>
      <c r="P112" s="246" t="s">
        <v>86</v>
      </c>
      <c r="Q112" s="247"/>
      <c r="R112" s="92" t="s">
        <v>319</v>
      </c>
      <c r="S112" s="91" t="s">
        <v>4</v>
      </c>
      <c r="T112" s="91" t="s">
        <v>8</v>
      </c>
      <c r="V112" s="91" t="s">
        <v>0</v>
      </c>
      <c r="W112" s="246" t="s">
        <v>6</v>
      </c>
      <c r="X112" s="247"/>
      <c r="Y112" s="91" t="s">
        <v>20</v>
      </c>
      <c r="Z112" s="246" t="s">
        <v>86</v>
      </c>
      <c r="AA112" s="247"/>
      <c r="AB112" s="92" t="s">
        <v>319</v>
      </c>
      <c r="AC112" s="91" t="s">
        <v>4</v>
      </c>
      <c r="AD112" s="91" t="s">
        <v>8</v>
      </c>
      <c r="AF112" s="91" t="s">
        <v>0</v>
      </c>
      <c r="AG112" s="246" t="s">
        <v>6</v>
      </c>
      <c r="AH112" s="247"/>
      <c r="AI112" s="91" t="s">
        <v>20</v>
      </c>
      <c r="AJ112" s="246" t="s">
        <v>86</v>
      </c>
      <c r="AK112" s="247"/>
      <c r="AL112" s="92" t="s">
        <v>319</v>
      </c>
      <c r="AM112" s="91" t="s">
        <v>4</v>
      </c>
      <c r="AN112" s="91" t="s">
        <v>8</v>
      </c>
    </row>
    <row r="113" spans="2:40" x14ac:dyDescent="0.35">
      <c r="B113" s="9" t="s">
        <v>111</v>
      </c>
      <c r="C113" s="242" t="s">
        <v>334</v>
      </c>
      <c r="D113" s="243"/>
      <c r="E113" s="26" t="s">
        <v>9</v>
      </c>
      <c r="F113" s="279">
        <v>1</v>
      </c>
      <c r="G113" s="280"/>
      <c r="H113" s="79">
        <v>9</v>
      </c>
      <c r="I113" s="19">
        <f t="shared" ref="I113:I121" si="52">AVERAGE(S113,AC113,AM113)</f>
        <v>1423500</v>
      </c>
      <c r="J113" s="33">
        <f>I113*H113*F113</f>
        <v>12811500</v>
      </c>
      <c r="L113" s="9">
        <v>1</v>
      </c>
      <c r="M113" s="242" t="s">
        <v>334</v>
      </c>
      <c r="N113" s="243"/>
      <c r="O113" s="26" t="s">
        <v>9</v>
      </c>
      <c r="P113" s="279">
        <v>1</v>
      </c>
      <c r="Q113" s="280"/>
      <c r="R113" s="79">
        <v>9</v>
      </c>
      <c r="S113" s="33">
        <v>1423500</v>
      </c>
      <c r="T113" s="33">
        <f>S113*R113*P113</f>
        <v>12811500</v>
      </c>
      <c r="V113" s="168">
        <v>1</v>
      </c>
      <c r="W113" s="305" t="s">
        <v>334</v>
      </c>
      <c r="X113" s="306"/>
      <c r="Y113" s="175" t="s">
        <v>9</v>
      </c>
      <c r="Z113" s="307">
        <v>1</v>
      </c>
      <c r="AA113" s="308"/>
      <c r="AB113" s="176">
        <v>9</v>
      </c>
      <c r="AC113" s="177">
        <v>1423500</v>
      </c>
      <c r="AD113" s="177">
        <f>AC113*AB113*Z113</f>
        <v>12811500</v>
      </c>
      <c r="AF113" s="180">
        <v>1</v>
      </c>
      <c r="AG113" s="297" t="s">
        <v>334</v>
      </c>
      <c r="AH113" s="285"/>
      <c r="AI113" s="91" t="s">
        <v>9</v>
      </c>
      <c r="AJ113" s="286">
        <v>1</v>
      </c>
      <c r="AK113" s="287"/>
      <c r="AL113" s="132">
        <v>9</v>
      </c>
      <c r="AM113" s="189">
        <v>1423500</v>
      </c>
      <c r="AN113" s="189">
        <f>AM113*AL113*AJ113</f>
        <v>12811500</v>
      </c>
    </row>
    <row r="114" spans="2:40" ht="34.5" x14ac:dyDescent="0.35">
      <c r="B114" s="9" t="s">
        <v>112</v>
      </c>
      <c r="C114" s="27" t="s">
        <v>116</v>
      </c>
      <c r="D114" s="10" t="s">
        <v>115</v>
      </c>
      <c r="E114" s="9" t="s">
        <v>9</v>
      </c>
      <c r="F114" s="248">
        <v>55</v>
      </c>
      <c r="G114" s="249"/>
      <c r="H114" s="78">
        <v>9</v>
      </c>
      <c r="I114" s="19">
        <f t="shared" si="52"/>
        <v>45421</v>
      </c>
      <c r="J114" s="33">
        <f t="shared" ref="J114:J121" si="53">I114*H114*F114</f>
        <v>22483395</v>
      </c>
      <c r="L114" s="9">
        <v>2</v>
      </c>
      <c r="M114" s="27" t="s">
        <v>116</v>
      </c>
      <c r="N114" s="10" t="s">
        <v>115</v>
      </c>
      <c r="O114" s="9" t="s">
        <v>9</v>
      </c>
      <c r="P114" s="248">
        <v>55</v>
      </c>
      <c r="Q114" s="249"/>
      <c r="R114" s="78">
        <v>9</v>
      </c>
      <c r="S114" s="34">
        <v>45421</v>
      </c>
      <c r="T114" s="33">
        <f t="shared" ref="T114:T121" si="54">S114*R114*P114</f>
        <v>22483395</v>
      </c>
      <c r="V114" s="168">
        <v>2</v>
      </c>
      <c r="W114" s="178" t="s">
        <v>116</v>
      </c>
      <c r="X114" s="172" t="s">
        <v>115</v>
      </c>
      <c r="Y114" s="168" t="s">
        <v>9</v>
      </c>
      <c r="Z114" s="307">
        <v>55</v>
      </c>
      <c r="AA114" s="308"/>
      <c r="AB114" s="176">
        <v>9</v>
      </c>
      <c r="AC114" s="179">
        <f>S114*1.04</f>
        <v>47237.840000000004</v>
      </c>
      <c r="AD114" s="177">
        <f t="shared" ref="AD114:AD121" si="55">AC114*AB114*Z114</f>
        <v>23382730.800000004</v>
      </c>
      <c r="AF114" s="180">
        <v>2</v>
      </c>
      <c r="AG114" s="195" t="s">
        <v>116</v>
      </c>
      <c r="AH114" s="192" t="s">
        <v>115</v>
      </c>
      <c r="AI114" s="180" t="s">
        <v>9</v>
      </c>
      <c r="AJ114" s="286">
        <v>55</v>
      </c>
      <c r="AK114" s="287"/>
      <c r="AL114" s="132">
        <v>9</v>
      </c>
      <c r="AM114" s="196">
        <f>+S114*0.96</f>
        <v>43604.159999999996</v>
      </c>
      <c r="AN114" s="189">
        <f t="shared" ref="AN114:AN121" si="56">AM114*AL114*AJ114</f>
        <v>21584059.199999996</v>
      </c>
    </row>
    <row r="115" spans="2:40" ht="57.5" x14ac:dyDescent="0.35">
      <c r="B115" s="9" t="s">
        <v>117</v>
      </c>
      <c r="C115" s="8" t="s">
        <v>113</v>
      </c>
      <c r="D115" s="10" t="s">
        <v>121</v>
      </c>
      <c r="E115" s="9" t="s">
        <v>9</v>
      </c>
      <c r="F115" s="248">
        <v>55</v>
      </c>
      <c r="G115" s="249"/>
      <c r="H115" s="78">
        <v>9</v>
      </c>
      <c r="I115" s="19">
        <f t="shared" si="52"/>
        <v>45421</v>
      </c>
      <c r="J115" s="33">
        <f t="shared" si="53"/>
        <v>22483395</v>
      </c>
      <c r="L115" s="9">
        <v>3</v>
      </c>
      <c r="M115" s="8" t="s">
        <v>113</v>
      </c>
      <c r="N115" s="10" t="s">
        <v>121</v>
      </c>
      <c r="O115" s="9" t="s">
        <v>9</v>
      </c>
      <c r="P115" s="248">
        <v>55</v>
      </c>
      <c r="Q115" s="249"/>
      <c r="R115" s="78">
        <v>9</v>
      </c>
      <c r="S115" s="34">
        <v>45421</v>
      </c>
      <c r="T115" s="33">
        <f t="shared" si="54"/>
        <v>22483395</v>
      </c>
      <c r="V115" s="168">
        <v>3</v>
      </c>
      <c r="W115" s="172" t="s">
        <v>113</v>
      </c>
      <c r="X115" s="172" t="s">
        <v>121</v>
      </c>
      <c r="Y115" s="168" t="s">
        <v>9</v>
      </c>
      <c r="Z115" s="307">
        <v>55</v>
      </c>
      <c r="AA115" s="308"/>
      <c r="AB115" s="176">
        <v>9</v>
      </c>
      <c r="AC115" s="179">
        <f t="shared" ref="AC115:AC121" si="57">S115*1.04</f>
        <v>47237.840000000004</v>
      </c>
      <c r="AD115" s="177">
        <f t="shared" si="55"/>
        <v>23382730.800000004</v>
      </c>
      <c r="AF115" s="180">
        <v>3</v>
      </c>
      <c r="AG115" s="192" t="s">
        <v>113</v>
      </c>
      <c r="AH115" s="192" t="s">
        <v>121</v>
      </c>
      <c r="AI115" s="180" t="s">
        <v>9</v>
      </c>
      <c r="AJ115" s="286">
        <v>55</v>
      </c>
      <c r="AK115" s="287"/>
      <c r="AL115" s="132">
        <v>9</v>
      </c>
      <c r="AM115" s="196">
        <f t="shared" ref="AM115:AM121" si="58">+S115*0.96</f>
        <v>43604.159999999996</v>
      </c>
      <c r="AN115" s="189">
        <f t="shared" si="56"/>
        <v>21584059.199999996</v>
      </c>
    </row>
    <row r="116" spans="2:40" ht="34.5" x14ac:dyDescent="0.35">
      <c r="B116" s="9" t="s">
        <v>118</v>
      </c>
      <c r="C116" s="8" t="s">
        <v>114</v>
      </c>
      <c r="D116" s="10" t="s">
        <v>122</v>
      </c>
      <c r="E116" s="9" t="s">
        <v>9</v>
      </c>
      <c r="F116" s="248">
        <v>55</v>
      </c>
      <c r="G116" s="249"/>
      <c r="H116" s="78">
        <v>9</v>
      </c>
      <c r="I116" s="19">
        <f t="shared" si="52"/>
        <v>45421</v>
      </c>
      <c r="J116" s="33">
        <f t="shared" si="53"/>
        <v>22483395</v>
      </c>
      <c r="L116" s="9">
        <v>4</v>
      </c>
      <c r="M116" s="8" t="s">
        <v>114</v>
      </c>
      <c r="N116" s="10" t="s">
        <v>122</v>
      </c>
      <c r="O116" s="9" t="s">
        <v>9</v>
      </c>
      <c r="P116" s="248">
        <v>55</v>
      </c>
      <c r="Q116" s="249"/>
      <c r="R116" s="78">
        <v>9</v>
      </c>
      <c r="S116" s="34">
        <v>45421</v>
      </c>
      <c r="T116" s="33">
        <f t="shared" si="54"/>
        <v>22483395</v>
      </c>
      <c r="V116" s="168">
        <v>4</v>
      </c>
      <c r="W116" s="172" t="s">
        <v>114</v>
      </c>
      <c r="X116" s="172" t="s">
        <v>122</v>
      </c>
      <c r="Y116" s="168" t="s">
        <v>9</v>
      </c>
      <c r="Z116" s="307">
        <v>55</v>
      </c>
      <c r="AA116" s="308"/>
      <c r="AB116" s="176">
        <v>9</v>
      </c>
      <c r="AC116" s="179">
        <f t="shared" si="57"/>
        <v>47237.840000000004</v>
      </c>
      <c r="AD116" s="177">
        <f t="shared" si="55"/>
        <v>23382730.800000004</v>
      </c>
      <c r="AF116" s="180">
        <v>4</v>
      </c>
      <c r="AG116" s="192" t="s">
        <v>114</v>
      </c>
      <c r="AH116" s="192" t="s">
        <v>122</v>
      </c>
      <c r="AI116" s="180" t="s">
        <v>9</v>
      </c>
      <c r="AJ116" s="286">
        <v>55</v>
      </c>
      <c r="AK116" s="287"/>
      <c r="AL116" s="132">
        <v>9</v>
      </c>
      <c r="AM116" s="196">
        <f t="shared" si="58"/>
        <v>43604.159999999996</v>
      </c>
      <c r="AN116" s="189">
        <f t="shared" si="56"/>
        <v>21584059.199999996</v>
      </c>
    </row>
    <row r="117" spans="2:40" x14ac:dyDescent="0.35">
      <c r="B117" s="9" t="s">
        <v>119</v>
      </c>
      <c r="C117" s="8" t="s">
        <v>125</v>
      </c>
      <c r="D117" s="10" t="s">
        <v>130</v>
      </c>
      <c r="E117" s="9" t="s">
        <v>9</v>
      </c>
      <c r="F117" s="248">
        <v>55</v>
      </c>
      <c r="G117" s="249"/>
      <c r="H117" s="78">
        <v>9</v>
      </c>
      <c r="I117" s="19">
        <f t="shared" si="52"/>
        <v>45421</v>
      </c>
      <c r="J117" s="33">
        <f t="shared" si="53"/>
        <v>22483395</v>
      </c>
      <c r="L117" s="9">
        <v>5</v>
      </c>
      <c r="M117" s="8" t="s">
        <v>125</v>
      </c>
      <c r="N117" s="10" t="s">
        <v>130</v>
      </c>
      <c r="O117" s="9" t="s">
        <v>9</v>
      </c>
      <c r="P117" s="248">
        <v>55</v>
      </c>
      <c r="Q117" s="249"/>
      <c r="R117" s="78">
        <v>9</v>
      </c>
      <c r="S117" s="34">
        <v>45421</v>
      </c>
      <c r="T117" s="33">
        <f t="shared" si="54"/>
        <v>22483395</v>
      </c>
      <c r="V117" s="168">
        <v>5</v>
      </c>
      <c r="W117" s="172" t="s">
        <v>125</v>
      </c>
      <c r="X117" s="172" t="s">
        <v>130</v>
      </c>
      <c r="Y117" s="168" t="s">
        <v>9</v>
      </c>
      <c r="Z117" s="307">
        <v>55</v>
      </c>
      <c r="AA117" s="308"/>
      <c r="AB117" s="176">
        <v>9</v>
      </c>
      <c r="AC117" s="179">
        <f t="shared" si="57"/>
        <v>47237.840000000004</v>
      </c>
      <c r="AD117" s="177">
        <f t="shared" si="55"/>
        <v>23382730.800000004</v>
      </c>
      <c r="AF117" s="180">
        <v>5</v>
      </c>
      <c r="AG117" s="192" t="s">
        <v>125</v>
      </c>
      <c r="AH117" s="192" t="s">
        <v>130</v>
      </c>
      <c r="AI117" s="180" t="s">
        <v>9</v>
      </c>
      <c r="AJ117" s="286">
        <v>55</v>
      </c>
      <c r="AK117" s="287"/>
      <c r="AL117" s="132">
        <v>9</v>
      </c>
      <c r="AM117" s="196">
        <f t="shared" si="58"/>
        <v>43604.159999999996</v>
      </c>
      <c r="AN117" s="189">
        <f t="shared" si="56"/>
        <v>21584059.199999996</v>
      </c>
    </row>
    <row r="118" spans="2:40" ht="34.5" x14ac:dyDescent="0.35">
      <c r="B118" s="9" t="s">
        <v>120</v>
      </c>
      <c r="C118" s="10" t="s">
        <v>126</v>
      </c>
      <c r="D118" s="10" t="s">
        <v>129</v>
      </c>
      <c r="E118" s="9" t="s">
        <v>9</v>
      </c>
      <c r="F118" s="248">
        <v>55</v>
      </c>
      <c r="G118" s="249"/>
      <c r="H118" s="78">
        <v>9</v>
      </c>
      <c r="I118" s="19">
        <f t="shared" si="52"/>
        <v>45421</v>
      </c>
      <c r="J118" s="33">
        <f t="shared" si="53"/>
        <v>22483395</v>
      </c>
      <c r="L118" s="9">
        <v>6</v>
      </c>
      <c r="M118" s="10" t="s">
        <v>126</v>
      </c>
      <c r="N118" s="10" t="s">
        <v>129</v>
      </c>
      <c r="O118" s="9" t="s">
        <v>9</v>
      </c>
      <c r="P118" s="248">
        <v>55</v>
      </c>
      <c r="Q118" s="249"/>
      <c r="R118" s="78">
        <v>9</v>
      </c>
      <c r="S118" s="34">
        <v>45421</v>
      </c>
      <c r="T118" s="33">
        <f t="shared" si="54"/>
        <v>22483395</v>
      </c>
      <c r="V118" s="168">
        <v>6</v>
      </c>
      <c r="W118" s="172" t="s">
        <v>126</v>
      </c>
      <c r="X118" s="172" t="s">
        <v>129</v>
      </c>
      <c r="Y118" s="168" t="s">
        <v>9</v>
      </c>
      <c r="Z118" s="307">
        <v>55</v>
      </c>
      <c r="AA118" s="308"/>
      <c r="AB118" s="176">
        <v>9</v>
      </c>
      <c r="AC118" s="179">
        <f t="shared" si="57"/>
        <v>47237.840000000004</v>
      </c>
      <c r="AD118" s="177">
        <f t="shared" si="55"/>
        <v>23382730.800000004</v>
      </c>
      <c r="AF118" s="180">
        <v>6</v>
      </c>
      <c r="AG118" s="192" t="s">
        <v>126</v>
      </c>
      <c r="AH118" s="192" t="s">
        <v>129</v>
      </c>
      <c r="AI118" s="180" t="s">
        <v>9</v>
      </c>
      <c r="AJ118" s="286">
        <v>55</v>
      </c>
      <c r="AK118" s="287"/>
      <c r="AL118" s="132">
        <v>9</v>
      </c>
      <c r="AM118" s="196">
        <f t="shared" si="58"/>
        <v>43604.159999999996</v>
      </c>
      <c r="AN118" s="189">
        <f t="shared" si="56"/>
        <v>21584059.199999996</v>
      </c>
    </row>
    <row r="119" spans="2:40" ht="34.5" x14ac:dyDescent="0.35">
      <c r="B119" s="9" t="s">
        <v>123</v>
      </c>
      <c r="C119" s="10" t="s">
        <v>127</v>
      </c>
      <c r="D119" s="10" t="s">
        <v>128</v>
      </c>
      <c r="E119" s="9" t="s">
        <v>9</v>
      </c>
      <c r="F119" s="248">
        <v>55</v>
      </c>
      <c r="G119" s="249"/>
      <c r="H119" s="78">
        <v>9</v>
      </c>
      <c r="I119" s="19">
        <f t="shared" si="52"/>
        <v>45421</v>
      </c>
      <c r="J119" s="33">
        <f t="shared" si="53"/>
        <v>22483395</v>
      </c>
      <c r="L119" s="9">
        <v>7</v>
      </c>
      <c r="M119" s="10" t="s">
        <v>127</v>
      </c>
      <c r="N119" s="10" t="s">
        <v>128</v>
      </c>
      <c r="O119" s="9" t="s">
        <v>9</v>
      </c>
      <c r="P119" s="248">
        <v>55</v>
      </c>
      <c r="Q119" s="249"/>
      <c r="R119" s="78">
        <v>9</v>
      </c>
      <c r="S119" s="34">
        <v>45421</v>
      </c>
      <c r="T119" s="33">
        <f t="shared" si="54"/>
        <v>22483395</v>
      </c>
      <c r="V119" s="168">
        <v>7</v>
      </c>
      <c r="W119" s="172" t="s">
        <v>127</v>
      </c>
      <c r="X119" s="172" t="s">
        <v>128</v>
      </c>
      <c r="Y119" s="168" t="s">
        <v>9</v>
      </c>
      <c r="Z119" s="307">
        <v>55</v>
      </c>
      <c r="AA119" s="308"/>
      <c r="AB119" s="176">
        <v>9</v>
      </c>
      <c r="AC119" s="179">
        <f t="shared" si="57"/>
        <v>47237.840000000004</v>
      </c>
      <c r="AD119" s="177">
        <f t="shared" si="55"/>
        <v>23382730.800000004</v>
      </c>
      <c r="AF119" s="180">
        <v>7</v>
      </c>
      <c r="AG119" s="192" t="s">
        <v>127</v>
      </c>
      <c r="AH119" s="192" t="s">
        <v>128</v>
      </c>
      <c r="AI119" s="180" t="s">
        <v>9</v>
      </c>
      <c r="AJ119" s="286">
        <v>55</v>
      </c>
      <c r="AK119" s="287"/>
      <c r="AL119" s="132">
        <v>9</v>
      </c>
      <c r="AM119" s="196">
        <f t="shared" si="58"/>
        <v>43604.159999999996</v>
      </c>
      <c r="AN119" s="189">
        <f t="shared" si="56"/>
        <v>21584059.199999996</v>
      </c>
    </row>
    <row r="120" spans="2:40" x14ac:dyDescent="0.35">
      <c r="B120" s="9" t="s">
        <v>204</v>
      </c>
      <c r="C120" s="8" t="s">
        <v>206</v>
      </c>
      <c r="D120" s="8" t="s">
        <v>207</v>
      </c>
      <c r="E120" s="9" t="s">
        <v>9</v>
      </c>
      <c r="F120" s="248">
        <v>55</v>
      </c>
      <c r="G120" s="249"/>
      <c r="H120" s="78">
        <v>9</v>
      </c>
      <c r="I120" s="19">
        <f t="shared" si="52"/>
        <v>45421</v>
      </c>
      <c r="J120" s="33">
        <f t="shared" si="53"/>
        <v>22483395</v>
      </c>
      <c r="L120" s="9">
        <v>8</v>
      </c>
      <c r="M120" s="8" t="s">
        <v>206</v>
      </c>
      <c r="N120" s="8" t="s">
        <v>207</v>
      </c>
      <c r="O120" s="9" t="s">
        <v>9</v>
      </c>
      <c r="P120" s="248">
        <v>55</v>
      </c>
      <c r="Q120" s="249"/>
      <c r="R120" s="78">
        <v>9</v>
      </c>
      <c r="S120" s="34">
        <v>45421</v>
      </c>
      <c r="T120" s="33">
        <f t="shared" si="54"/>
        <v>22483395</v>
      </c>
      <c r="V120" s="168">
        <v>8</v>
      </c>
      <c r="W120" s="172" t="s">
        <v>206</v>
      </c>
      <c r="X120" s="172" t="s">
        <v>207</v>
      </c>
      <c r="Y120" s="168" t="s">
        <v>9</v>
      </c>
      <c r="Z120" s="307">
        <v>55</v>
      </c>
      <c r="AA120" s="308"/>
      <c r="AB120" s="176">
        <v>9</v>
      </c>
      <c r="AC120" s="179">
        <f t="shared" si="57"/>
        <v>47237.840000000004</v>
      </c>
      <c r="AD120" s="177">
        <f t="shared" si="55"/>
        <v>23382730.800000004</v>
      </c>
      <c r="AF120" s="180">
        <v>8</v>
      </c>
      <c r="AG120" s="192" t="s">
        <v>206</v>
      </c>
      <c r="AH120" s="192" t="s">
        <v>207</v>
      </c>
      <c r="AI120" s="180" t="s">
        <v>9</v>
      </c>
      <c r="AJ120" s="286">
        <v>55</v>
      </c>
      <c r="AK120" s="287"/>
      <c r="AL120" s="132">
        <v>9</v>
      </c>
      <c r="AM120" s="196">
        <f t="shared" si="58"/>
        <v>43604.159999999996</v>
      </c>
      <c r="AN120" s="189">
        <f t="shared" si="56"/>
        <v>21584059.199999996</v>
      </c>
    </row>
    <row r="121" spans="2:40" ht="68.5" customHeight="1" x14ac:dyDescent="0.35">
      <c r="B121" s="4" t="s">
        <v>205</v>
      </c>
      <c r="C121" s="242" t="s">
        <v>89</v>
      </c>
      <c r="D121" s="243"/>
      <c r="E121" s="5" t="s">
        <v>9</v>
      </c>
      <c r="F121" s="279">
        <v>35</v>
      </c>
      <c r="G121" s="280"/>
      <c r="H121" s="79">
        <v>9</v>
      </c>
      <c r="I121" s="19">
        <f t="shared" si="52"/>
        <v>7208</v>
      </c>
      <c r="J121" s="33">
        <f t="shared" si="53"/>
        <v>2270520</v>
      </c>
      <c r="L121" s="9">
        <v>9</v>
      </c>
      <c r="M121" s="242" t="s">
        <v>89</v>
      </c>
      <c r="N121" s="243"/>
      <c r="O121" s="5" t="s">
        <v>9</v>
      </c>
      <c r="P121" s="279">
        <v>35</v>
      </c>
      <c r="Q121" s="280"/>
      <c r="R121" s="79">
        <v>9</v>
      </c>
      <c r="S121" s="35">
        <v>7208</v>
      </c>
      <c r="T121" s="33">
        <f t="shared" si="54"/>
        <v>2270520</v>
      </c>
      <c r="V121" s="168">
        <v>9</v>
      </c>
      <c r="W121" s="305" t="s">
        <v>89</v>
      </c>
      <c r="X121" s="306"/>
      <c r="Y121" s="168" t="s">
        <v>9</v>
      </c>
      <c r="Z121" s="307">
        <v>35</v>
      </c>
      <c r="AA121" s="308"/>
      <c r="AB121" s="176">
        <v>9</v>
      </c>
      <c r="AC121" s="179">
        <f t="shared" si="57"/>
        <v>7496.3200000000006</v>
      </c>
      <c r="AD121" s="177">
        <f t="shared" si="55"/>
        <v>2361340.8000000003</v>
      </c>
      <c r="AF121" s="180">
        <v>9</v>
      </c>
      <c r="AG121" s="297" t="s">
        <v>89</v>
      </c>
      <c r="AH121" s="285"/>
      <c r="AI121" s="180" t="s">
        <v>9</v>
      </c>
      <c r="AJ121" s="286">
        <v>35</v>
      </c>
      <c r="AK121" s="287"/>
      <c r="AL121" s="132">
        <v>9</v>
      </c>
      <c r="AM121" s="196">
        <f t="shared" si="58"/>
        <v>6919.6799999999994</v>
      </c>
      <c r="AN121" s="189">
        <f t="shared" si="56"/>
        <v>2179699.1999999997</v>
      </c>
    </row>
    <row r="122" spans="2:40" ht="14.5" customHeight="1" x14ac:dyDescent="0.35">
      <c r="B122" s="259" t="s">
        <v>134</v>
      </c>
      <c r="C122" s="260"/>
      <c r="D122" s="260"/>
      <c r="E122" s="260"/>
      <c r="F122" s="260"/>
      <c r="G122" s="260"/>
      <c r="H122" s="260"/>
      <c r="I122" s="261"/>
      <c r="J122" s="106">
        <f>SUM(J113:J121)</f>
        <v>172465785</v>
      </c>
      <c r="L122" s="259" t="s">
        <v>384</v>
      </c>
      <c r="M122" s="260"/>
      <c r="N122" s="260"/>
      <c r="O122" s="260"/>
      <c r="P122" s="260"/>
      <c r="Q122" s="260"/>
      <c r="R122" s="260"/>
      <c r="S122" s="261"/>
      <c r="T122" s="106">
        <f>SUM(T113:T121)</f>
        <v>172465785</v>
      </c>
      <c r="V122" s="259" t="s">
        <v>384</v>
      </c>
      <c r="W122" s="260"/>
      <c r="X122" s="260"/>
      <c r="Y122" s="260"/>
      <c r="Z122" s="260"/>
      <c r="AA122" s="260"/>
      <c r="AB122" s="260"/>
      <c r="AC122" s="261"/>
      <c r="AD122" s="106">
        <f>SUM(AD113:AD121)</f>
        <v>178851956.40000007</v>
      </c>
      <c r="AF122" s="259" t="s">
        <v>384</v>
      </c>
      <c r="AG122" s="260"/>
      <c r="AH122" s="260"/>
      <c r="AI122" s="260"/>
      <c r="AJ122" s="260"/>
      <c r="AK122" s="260"/>
      <c r="AL122" s="260"/>
      <c r="AM122" s="261"/>
      <c r="AN122" s="106">
        <f>SUM(AN113:AN121)</f>
        <v>166079613.59999993</v>
      </c>
    </row>
    <row r="123" spans="2:40" ht="14.5" customHeight="1" x14ac:dyDescent="0.35">
      <c r="B123" s="112"/>
      <c r="C123" s="113"/>
      <c r="D123" s="113"/>
      <c r="E123" s="113"/>
      <c r="F123" s="113"/>
      <c r="G123" s="113"/>
      <c r="H123" s="113"/>
      <c r="I123" s="114"/>
      <c r="J123" s="131"/>
      <c r="L123" s="112"/>
      <c r="M123" s="113"/>
      <c r="N123" s="113"/>
      <c r="O123" s="113"/>
      <c r="P123" s="113"/>
      <c r="Q123" s="113"/>
      <c r="R123" s="113"/>
      <c r="S123" s="114"/>
      <c r="T123" s="131"/>
      <c r="V123" s="112"/>
      <c r="W123" s="113"/>
      <c r="X123" s="113"/>
      <c r="Y123" s="113"/>
      <c r="Z123" s="113"/>
      <c r="AA123" s="113"/>
      <c r="AB123" s="113"/>
      <c r="AC123" s="114"/>
      <c r="AD123" s="131"/>
      <c r="AF123" s="112"/>
      <c r="AG123" s="113"/>
      <c r="AH123" s="113"/>
      <c r="AI123" s="113"/>
      <c r="AJ123" s="113"/>
      <c r="AK123" s="113"/>
      <c r="AL123" s="113"/>
      <c r="AM123" s="114"/>
      <c r="AN123" s="131"/>
    </row>
    <row r="124" spans="2:40" x14ac:dyDescent="0.35">
      <c r="B124" s="239" t="s">
        <v>18</v>
      </c>
      <c r="C124" s="240"/>
      <c r="D124" s="240"/>
      <c r="E124" s="240"/>
      <c r="F124" s="240"/>
      <c r="G124" s="240"/>
      <c r="H124" s="240"/>
      <c r="I124" s="241"/>
      <c r="J124" s="107">
        <f>J122+J110+J70</f>
        <v>896691580</v>
      </c>
    </row>
    <row r="125" spans="2:40" x14ac:dyDescent="0.35">
      <c r="B125" s="97" t="s">
        <v>244</v>
      </c>
      <c r="C125" s="265" t="s">
        <v>103</v>
      </c>
      <c r="D125" s="266"/>
      <c r="E125" s="266"/>
      <c r="F125" s="266"/>
      <c r="G125" s="266"/>
      <c r="H125" s="266"/>
      <c r="I125" s="266"/>
      <c r="J125" s="267"/>
    </row>
    <row r="126" spans="2:40" ht="14.5" customHeight="1" x14ac:dyDescent="0.35">
      <c r="B126" s="96" t="s">
        <v>101</v>
      </c>
      <c r="C126" s="250" t="s">
        <v>103</v>
      </c>
      <c r="D126" s="251"/>
      <c r="E126" s="251"/>
      <c r="F126" s="251"/>
      <c r="G126" s="251"/>
      <c r="H126" s="251"/>
      <c r="I126" s="251"/>
      <c r="J126" s="252"/>
      <c r="L126" s="96"/>
      <c r="M126" s="225" t="str">
        <f>+M111</f>
        <v>COTIZACION 1: PROVEDURIA &amp; LOGISTICA TOTAL</v>
      </c>
      <c r="N126" s="223"/>
      <c r="O126" s="223"/>
      <c r="P126" s="223"/>
      <c r="Q126" s="223"/>
      <c r="R126" s="223"/>
      <c r="S126" s="223"/>
      <c r="T126" s="224"/>
      <c r="V126" s="96"/>
      <c r="W126" s="225" t="str">
        <f>+W111</f>
        <v>COTIZACION 2</v>
      </c>
      <c r="X126" s="223"/>
      <c r="Y126" s="223"/>
      <c r="Z126" s="223"/>
      <c r="AA126" s="223"/>
      <c r="AB126" s="223"/>
      <c r="AC126" s="223"/>
      <c r="AD126" s="224"/>
      <c r="AF126" s="96"/>
      <c r="AG126" s="225" t="str">
        <f>+AG111</f>
        <v>COTIZACION 3</v>
      </c>
      <c r="AH126" s="223"/>
      <c r="AI126" s="223"/>
      <c r="AJ126" s="223"/>
      <c r="AK126" s="223"/>
      <c r="AL126" s="223"/>
      <c r="AM126" s="223"/>
      <c r="AN126" s="224"/>
    </row>
    <row r="127" spans="2:40" ht="23" x14ac:dyDescent="0.35">
      <c r="B127" s="91" t="s">
        <v>0</v>
      </c>
      <c r="C127" s="246" t="s">
        <v>6</v>
      </c>
      <c r="D127" s="247"/>
      <c r="E127" s="91" t="s">
        <v>20</v>
      </c>
      <c r="F127" s="246" t="s">
        <v>85</v>
      </c>
      <c r="G127" s="247"/>
      <c r="H127" s="91" t="s">
        <v>3</v>
      </c>
      <c r="I127" s="91" t="s">
        <v>4</v>
      </c>
      <c r="J127" s="91" t="s">
        <v>8</v>
      </c>
      <c r="L127" s="91" t="s">
        <v>0</v>
      </c>
      <c r="M127" s="246" t="s">
        <v>6</v>
      </c>
      <c r="N127" s="247"/>
      <c r="O127" s="91" t="s">
        <v>20</v>
      </c>
      <c r="P127" s="246" t="s">
        <v>85</v>
      </c>
      <c r="Q127" s="247"/>
      <c r="R127" s="91" t="s">
        <v>3</v>
      </c>
      <c r="S127" s="91" t="s">
        <v>4</v>
      </c>
      <c r="T127" s="91" t="s">
        <v>8</v>
      </c>
      <c r="V127" s="91" t="s">
        <v>0</v>
      </c>
      <c r="W127" s="246" t="s">
        <v>6</v>
      </c>
      <c r="X127" s="247"/>
      <c r="Y127" s="91" t="s">
        <v>20</v>
      </c>
      <c r="Z127" s="246" t="s">
        <v>85</v>
      </c>
      <c r="AA127" s="247"/>
      <c r="AB127" s="91" t="s">
        <v>3</v>
      </c>
      <c r="AC127" s="91" t="s">
        <v>4</v>
      </c>
      <c r="AD127" s="91" t="s">
        <v>8</v>
      </c>
      <c r="AF127" s="91" t="s">
        <v>0</v>
      </c>
      <c r="AG127" s="246" t="s">
        <v>6</v>
      </c>
      <c r="AH127" s="247"/>
      <c r="AI127" s="91" t="s">
        <v>20</v>
      </c>
      <c r="AJ127" s="246" t="s">
        <v>85</v>
      </c>
      <c r="AK127" s="247"/>
      <c r="AL127" s="91" t="s">
        <v>3</v>
      </c>
      <c r="AM127" s="91" t="s">
        <v>4</v>
      </c>
      <c r="AN127" s="91" t="s">
        <v>8</v>
      </c>
    </row>
    <row r="128" spans="2:40" x14ac:dyDescent="0.35">
      <c r="B128" s="256" t="s">
        <v>105</v>
      </c>
      <c r="C128" s="268" t="s">
        <v>177</v>
      </c>
      <c r="D128" s="8" t="s">
        <v>51</v>
      </c>
      <c r="E128" s="28" t="s">
        <v>9</v>
      </c>
      <c r="F128" s="248">
        <v>8</v>
      </c>
      <c r="G128" s="249"/>
      <c r="H128" s="9">
        <v>9</v>
      </c>
      <c r="I128" s="19">
        <f t="shared" ref="I128:I171" si="59">AVERAGE(S128,AC128,AM128)</f>
        <v>31800</v>
      </c>
      <c r="J128" s="32">
        <f>I128*H128*F128</f>
        <v>2289600</v>
      </c>
      <c r="L128" s="256">
        <v>1</v>
      </c>
      <c r="M128" s="268" t="s">
        <v>177</v>
      </c>
      <c r="N128" s="149" t="s">
        <v>51</v>
      </c>
      <c r="O128" s="150" t="s">
        <v>9</v>
      </c>
      <c r="P128" s="311">
        <v>8</v>
      </c>
      <c r="Q128" s="312"/>
      <c r="R128" s="134">
        <v>9</v>
      </c>
      <c r="S128" s="145">
        <v>31800</v>
      </c>
      <c r="T128" s="145">
        <f>S128*R128*P128</f>
        <v>2289600</v>
      </c>
      <c r="V128" s="256">
        <v>1</v>
      </c>
      <c r="W128" s="268" t="s">
        <v>177</v>
      </c>
      <c r="X128" s="165" t="s">
        <v>51</v>
      </c>
      <c r="Y128" s="166" t="s">
        <v>9</v>
      </c>
      <c r="Z128" s="300">
        <v>8</v>
      </c>
      <c r="AA128" s="301"/>
      <c r="AB128" s="152">
        <v>9</v>
      </c>
      <c r="AC128" s="162">
        <f>S128*1.04</f>
        <v>33072</v>
      </c>
      <c r="AD128" s="162">
        <f>AC128*AB128*Z128</f>
        <v>2381184</v>
      </c>
      <c r="AF128" s="292">
        <v>1</v>
      </c>
      <c r="AG128" s="292" t="s">
        <v>177</v>
      </c>
      <c r="AH128" s="192" t="s">
        <v>51</v>
      </c>
      <c r="AI128" s="193" t="s">
        <v>9</v>
      </c>
      <c r="AJ128" s="286">
        <v>8</v>
      </c>
      <c r="AK128" s="287"/>
      <c r="AL128" s="180">
        <v>9</v>
      </c>
      <c r="AM128" s="189">
        <f>+S128*0.96</f>
        <v>30528</v>
      </c>
      <c r="AN128" s="189">
        <f>AM128*AL128*AJ128</f>
        <v>2198016</v>
      </c>
    </row>
    <row r="129" spans="2:40" x14ac:dyDescent="0.35">
      <c r="B129" s="257"/>
      <c r="C129" s="269"/>
      <c r="D129" s="8" t="s">
        <v>52</v>
      </c>
      <c r="E129" s="28" t="s">
        <v>9</v>
      </c>
      <c r="F129" s="248">
        <v>2</v>
      </c>
      <c r="G129" s="249"/>
      <c r="H129" s="9">
        <v>9</v>
      </c>
      <c r="I129" s="19">
        <f t="shared" si="59"/>
        <v>4027.9999999999995</v>
      </c>
      <c r="J129" s="32">
        <f t="shared" ref="J129:J171" si="60">I129*H129*F129</f>
        <v>72503.999999999985</v>
      </c>
      <c r="L129" s="257"/>
      <c r="M129" s="269"/>
      <c r="N129" s="149" t="s">
        <v>52</v>
      </c>
      <c r="O129" s="150" t="s">
        <v>9</v>
      </c>
      <c r="P129" s="311">
        <v>2</v>
      </c>
      <c r="Q129" s="312"/>
      <c r="R129" s="134">
        <v>9</v>
      </c>
      <c r="S129" s="145">
        <v>4028</v>
      </c>
      <c r="T129" s="145">
        <f t="shared" ref="T129:T166" si="61">S129*R129*P129</f>
        <v>72504</v>
      </c>
      <c r="V129" s="257"/>
      <c r="W129" s="269"/>
      <c r="X129" s="165" t="s">
        <v>52</v>
      </c>
      <c r="Y129" s="166" t="s">
        <v>9</v>
      </c>
      <c r="Z129" s="300">
        <v>2</v>
      </c>
      <c r="AA129" s="301"/>
      <c r="AB129" s="152">
        <v>9</v>
      </c>
      <c r="AC129" s="162">
        <f t="shared" ref="AC129:AC171" si="62">S129*1.04</f>
        <v>4189.12</v>
      </c>
      <c r="AD129" s="162">
        <f t="shared" ref="AD129:AD166" si="63">AC129*AB129*Z129</f>
        <v>75404.160000000003</v>
      </c>
      <c r="AF129" s="293"/>
      <c r="AG129" s="293"/>
      <c r="AH129" s="192" t="s">
        <v>52</v>
      </c>
      <c r="AI129" s="193" t="s">
        <v>9</v>
      </c>
      <c r="AJ129" s="286">
        <v>2</v>
      </c>
      <c r="AK129" s="287"/>
      <c r="AL129" s="180">
        <v>9</v>
      </c>
      <c r="AM129" s="189">
        <f t="shared" ref="AM129:AM171" si="64">+S129*0.96</f>
        <v>3866.8799999999997</v>
      </c>
      <c r="AN129" s="189">
        <f t="shared" ref="AN129:AN166" si="65">AM129*AL129*AJ129</f>
        <v>69603.839999999997</v>
      </c>
    </row>
    <row r="130" spans="2:40" x14ac:dyDescent="0.35">
      <c r="B130" s="257"/>
      <c r="C130" s="269"/>
      <c r="D130" s="8" t="s">
        <v>53</v>
      </c>
      <c r="E130" s="28" t="s">
        <v>9</v>
      </c>
      <c r="F130" s="248">
        <v>10</v>
      </c>
      <c r="G130" s="249"/>
      <c r="H130" s="9">
        <v>9</v>
      </c>
      <c r="I130" s="19">
        <f t="shared" si="59"/>
        <v>10070</v>
      </c>
      <c r="J130" s="32">
        <f t="shared" si="60"/>
        <v>906300</v>
      </c>
      <c r="L130" s="257"/>
      <c r="M130" s="269"/>
      <c r="N130" s="149" t="s">
        <v>53</v>
      </c>
      <c r="O130" s="150" t="s">
        <v>9</v>
      </c>
      <c r="P130" s="311">
        <v>10</v>
      </c>
      <c r="Q130" s="312"/>
      <c r="R130" s="134">
        <v>9</v>
      </c>
      <c r="S130" s="145">
        <v>10070</v>
      </c>
      <c r="T130" s="145">
        <f t="shared" si="61"/>
        <v>906300</v>
      </c>
      <c r="V130" s="257"/>
      <c r="W130" s="269"/>
      <c r="X130" s="165" t="s">
        <v>53</v>
      </c>
      <c r="Y130" s="166" t="s">
        <v>9</v>
      </c>
      <c r="Z130" s="300">
        <v>10</v>
      </c>
      <c r="AA130" s="301"/>
      <c r="AB130" s="152">
        <v>9</v>
      </c>
      <c r="AC130" s="162">
        <f t="shared" si="62"/>
        <v>10472.800000000001</v>
      </c>
      <c r="AD130" s="162">
        <f t="shared" si="63"/>
        <v>942552.00000000012</v>
      </c>
      <c r="AF130" s="293"/>
      <c r="AG130" s="293"/>
      <c r="AH130" s="192" t="s">
        <v>53</v>
      </c>
      <c r="AI130" s="193" t="s">
        <v>9</v>
      </c>
      <c r="AJ130" s="286">
        <v>10</v>
      </c>
      <c r="AK130" s="287"/>
      <c r="AL130" s="180">
        <v>9</v>
      </c>
      <c r="AM130" s="189">
        <f t="shared" si="64"/>
        <v>9667.1999999999989</v>
      </c>
      <c r="AN130" s="189">
        <f t="shared" si="65"/>
        <v>870047.99999999988</v>
      </c>
    </row>
    <row r="131" spans="2:40" ht="23" x14ac:dyDescent="0.35">
      <c r="B131" s="257"/>
      <c r="C131" s="269"/>
      <c r="D131" s="8" t="s">
        <v>54</v>
      </c>
      <c r="E131" s="28" t="s">
        <v>9</v>
      </c>
      <c r="F131" s="248">
        <v>6</v>
      </c>
      <c r="G131" s="249"/>
      <c r="H131" s="9">
        <v>9</v>
      </c>
      <c r="I131" s="19">
        <f t="shared" si="59"/>
        <v>2968</v>
      </c>
      <c r="J131" s="32">
        <f t="shared" si="60"/>
        <v>160272</v>
      </c>
      <c r="L131" s="257"/>
      <c r="M131" s="269"/>
      <c r="N131" s="149" t="s">
        <v>54</v>
      </c>
      <c r="O131" s="150" t="s">
        <v>9</v>
      </c>
      <c r="P131" s="311">
        <v>6</v>
      </c>
      <c r="Q131" s="312"/>
      <c r="R131" s="134">
        <v>9</v>
      </c>
      <c r="S131" s="145">
        <v>2968</v>
      </c>
      <c r="T131" s="145">
        <f t="shared" si="61"/>
        <v>160272</v>
      </c>
      <c r="V131" s="257"/>
      <c r="W131" s="269"/>
      <c r="X131" s="165" t="s">
        <v>54</v>
      </c>
      <c r="Y131" s="166" t="s">
        <v>9</v>
      </c>
      <c r="Z131" s="300">
        <v>6</v>
      </c>
      <c r="AA131" s="301"/>
      <c r="AB131" s="152">
        <v>9</v>
      </c>
      <c r="AC131" s="162">
        <f t="shared" si="62"/>
        <v>3086.7200000000003</v>
      </c>
      <c r="AD131" s="162">
        <f t="shared" si="63"/>
        <v>166682.88</v>
      </c>
      <c r="AF131" s="293"/>
      <c r="AG131" s="293"/>
      <c r="AH131" s="192" t="s">
        <v>54</v>
      </c>
      <c r="AI131" s="193" t="s">
        <v>9</v>
      </c>
      <c r="AJ131" s="286">
        <v>6</v>
      </c>
      <c r="AK131" s="287"/>
      <c r="AL131" s="180">
        <v>9</v>
      </c>
      <c r="AM131" s="189">
        <f t="shared" si="64"/>
        <v>2849.2799999999997</v>
      </c>
      <c r="AN131" s="189">
        <f t="shared" si="65"/>
        <v>153861.12</v>
      </c>
    </row>
    <row r="132" spans="2:40" ht="23" x14ac:dyDescent="0.35">
      <c r="B132" s="257"/>
      <c r="C132" s="269"/>
      <c r="D132" s="8" t="s">
        <v>55</v>
      </c>
      <c r="E132" s="28" t="s">
        <v>9</v>
      </c>
      <c r="F132" s="248">
        <v>10</v>
      </c>
      <c r="G132" s="249"/>
      <c r="H132" s="9">
        <v>9</v>
      </c>
      <c r="I132" s="19">
        <f t="shared" si="59"/>
        <v>5300</v>
      </c>
      <c r="J132" s="32">
        <f t="shared" si="60"/>
        <v>477000</v>
      </c>
      <c r="L132" s="257"/>
      <c r="M132" s="269"/>
      <c r="N132" s="149" t="s">
        <v>55</v>
      </c>
      <c r="O132" s="150" t="s">
        <v>9</v>
      </c>
      <c r="P132" s="311">
        <v>10</v>
      </c>
      <c r="Q132" s="312"/>
      <c r="R132" s="134">
        <v>9</v>
      </c>
      <c r="S132" s="145">
        <v>5300</v>
      </c>
      <c r="T132" s="145">
        <f t="shared" si="61"/>
        <v>477000</v>
      </c>
      <c r="V132" s="257"/>
      <c r="W132" s="269"/>
      <c r="X132" s="165" t="s">
        <v>55</v>
      </c>
      <c r="Y132" s="166" t="s">
        <v>9</v>
      </c>
      <c r="Z132" s="300">
        <v>10</v>
      </c>
      <c r="AA132" s="301"/>
      <c r="AB132" s="152">
        <v>9</v>
      </c>
      <c r="AC132" s="162">
        <f t="shared" si="62"/>
        <v>5512</v>
      </c>
      <c r="AD132" s="162">
        <f t="shared" si="63"/>
        <v>496080</v>
      </c>
      <c r="AF132" s="293"/>
      <c r="AG132" s="293"/>
      <c r="AH132" s="192" t="s">
        <v>55</v>
      </c>
      <c r="AI132" s="193" t="s">
        <v>9</v>
      </c>
      <c r="AJ132" s="286">
        <v>10</v>
      </c>
      <c r="AK132" s="287"/>
      <c r="AL132" s="180">
        <v>9</v>
      </c>
      <c r="AM132" s="189">
        <f t="shared" si="64"/>
        <v>5088</v>
      </c>
      <c r="AN132" s="189">
        <f t="shared" si="65"/>
        <v>457920</v>
      </c>
    </row>
    <row r="133" spans="2:40" x14ac:dyDescent="0.35">
      <c r="B133" s="257"/>
      <c r="C133" s="269"/>
      <c r="D133" s="8" t="s">
        <v>56</v>
      </c>
      <c r="E133" s="28" t="s">
        <v>9</v>
      </c>
      <c r="F133" s="248">
        <v>18</v>
      </c>
      <c r="G133" s="249"/>
      <c r="H133" s="9">
        <v>9</v>
      </c>
      <c r="I133" s="19">
        <f t="shared" si="59"/>
        <v>4770</v>
      </c>
      <c r="J133" s="32">
        <f t="shared" si="60"/>
        <v>772740</v>
      </c>
      <c r="L133" s="257"/>
      <c r="M133" s="269"/>
      <c r="N133" s="149" t="s">
        <v>56</v>
      </c>
      <c r="O133" s="150" t="s">
        <v>9</v>
      </c>
      <c r="P133" s="311">
        <v>18</v>
      </c>
      <c r="Q133" s="312"/>
      <c r="R133" s="134">
        <v>9</v>
      </c>
      <c r="S133" s="145">
        <v>4770</v>
      </c>
      <c r="T133" s="145">
        <f t="shared" si="61"/>
        <v>772740</v>
      </c>
      <c r="V133" s="257"/>
      <c r="W133" s="269"/>
      <c r="X133" s="165" t="s">
        <v>56</v>
      </c>
      <c r="Y133" s="166" t="s">
        <v>9</v>
      </c>
      <c r="Z133" s="300">
        <v>18</v>
      </c>
      <c r="AA133" s="301"/>
      <c r="AB133" s="152">
        <v>9</v>
      </c>
      <c r="AC133" s="162">
        <f t="shared" si="62"/>
        <v>4960.8</v>
      </c>
      <c r="AD133" s="162">
        <f t="shared" si="63"/>
        <v>803649.60000000009</v>
      </c>
      <c r="AF133" s="293"/>
      <c r="AG133" s="293"/>
      <c r="AH133" s="192" t="s">
        <v>56</v>
      </c>
      <c r="AI133" s="193" t="s">
        <v>9</v>
      </c>
      <c r="AJ133" s="286">
        <v>18</v>
      </c>
      <c r="AK133" s="287"/>
      <c r="AL133" s="180">
        <v>9</v>
      </c>
      <c r="AM133" s="189">
        <f t="shared" si="64"/>
        <v>4579.2</v>
      </c>
      <c r="AN133" s="189">
        <f t="shared" si="65"/>
        <v>741830.39999999991</v>
      </c>
    </row>
    <row r="134" spans="2:40" x14ac:dyDescent="0.35">
      <c r="B134" s="257"/>
      <c r="C134" s="269"/>
      <c r="D134" s="8" t="s">
        <v>57</v>
      </c>
      <c r="E134" s="28" t="s">
        <v>9</v>
      </c>
      <c r="F134" s="248">
        <v>10</v>
      </c>
      <c r="G134" s="249"/>
      <c r="H134" s="9">
        <v>9</v>
      </c>
      <c r="I134" s="19">
        <f t="shared" si="59"/>
        <v>20140</v>
      </c>
      <c r="J134" s="32">
        <f t="shared" si="60"/>
        <v>1812600</v>
      </c>
      <c r="L134" s="257"/>
      <c r="M134" s="269"/>
      <c r="N134" s="149" t="s">
        <v>57</v>
      </c>
      <c r="O134" s="150" t="s">
        <v>9</v>
      </c>
      <c r="P134" s="311">
        <v>10</v>
      </c>
      <c r="Q134" s="312"/>
      <c r="R134" s="134">
        <v>9</v>
      </c>
      <c r="S134" s="145">
        <v>20140</v>
      </c>
      <c r="T134" s="145">
        <f t="shared" si="61"/>
        <v>1812600</v>
      </c>
      <c r="V134" s="257"/>
      <c r="W134" s="269"/>
      <c r="X134" s="165" t="s">
        <v>57</v>
      </c>
      <c r="Y134" s="166" t="s">
        <v>9</v>
      </c>
      <c r="Z134" s="300">
        <v>10</v>
      </c>
      <c r="AA134" s="301"/>
      <c r="AB134" s="152">
        <v>9</v>
      </c>
      <c r="AC134" s="162">
        <f t="shared" si="62"/>
        <v>20945.600000000002</v>
      </c>
      <c r="AD134" s="162">
        <f t="shared" si="63"/>
        <v>1885104.0000000002</v>
      </c>
      <c r="AF134" s="293"/>
      <c r="AG134" s="293"/>
      <c r="AH134" s="192" t="s">
        <v>57</v>
      </c>
      <c r="AI134" s="193" t="s">
        <v>9</v>
      </c>
      <c r="AJ134" s="286">
        <v>10</v>
      </c>
      <c r="AK134" s="287"/>
      <c r="AL134" s="180">
        <v>9</v>
      </c>
      <c r="AM134" s="189">
        <f t="shared" si="64"/>
        <v>19334.399999999998</v>
      </c>
      <c r="AN134" s="189">
        <f t="shared" si="65"/>
        <v>1740095.9999999998</v>
      </c>
    </row>
    <row r="135" spans="2:40" ht="23" x14ac:dyDescent="0.35">
      <c r="B135" s="257"/>
      <c r="C135" s="269"/>
      <c r="D135" s="8" t="s">
        <v>58</v>
      </c>
      <c r="E135" s="28" t="s">
        <v>9</v>
      </c>
      <c r="F135" s="248">
        <v>3</v>
      </c>
      <c r="G135" s="249"/>
      <c r="H135" s="9">
        <v>9</v>
      </c>
      <c r="I135" s="19">
        <f t="shared" si="59"/>
        <v>14840</v>
      </c>
      <c r="J135" s="32">
        <f t="shared" si="60"/>
        <v>400680</v>
      </c>
      <c r="L135" s="257"/>
      <c r="M135" s="269"/>
      <c r="N135" s="149" t="s">
        <v>58</v>
      </c>
      <c r="O135" s="150" t="s">
        <v>9</v>
      </c>
      <c r="P135" s="311">
        <v>3</v>
      </c>
      <c r="Q135" s="312"/>
      <c r="R135" s="134">
        <v>9</v>
      </c>
      <c r="S135" s="145">
        <v>14840</v>
      </c>
      <c r="T135" s="145">
        <f t="shared" si="61"/>
        <v>400680</v>
      </c>
      <c r="V135" s="257"/>
      <c r="W135" s="269"/>
      <c r="X135" s="165" t="s">
        <v>58</v>
      </c>
      <c r="Y135" s="166" t="s">
        <v>9</v>
      </c>
      <c r="Z135" s="300">
        <v>3</v>
      </c>
      <c r="AA135" s="301"/>
      <c r="AB135" s="152">
        <v>9</v>
      </c>
      <c r="AC135" s="162">
        <f t="shared" si="62"/>
        <v>15433.6</v>
      </c>
      <c r="AD135" s="162">
        <f t="shared" si="63"/>
        <v>416707.19999999995</v>
      </c>
      <c r="AF135" s="293"/>
      <c r="AG135" s="293"/>
      <c r="AH135" s="192" t="s">
        <v>58</v>
      </c>
      <c r="AI135" s="193" t="s">
        <v>9</v>
      </c>
      <c r="AJ135" s="286">
        <v>3</v>
      </c>
      <c r="AK135" s="287"/>
      <c r="AL135" s="180">
        <v>9</v>
      </c>
      <c r="AM135" s="189">
        <f t="shared" si="64"/>
        <v>14246.4</v>
      </c>
      <c r="AN135" s="189">
        <f t="shared" si="65"/>
        <v>384652.79999999999</v>
      </c>
    </row>
    <row r="136" spans="2:40" ht="23" x14ac:dyDescent="0.35">
      <c r="B136" s="257"/>
      <c r="C136" s="269"/>
      <c r="D136" s="8" t="s">
        <v>59</v>
      </c>
      <c r="E136" s="28" t="s">
        <v>9</v>
      </c>
      <c r="F136" s="248">
        <v>12</v>
      </c>
      <c r="G136" s="249"/>
      <c r="H136" s="9">
        <v>9</v>
      </c>
      <c r="I136" s="19">
        <f t="shared" si="59"/>
        <v>9540</v>
      </c>
      <c r="J136" s="32">
        <f t="shared" si="60"/>
        <v>1030320</v>
      </c>
      <c r="L136" s="257"/>
      <c r="M136" s="269"/>
      <c r="N136" s="149" t="s">
        <v>59</v>
      </c>
      <c r="O136" s="150" t="s">
        <v>9</v>
      </c>
      <c r="P136" s="311">
        <v>12</v>
      </c>
      <c r="Q136" s="312"/>
      <c r="R136" s="134">
        <v>9</v>
      </c>
      <c r="S136" s="145">
        <v>9540</v>
      </c>
      <c r="T136" s="145">
        <f t="shared" si="61"/>
        <v>1030320</v>
      </c>
      <c r="V136" s="257"/>
      <c r="W136" s="269"/>
      <c r="X136" s="165" t="s">
        <v>59</v>
      </c>
      <c r="Y136" s="166" t="s">
        <v>9</v>
      </c>
      <c r="Z136" s="300">
        <v>12</v>
      </c>
      <c r="AA136" s="301"/>
      <c r="AB136" s="152">
        <v>9</v>
      </c>
      <c r="AC136" s="162">
        <f t="shared" si="62"/>
        <v>9921.6</v>
      </c>
      <c r="AD136" s="162">
        <f t="shared" si="63"/>
        <v>1071532.8</v>
      </c>
      <c r="AF136" s="293"/>
      <c r="AG136" s="293"/>
      <c r="AH136" s="192" t="s">
        <v>59</v>
      </c>
      <c r="AI136" s="193" t="s">
        <v>9</v>
      </c>
      <c r="AJ136" s="286">
        <v>12</v>
      </c>
      <c r="AK136" s="287"/>
      <c r="AL136" s="180">
        <v>9</v>
      </c>
      <c r="AM136" s="189">
        <f t="shared" si="64"/>
        <v>9158.4</v>
      </c>
      <c r="AN136" s="189">
        <f t="shared" si="65"/>
        <v>989107.19999999995</v>
      </c>
    </row>
    <row r="137" spans="2:40" ht="23" x14ac:dyDescent="0.35">
      <c r="B137" s="257"/>
      <c r="C137" s="269"/>
      <c r="D137" s="8" t="s">
        <v>60</v>
      </c>
      <c r="E137" s="28" t="s">
        <v>9</v>
      </c>
      <c r="F137" s="248">
        <v>12</v>
      </c>
      <c r="G137" s="249"/>
      <c r="H137" s="9">
        <v>9</v>
      </c>
      <c r="I137" s="19">
        <f t="shared" si="59"/>
        <v>7420</v>
      </c>
      <c r="J137" s="32">
        <f t="shared" si="60"/>
        <v>801360</v>
      </c>
      <c r="L137" s="257"/>
      <c r="M137" s="269"/>
      <c r="N137" s="149" t="s">
        <v>60</v>
      </c>
      <c r="O137" s="150" t="s">
        <v>9</v>
      </c>
      <c r="P137" s="311">
        <v>12</v>
      </c>
      <c r="Q137" s="312"/>
      <c r="R137" s="134">
        <v>9</v>
      </c>
      <c r="S137" s="145">
        <v>7420</v>
      </c>
      <c r="T137" s="145">
        <f t="shared" si="61"/>
        <v>801360</v>
      </c>
      <c r="V137" s="257"/>
      <c r="W137" s="269"/>
      <c r="X137" s="165" t="s">
        <v>60</v>
      </c>
      <c r="Y137" s="166" t="s">
        <v>9</v>
      </c>
      <c r="Z137" s="300">
        <v>12</v>
      </c>
      <c r="AA137" s="301"/>
      <c r="AB137" s="152">
        <v>9</v>
      </c>
      <c r="AC137" s="162">
        <f t="shared" si="62"/>
        <v>7716.8</v>
      </c>
      <c r="AD137" s="162">
        <f t="shared" si="63"/>
        <v>833414.39999999991</v>
      </c>
      <c r="AF137" s="293"/>
      <c r="AG137" s="293"/>
      <c r="AH137" s="192" t="s">
        <v>60</v>
      </c>
      <c r="AI137" s="193" t="s">
        <v>9</v>
      </c>
      <c r="AJ137" s="286">
        <v>12</v>
      </c>
      <c r="AK137" s="287"/>
      <c r="AL137" s="180">
        <v>9</v>
      </c>
      <c r="AM137" s="189">
        <f t="shared" si="64"/>
        <v>7123.2</v>
      </c>
      <c r="AN137" s="189">
        <f t="shared" si="65"/>
        <v>769305.59999999998</v>
      </c>
    </row>
    <row r="138" spans="2:40" ht="23" x14ac:dyDescent="0.35">
      <c r="B138" s="257"/>
      <c r="C138" s="269"/>
      <c r="D138" s="8" t="s">
        <v>175</v>
      </c>
      <c r="E138" s="28" t="s">
        <v>9</v>
      </c>
      <c r="F138" s="248">
        <v>12</v>
      </c>
      <c r="G138" s="249"/>
      <c r="H138" s="9">
        <v>9</v>
      </c>
      <c r="I138" s="19">
        <f t="shared" si="59"/>
        <v>6360</v>
      </c>
      <c r="J138" s="32">
        <f t="shared" si="60"/>
        <v>686880</v>
      </c>
      <c r="L138" s="257"/>
      <c r="M138" s="269"/>
      <c r="N138" s="149" t="s">
        <v>175</v>
      </c>
      <c r="O138" s="150" t="s">
        <v>9</v>
      </c>
      <c r="P138" s="311">
        <v>12</v>
      </c>
      <c r="Q138" s="312"/>
      <c r="R138" s="134">
        <v>9</v>
      </c>
      <c r="S138" s="145">
        <v>6360</v>
      </c>
      <c r="T138" s="145">
        <f t="shared" si="61"/>
        <v>686880</v>
      </c>
      <c r="V138" s="257"/>
      <c r="W138" s="269"/>
      <c r="X138" s="165" t="s">
        <v>175</v>
      </c>
      <c r="Y138" s="166" t="s">
        <v>9</v>
      </c>
      <c r="Z138" s="300">
        <v>12</v>
      </c>
      <c r="AA138" s="301"/>
      <c r="AB138" s="152">
        <v>9</v>
      </c>
      <c r="AC138" s="162">
        <f t="shared" si="62"/>
        <v>6614.4000000000005</v>
      </c>
      <c r="AD138" s="162">
        <f t="shared" si="63"/>
        <v>714355.20000000007</v>
      </c>
      <c r="AF138" s="293"/>
      <c r="AG138" s="293"/>
      <c r="AH138" s="192" t="s">
        <v>175</v>
      </c>
      <c r="AI138" s="193" t="s">
        <v>9</v>
      </c>
      <c r="AJ138" s="286">
        <v>12</v>
      </c>
      <c r="AK138" s="287"/>
      <c r="AL138" s="180">
        <v>9</v>
      </c>
      <c r="AM138" s="189">
        <f t="shared" si="64"/>
        <v>6105.5999999999995</v>
      </c>
      <c r="AN138" s="189">
        <f t="shared" si="65"/>
        <v>659404.79999999993</v>
      </c>
    </row>
    <row r="139" spans="2:40" ht="23" x14ac:dyDescent="0.35">
      <c r="B139" s="257"/>
      <c r="C139" s="269"/>
      <c r="D139" s="8" t="s">
        <v>61</v>
      </c>
      <c r="E139" s="28" t="s">
        <v>9</v>
      </c>
      <c r="F139" s="248">
        <v>7</v>
      </c>
      <c r="G139" s="249"/>
      <c r="H139" s="9">
        <v>9</v>
      </c>
      <c r="I139" s="19">
        <f t="shared" si="59"/>
        <v>17490</v>
      </c>
      <c r="J139" s="32">
        <f t="shared" si="60"/>
        <v>1101870</v>
      </c>
      <c r="L139" s="257"/>
      <c r="M139" s="269"/>
      <c r="N139" s="149" t="s">
        <v>61</v>
      </c>
      <c r="O139" s="150" t="s">
        <v>9</v>
      </c>
      <c r="P139" s="311">
        <v>7</v>
      </c>
      <c r="Q139" s="312"/>
      <c r="R139" s="134">
        <v>9</v>
      </c>
      <c r="S139" s="145">
        <v>17490</v>
      </c>
      <c r="T139" s="145">
        <f t="shared" si="61"/>
        <v>1101870</v>
      </c>
      <c r="V139" s="257"/>
      <c r="W139" s="269"/>
      <c r="X139" s="165" t="s">
        <v>61</v>
      </c>
      <c r="Y139" s="166" t="s">
        <v>9</v>
      </c>
      <c r="Z139" s="300">
        <v>7</v>
      </c>
      <c r="AA139" s="301"/>
      <c r="AB139" s="152">
        <v>9</v>
      </c>
      <c r="AC139" s="162">
        <f t="shared" si="62"/>
        <v>18189.600000000002</v>
      </c>
      <c r="AD139" s="162">
        <f t="shared" si="63"/>
        <v>1145944.8000000003</v>
      </c>
      <c r="AF139" s="293"/>
      <c r="AG139" s="293"/>
      <c r="AH139" s="192" t="s">
        <v>61</v>
      </c>
      <c r="AI139" s="193" t="s">
        <v>9</v>
      </c>
      <c r="AJ139" s="286">
        <v>7</v>
      </c>
      <c r="AK139" s="287"/>
      <c r="AL139" s="180">
        <v>9</v>
      </c>
      <c r="AM139" s="189">
        <f t="shared" si="64"/>
        <v>16790.399999999998</v>
      </c>
      <c r="AN139" s="189">
        <f t="shared" si="65"/>
        <v>1057795.1999999997</v>
      </c>
    </row>
    <row r="140" spans="2:40" x14ac:dyDescent="0.35">
      <c r="B140" s="257"/>
      <c r="C140" s="269"/>
      <c r="D140" s="8" t="s">
        <v>62</v>
      </c>
      <c r="E140" s="28" t="s">
        <v>9</v>
      </c>
      <c r="F140" s="248">
        <v>5</v>
      </c>
      <c r="G140" s="249"/>
      <c r="H140" s="9">
        <v>9</v>
      </c>
      <c r="I140" s="19">
        <f t="shared" si="59"/>
        <v>9540</v>
      </c>
      <c r="J140" s="32">
        <f t="shared" si="60"/>
        <v>429300</v>
      </c>
      <c r="L140" s="257"/>
      <c r="M140" s="269"/>
      <c r="N140" s="149" t="s">
        <v>62</v>
      </c>
      <c r="O140" s="150" t="s">
        <v>9</v>
      </c>
      <c r="P140" s="311">
        <v>5</v>
      </c>
      <c r="Q140" s="312"/>
      <c r="R140" s="134">
        <v>9</v>
      </c>
      <c r="S140" s="145">
        <v>9540</v>
      </c>
      <c r="T140" s="145">
        <f t="shared" si="61"/>
        <v>429300</v>
      </c>
      <c r="V140" s="257"/>
      <c r="W140" s="269"/>
      <c r="X140" s="165" t="s">
        <v>62</v>
      </c>
      <c r="Y140" s="166" t="s">
        <v>9</v>
      </c>
      <c r="Z140" s="300">
        <v>5</v>
      </c>
      <c r="AA140" s="301"/>
      <c r="AB140" s="152">
        <v>9</v>
      </c>
      <c r="AC140" s="162">
        <f t="shared" si="62"/>
        <v>9921.6</v>
      </c>
      <c r="AD140" s="162">
        <f t="shared" si="63"/>
        <v>446472.00000000006</v>
      </c>
      <c r="AF140" s="293"/>
      <c r="AG140" s="293"/>
      <c r="AH140" s="192" t="s">
        <v>62</v>
      </c>
      <c r="AI140" s="193" t="s">
        <v>9</v>
      </c>
      <c r="AJ140" s="286">
        <v>5</v>
      </c>
      <c r="AK140" s="287"/>
      <c r="AL140" s="180">
        <v>9</v>
      </c>
      <c r="AM140" s="189">
        <f t="shared" si="64"/>
        <v>9158.4</v>
      </c>
      <c r="AN140" s="189">
        <f t="shared" si="65"/>
        <v>412127.99999999994</v>
      </c>
    </row>
    <row r="141" spans="2:40" ht="23" x14ac:dyDescent="0.35">
      <c r="B141" s="257"/>
      <c r="C141" s="269"/>
      <c r="D141" s="8" t="s">
        <v>176</v>
      </c>
      <c r="E141" s="28" t="s">
        <v>9</v>
      </c>
      <c r="F141" s="248">
        <v>12</v>
      </c>
      <c r="G141" s="249"/>
      <c r="H141" s="9">
        <v>9</v>
      </c>
      <c r="I141" s="19">
        <f t="shared" si="59"/>
        <v>6890</v>
      </c>
      <c r="J141" s="32">
        <f t="shared" si="60"/>
        <v>744120</v>
      </c>
      <c r="L141" s="257"/>
      <c r="M141" s="269"/>
      <c r="N141" s="149" t="s">
        <v>176</v>
      </c>
      <c r="O141" s="150" t="s">
        <v>9</v>
      </c>
      <c r="P141" s="311">
        <v>12</v>
      </c>
      <c r="Q141" s="312"/>
      <c r="R141" s="134">
        <v>9</v>
      </c>
      <c r="S141" s="145">
        <v>6890</v>
      </c>
      <c r="T141" s="145">
        <f t="shared" si="61"/>
        <v>744120</v>
      </c>
      <c r="V141" s="257"/>
      <c r="W141" s="269"/>
      <c r="X141" s="165" t="s">
        <v>176</v>
      </c>
      <c r="Y141" s="166" t="s">
        <v>9</v>
      </c>
      <c r="Z141" s="300">
        <v>12</v>
      </c>
      <c r="AA141" s="301"/>
      <c r="AB141" s="152">
        <v>9</v>
      </c>
      <c r="AC141" s="162">
        <f t="shared" si="62"/>
        <v>7165.6</v>
      </c>
      <c r="AD141" s="162">
        <f t="shared" si="63"/>
        <v>773884.8</v>
      </c>
      <c r="AF141" s="293"/>
      <c r="AG141" s="293"/>
      <c r="AH141" s="192" t="s">
        <v>176</v>
      </c>
      <c r="AI141" s="193" t="s">
        <v>9</v>
      </c>
      <c r="AJ141" s="286">
        <v>12</v>
      </c>
      <c r="AK141" s="287"/>
      <c r="AL141" s="180">
        <v>9</v>
      </c>
      <c r="AM141" s="189">
        <f t="shared" si="64"/>
        <v>6614.4</v>
      </c>
      <c r="AN141" s="189">
        <f t="shared" si="65"/>
        <v>714355.19999999995</v>
      </c>
    </row>
    <row r="142" spans="2:40" ht="23" x14ac:dyDescent="0.35">
      <c r="B142" s="257"/>
      <c r="C142" s="269"/>
      <c r="D142" s="8" t="s">
        <v>133</v>
      </c>
      <c r="E142" s="28" t="s">
        <v>9</v>
      </c>
      <c r="F142" s="248">
        <v>5</v>
      </c>
      <c r="G142" s="249"/>
      <c r="H142" s="9">
        <v>9</v>
      </c>
      <c r="I142" s="19">
        <f t="shared" si="59"/>
        <v>47700</v>
      </c>
      <c r="J142" s="32">
        <f t="shared" si="60"/>
        <v>2146500</v>
      </c>
      <c r="L142" s="257"/>
      <c r="M142" s="269"/>
      <c r="N142" s="149" t="s">
        <v>133</v>
      </c>
      <c r="O142" s="150" t="s">
        <v>9</v>
      </c>
      <c r="P142" s="311">
        <v>5</v>
      </c>
      <c r="Q142" s="312"/>
      <c r="R142" s="134">
        <v>9</v>
      </c>
      <c r="S142" s="145">
        <v>47700</v>
      </c>
      <c r="T142" s="145">
        <f t="shared" si="61"/>
        <v>2146500</v>
      </c>
      <c r="V142" s="257"/>
      <c r="W142" s="269"/>
      <c r="X142" s="165" t="s">
        <v>133</v>
      </c>
      <c r="Y142" s="166" t="s">
        <v>9</v>
      </c>
      <c r="Z142" s="300">
        <v>5</v>
      </c>
      <c r="AA142" s="301"/>
      <c r="AB142" s="152">
        <v>9</v>
      </c>
      <c r="AC142" s="162">
        <f t="shared" si="62"/>
        <v>49608</v>
      </c>
      <c r="AD142" s="162">
        <f t="shared" si="63"/>
        <v>2232360</v>
      </c>
      <c r="AF142" s="293"/>
      <c r="AG142" s="293"/>
      <c r="AH142" s="192" t="s">
        <v>133</v>
      </c>
      <c r="AI142" s="193" t="s">
        <v>9</v>
      </c>
      <c r="AJ142" s="286">
        <v>5</v>
      </c>
      <c r="AK142" s="287"/>
      <c r="AL142" s="180">
        <v>9</v>
      </c>
      <c r="AM142" s="189">
        <f t="shared" si="64"/>
        <v>45792</v>
      </c>
      <c r="AN142" s="189">
        <f t="shared" si="65"/>
        <v>2060640</v>
      </c>
    </row>
    <row r="143" spans="2:40" ht="34.5" x14ac:dyDescent="0.35">
      <c r="B143" s="257"/>
      <c r="C143" s="269"/>
      <c r="D143" s="8" t="s">
        <v>63</v>
      </c>
      <c r="E143" s="28" t="s">
        <v>9</v>
      </c>
      <c r="F143" s="248">
        <v>34</v>
      </c>
      <c r="G143" s="249"/>
      <c r="H143" s="9">
        <v>9</v>
      </c>
      <c r="I143" s="19">
        <f t="shared" si="59"/>
        <v>75260</v>
      </c>
      <c r="J143" s="32">
        <f t="shared" si="60"/>
        <v>23029560</v>
      </c>
      <c r="L143" s="257"/>
      <c r="M143" s="269"/>
      <c r="N143" s="149" t="s">
        <v>63</v>
      </c>
      <c r="O143" s="150" t="s">
        <v>9</v>
      </c>
      <c r="P143" s="311">
        <v>34</v>
      </c>
      <c r="Q143" s="312"/>
      <c r="R143" s="134">
        <v>9</v>
      </c>
      <c r="S143" s="145">
        <v>75260</v>
      </c>
      <c r="T143" s="145">
        <f t="shared" si="61"/>
        <v>23029560</v>
      </c>
      <c r="V143" s="257"/>
      <c r="W143" s="269"/>
      <c r="X143" s="165" t="s">
        <v>63</v>
      </c>
      <c r="Y143" s="166" t="s">
        <v>9</v>
      </c>
      <c r="Z143" s="300">
        <v>34</v>
      </c>
      <c r="AA143" s="301"/>
      <c r="AB143" s="152">
        <v>9</v>
      </c>
      <c r="AC143" s="162">
        <f t="shared" si="62"/>
        <v>78270.400000000009</v>
      </c>
      <c r="AD143" s="162">
        <f t="shared" si="63"/>
        <v>23950742.400000002</v>
      </c>
      <c r="AF143" s="293"/>
      <c r="AG143" s="293"/>
      <c r="AH143" s="192" t="s">
        <v>63</v>
      </c>
      <c r="AI143" s="193" t="s">
        <v>9</v>
      </c>
      <c r="AJ143" s="286">
        <v>34</v>
      </c>
      <c r="AK143" s="287"/>
      <c r="AL143" s="180">
        <v>9</v>
      </c>
      <c r="AM143" s="189">
        <f t="shared" si="64"/>
        <v>72249.599999999991</v>
      </c>
      <c r="AN143" s="189">
        <f t="shared" si="65"/>
        <v>22108377.599999998</v>
      </c>
    </row>
    <row r="144" spans="2:40" x14ac:dyDescent="0.35">
      <c r="B144" s="257"/>
      <c r="C144" s="269"/>
      <c r="D144" s="8" t="s">
        <v>64</v>
      </c>
      <c r="E144" s="28" t="s">
        <v>9</v>
      </c>
      <c r="F144" s="248">
        <v>12</v>
      </c>
      <c r="G144" s="249"/>
      <c r="H144" s="9">
        <v>9</v>
      </c>
      <c r="I144" s="19">
        <f t="shared" si="59"/>
        <v>9540</v>
      </c>
      <c r="J144" s="32">
        <f t="shared" si="60"/>
        <v>1030320</v>
      </c>
      <c r="L144" s="257"/>
      <c r="M144" s="269"/>
      <c r="N144" s="149" t="s">
        <v>64</v>
      </c>
      <c r="O144" s="150" t="s">
        <v>9</v>
      </c>
      <c r="P144" s="311">
        <v>12</v>
      </c>
      <c r="Q144" s="312"/>
      <c r="R144" s="134">
        <v>9</v>
      </c>
      <c r="S144" s="145">
        <v>9540</v>
      </c>
      <c r="T144" s="145">
        <f t="shared" si="61"/>
        <v>1030320</v>
      </c>
      <c r="V144" s="257"/>
      <c r="W144" s="269"/>
      <c r="X144" s="165" t="s">
        <v>64</v>
      </c>
      <c r="Y144" s="166" t="s">
        <v>9</v>
      </c>
      <c r="Z144" s="300">
        <v>12</v>
      </c>
      <c r="AA144" s="301"/>
      <c r="AB144" s="152">
        <v>9</v>
      </c>
      <c r="AC144" s="162">
        <f t="shared" si="62"/>
        <v>9921.6</v>
      </c>
      <c r="AD144" s="162">
        <f t="shared" si="63"/>
        <v>1071532.8</v>
      </c>
      <c r="AF144" s="293"/>
      <c r="AG144" s="293"/>
      <c r="AH144" s="192" t="s">
        <v>64</v>
      </c>
      <c r="AI144" s="193" t="s">
        <v>9</v>
      </c>
      <c r="AJ144" s="286">
        <v>12</v>
      </c>
      <c r="AK144" s="287"/>
      <c r="AL144" s="180">
        <v>9</v>
      </c>
      <c r="AM144" s="189">
        <f t="shared" si="64"/>
        <v>9158.4</v>
      </c>
      <c r="AN144" s="189">
        <f t="shared" si="65"/>
        <v>989107.19999999995</v>
      </c>
    </row>
    <row r="145" spans="2:40" ht="23" x14ac:dyDescent="0.35">
      <c r="B145" s="257"/>
      <c r="C145" s="269"/>
      <c r="D145" s="8" t="s">
        <v>65</v>
      </c>
      <c r="E145" s="28" t="s">
        <v>9</v>
      </c>
      <c r="F145" s="248">
        <v>12</v>
      </c>
      <c r="G145" s="249"/>
      <c r="H145" s="9">
        <v>9</v>
      </c>
      <c r="I145" s="19">
        <f t="shared" si="59"/>
        <v>23320</v>
      </c>
      <c r="J145" s="32">
        <f t="shared" si="60"/>
        <v>2518560</v>
      </c>
      <c r="L145" s="257"/>
      <c r="M145" s="269"/>
      <c r="N145" s="149" t="s">
        <v>65</v>
      </c>
      <c r="O145" s="150" t="s">
        <v>9</v>
      </c>
      <c r="P145" s="311">
        <v>12</v>
      </c>
      <c r="Q145" s="312"/>
      <c r="R145" s="134">
        <v>9</v>
      </c>
      <c r="S145" s="145">
        <v>23320</v>
      </c>
      <c r="T145" s="145">
        <f t="shared" si="61"/>
        <v>2518560</v>
      </c>
      <c r="V145" s="257"/>
      <c r="W145" s="269"/>
      <c r="X145" s="165" t="s">
        <v>65</v>
      </c>
      <c r="Y145" s="166" t="s">
        <v>9</v>
      </c>
      <c r="Z145" s="300">
        <v>12</v>
      </c>
      <c r="AA145" s="301"/>
      <c r="AB145" s="152">
        <v>9</v>
      </c>
      <c r="AC145" s="162">
        <f t="shared" si="62"/>
        <v>24252.799999999999</v>
      </c>
      <c r="AD145" s="162">
        <f t="shared" si="63"/>
        <v>2619302.4</v>
      </c>
      <c r="AF145" s="293"/>
      <c r="AG145" s="293"/>
      <c r="AH145" s="192" t="s">
        <v>65</v>
      </c>
      <c r="AI145" s="193" t="s">
        <v>9</v>
      </c>
      <c r="AJ145" s="286">
        <v>12</v>
      </c>
      <c r="AK145" s="287"/>
      <c r="AL145" s="180">
        <v>9</v>
      </c>
      <c r="AM145" s="189">
        <f t="shared" si="64"/>
        <v>22387.200000000001</v>
      </c>
      <c r="AN145" s="189">
        <f t="shared" si="65"/>
        <v>2417817.6000000001</v>
      </c>
    </row>
    <row r="146" spans="2:40" ht="23" x14ac:dyDescent="0.35">
      <c r="B146" s="257"/>
      <c r="C146" s="269"/>
      <c r="D146" s="8" t="s">
        <v>66</v>
      </c>
      <c r="E146" s="28" t="s">
        <v>9</v>
      </c>
      <c r="F146" s="248">
        <v>10</v>
      </c>
      <c r="G146" s="249"/>
      <c r="H146" s="9">
        <v>9</v>
      </c>
      <c r="I146" s="19">
        <f t="shared" si="59"/>
        <v>34450</v>
      </c>
      <c r="J146" s="32">
        <f t="shared" si="60"/>
        <v>3100500</v>
      </c>
      <c r="L146" s="257"/>
      <c r="M146" s="269"/>
      <c r="N146" s="149" t="s">
        <v>66</v>
      </c>
      <c r="O146" s="150" t="s">
        <v>9</v>
      </c>
      <c r="P146" s="311">
        <v>10</v>
      </c>
      <c r="Q146" s="312"/>
      <c r="R146" s="134">
        <v>9</v>
      </c>
      <c r="S146" s="145">
        <v>34450</v>
      </c>
      <c r="T146" s="145">
        <f t="shared" si="61"/>
        <v>3100500</v>
      </c>
      <c r="V146" s="257"/>
      <c r="W146" s="269"/>
      <c r="X146" s="165" t="s">
        <v>66</v>
      </c>
      <c r="Y146" s="166" t="s">
        <v>9</v>
      </c>
      <c r="Z146" s="300">
        <v>10</v>
      </c>
      <c r="AA146" s="301"/>
      <c r="AB146" s="152">
        <v>9</v>
      </c>
      <c r="AC146" s="162">
        <f t="shared" si="62"/>
        <v>35828</v>
      </c>
      <c r="AD146" s="162">
        <f t="shared" si="63"/>
        <v>3224520</v>
      </c>
      <c r="AF146" s="293"/>
      <c r="AG146" s="293"/>
      <c r="AH146" s="192" t="s">
        <v>66</v>
      </c>
      <c r="AI146" s="193" t="s">
        <v>9</v>
      </c>
      <c r="AJ146" s="286">
        <v>10</v>
      </c>
      <c r="AK146" s="287"/>
      <c r="AL146" s="180">
        <v>9</v>
      </c>
      <c r="AM146" s="189">
        <f t="shared" si="64"/>
        <v>33072</v>
      </c>
      <c r="AN146" s="189">
        <f t="shared" si="65"/>
        <v>2976480</v>
      </c>
    </row>
    <row r="147" spans="2:40" ht="34.5" x14ac:dyDescent="0.35">
      <c r="B147" s="257"/>
      <c r="C147" s="269"/>
      <c r="D147" s="8" t="s">
        <v>31</v>
      </c>
      <c r="E147" s="28" t="s">
        <v>9</v>
      </c>
      <c r="F147" s="248">
        <v>5</v>
      </c>
      <c r="G147" s="249"/>
      <c r="H147" s="9">
        <v>9</v>
      </c>
      <c r="I147" s="19">
        <f t="shared" si="59"/>
        <v>23850</v>
      </c>
      <c r="J147" s="32">
        <f t="shared" si="60"/>
        <v>1073250</v>
      </c>
      <c r="L147" s="257"/>
      <c r="M147" s="269"/>
      <c r="N147" s="149" t="s">
        <v>31</v>
      </c>
      <c r="O147" s="150" t="s">
        <v>9</v>
      </c>
      <c r="P147" s="311">
        <v>5</v>
      </c>
      <c r="Q147" s="312"/>
      <c r="R147" s="134">
        <v>9</v>
      </c>
      <c r="S147" s="145">
        <v>23850</v>
      </c>
      <c r="T147" s="145">
        <f t="shared" si="61"/>
        <v>1073250</v>
      </c>
      <c r="V147" s="257"/>
      <c r="W147" s="269"/>
      <c r="X147" s="165" t="s">
        <v>31</v>
      </c>
      <c r="Y147" s="166" t="s">
        <v>9</v>
      </c>
      <c r="Z147" s="300">
        <v>5</v>
      </c>
      <c r="AA147" s="301"/>
      <c r="AB147" s="152">
        <v>9</v>
      </c>
      <c r="AC147" s="162">
        <f t="shared" si="62"/>
        <v>24804</v>
      </c>
      <c r="AD147" s="162">
        <f t="shared" si="63"/>
        <v>1116180</v>
      </c>
      <c r="AF147" s="293"/>
      <c r="AG147" s="293"/>
      <c r="AH147" s="192" t="s">
        <v>31</v>
      </c>
      <c r="AI147" s="193" t="s">
        <v>9</v>
      </c>
      <c r="AJ147" s="286">
        <v>5</v>
      </c>
      <c r="AK147" s="287"/>
      <c r="AL147" s="180">
        <v>9</v>
      </c>
      <c r="AM147" s="189">
        <f t="shared" si="64"/>
        <v>22896</v>
      </c>
      <c r="AN147" s="189">
        <f t="shared" si="65"/>
        <v>1030320</v>
      </c>
    </row>
    <row r="148" spans="2:40" ht="23" x14ac:dyDescent="0.35">
      <c r="B148" s="257"/>
      <c r="C148" s="269"/>
      <c r="D148" s="8" t="s">
        <v>67</v>
      </c>
      <c r="E148" s="28" t="s">
        <v>9</v>
      </c>
      <c r="F148" s="248">
        <v>1</v>
      </c>
      <c r="G148" s="249"/>
      <c r="H148" s="9">
        <v>9</v>
      </c>
      <c r="I148" s="19">
        <f t="shared" si="59"/>
        <v>26500</v>
      </c>
      <c r="J148" s="32">
        <f t="shared" si="60"/>
        <v>238500</v>
      </c>
      <c r="L148" s="257"/>
      <c r="M148" s="269"/>
      <c r="N148" s="149" t="s">
        <v>67</v>
      </c>
      <c r="O148" s="150" t="s">
        <v>9</v>
      </c>
      <c r="P148" s="311">
        <v>1</v>
      </c>
      <c r="Q148" s="312"/>
      <c r="R148" s="134">
        <v>9</v>
      </c>
      <c r="S148" s="145">
        <v>26500</v>
      </c>
      <c r="T148" s="145">
        <f t="shared" si="61"/>
        <v>238500</v>
      </c>
      <c r="V148" s="257"/>
      <c r="W148" s="269"/>
      <c r="X148" s="165" t="s">
        <v>67</v>
      </c>
      <c r="Y148" s="166" t="s">
        <v>9</v>
      </c>
      <c r="Z148" s="300">
        <v>1</v>
      </c>
      <c r="AA148" s="301"/>
      <c r="AB148" s="152">
        <v>9</v>
      </c>
      <c r="AC148" s="162">
        <f t="shared" si="62"/>
        <v>27560</v>
      </c>
      <c r="AD148" s="162">
        <f t="shared" si="63"/>
        <v>248040</v>
      </c>
      <c r="AF148" s="293"/>
      <c r="AG148" s="293"/>
      <c r="AH148" s="192" t="s">
        <v>67</v>
      </c>
      <c r="AI148" s="193" t="s">
        <v>9</v>
      </c>
      <c r="AJ148" s="286">
        <v>1</v>
      </c>
      <c r="AK148" s="287"/>
      <c r="AL148" s="180">
        <v>9</v>
      </c>
      <c r="AM148" s="189">
        <f t="shared" si="64"/>
        <v>25440</v>
      </c>
      <c r="AN148" s="189">
        <f t="shared" si="65"/>
        <v>228960</v>
      </c>
    </row>
    <row r="149" spans="2:40" x14ac:dyDescent="0.35">
      <c r="B149" s="257"/>
      <c r="C149" s="269"/>
      <c r="D149" s="8" t="s">
        <v>68</v>
      </c>
      <c r="E149" s="28" t="s">
        <v>9</v>
      </c>
      <c r="F149" s="248">
        <v>20</v>
      </c>
      <c r="G149" s="249"/>
      <c r="H149" s="9">
        <v>9</v>
      </c>
      <c r="I149" s="19">
        <f t="shared" si="59"/>
        <v>2650</v>
      </c>
      <c r="J149" s="32">
        <f t="shared" si="60"/>
        <v>477000</v>
      </c>
      <c r="L149" s="257"/>
      <c r="M149" s="269"/>
      <c r="N149" s="149" t="s">
        <v>68</v>
      </c>
      <c r="O149" s="150" t="s">
        <v>9</v>
      </c>
      <c r="P149" s="311">
        <v>20</v>
      </c>
      <c r="Q149" s="312"/>
      <c r="R149" s="134">
        <v>9</v>
      </c>
      <c r="S149" s="145">
        <v>2650</v>
      </c>
      <c r="T149" s="145">
        <f t="shared" si="61"/>
        <v>477000</v>
      </c>
      <c r="V149" s="257"/>
      <c r="W149" s="269"/>
      <c r="X149" s="165" t="s">
        <v>68</v>
      </c>
      <c r="Y149" s="166" t="s">
        <v>9</v>
      </c>
      <c r="Z149" s="300">
        <v>20</v>
      </c>
      <c r="AA149" s="301"/>
      <c r="AB149" s="152">
        <v>9</v>
      </c>
      <c r="AC149" s="162">
        <f t="shared" si="62"/>
        <v>2756</v>
      </c>
      <c r="AD149" s="162">
        <f t="shared" si="63"/>
        <v>496080</v>
      </c>
      <c r="AF149" s="293"/>
      <c r="AG149" s="293"/>
      <c r="AH149" s="192" t="s">
        <v>68</v>
      </c>
      <c r="AI149" s="193" t="s">
        <v>9</v>
      </c>
      <c r="AJ149" s="286">
        <v>20</v>
      </c>
      <c r="AK149" s="287"/>
      <c r="AL149" s="180">
        <v>9</v>
      </c>
      <c r="AM149" s="189">
        <f t="shared" si="64"/>
        <v>2544</v>
      </c>
      <c r="AN149" s="189">
        <f t="shared" si="65"/>
        <v>457920</v>
      </c>
    </row>
    <row r="150" spans="2:40" ht="23" x14ac:dyDescent="0.35">
      <c r="B150" s="257"/>
      <c r="C150" s="269"/>
      <c r="D150" s="8" t="s">
        <v>69</v>
      </c>
      <c r="E150" s="28" t="s">
        <v>9</v>
      </c>
      <c r="F150" s="248">
        <v>20</v>
      </c>
      <c r="G150" s="249"/>
      <c r="H150" s="9">
        <v>9</v>
      </c>
      <c r="I150" s="19">
        <f t="shared" si="59"/>
        <v>2968</v>
      </c>
      <c r="J150" s="32">
        <f t="shared" si="60"/>
        <v>534240</v>
      </c>
      <c r="L150" s="257"/>
      <c r="M150" s="269"/>
      <c r="N150" s="149" t="s">
        <v>69</v>
      </c>
      <c r="O150" s="150" t="s">
        <v>9</v>
      </c>
      <c r="P150" s="311">
        <v>20</v>
      </c>
      <c r="Q150" s="312"/>
      <c r="R150" s="134">
        <v>9</v>
      </c>
      <c r="S150" s="145">
        <v>2968</v>
      </c>
      <c r="T150" s="145">
        <f t="shared" si="61"/>
        <v>534240</v>
      </c>
      <c r="V150" s="257"/>
      <c r="W150" s="269"/>
      <c r="X150" s="165" t="s">
        <v>69</v>
      </c>
      <c r="Y150" s="166" t="s">
        <v>9</v>
      </c>
      <c r="Z150" s="300">
        <v>20</v>
      </c>
      <c r="AA150" s="301"/>
      <c r="AB150" s="152">
        <v>9</v>
      </c>
      <c r="AC150" s="162">
        <f t="shared" si="62"/>
        <v>3086.7200000000003</v>
      </c>
      <c r="AD150" s="162">
        <f t="shared" si="63"/>
        <v>555609.60000000009</v>
      </c>
      <c r="AF150" s="293"/>
      <c r="AG150" s="293"/>
      <c r="AH150" s="192" t="s">
        <v>69</v>
      </c>
      <c r="AI150" s="193" t="s">
        <v>9</v>
      </c>
      <c r="AJ150" s="286">
        <v>20</v>
      </c>
      <c r="AK150" s="287"/>
      <c r="AL150" s="180">
        <v>9</v>
      </c>
      <c r="AM150" s="189">
        <f t="shared" si="64"/>
        <v>2849.2799999999997</v>
      </c>
      <c r="AN150" s="189">
        <f t="shared" si="65"/>
        <v>512870.39999999991</v>
      </c>
    </row>
    <row r="151" spans="2:40" x14ac:dyDescent="0.35">
      <c r="B151" s="257"/>
      <c r="C151" s="269"/>
      <c r="D151" s="8" t="s">
        <v>70</v>
      </c>
      <c r="E151" s="28" t="s">
        <v>9</v>
      </c>
      <c r="F151" s="248">
        <v>10</v>
      </c>
      <c r="G151" s="249"/>
      <c r="H151" s="9">
        <v>9</v>
      </c>
      <c r="I151" s="19">
        <f t="shared" si="59"/>
        <v>6360</v>
      </c>
      <c r="J151" s="32">
        <f t="shared" si="60"/>
        <v>572400</v>
      </c>
      <c r="L151" s="257"/>
      <c r="M151" s="269"/>
      <c r="N151" s="149" t="s">
        <v>70</v>
      </c>
      <c r="O151" s="150" t="s">
        <v>9</v>
      </c>
      <c r="P151" s="311">
        <v>10</v>
      </c>
      <c r="Q151" s="312"/>
      <c r="R151" s="134">
        <v>9</v>
      </c>
      <c r="S151" s="145">
        <v>6360</v>
      </c>
      <c r="T151" s="145">
        <f t="shared" si="61"/>
        <v>572400</v>
      </c>
      <c r="V151" s="257"/>
      <c r="W151" s="269"/>
      <c r="X151" s="165" t="s">
        <v>70</v>
      </c>
      <c r="Y151" s="166" t="s">
        <v>9</v>
      </c>
      <c r="Z151" s="300">
        <v>10</v>
      </c>
      <c r="AA151" s="301"/>
      <c r="AB151" s="152">
        <v>9</v>
      </c>
      <c r="AC151" s="162">
        <f t="shared" si="62"/>
        <v>6614.4000000000005</v>
      </c>
      <c r="AD151" s="162">
        <f t="shared" si="63"/>
        <v>595296</v>
      </c>
      <c r="AF151" s="293"/>
      <c r="AG151" s="293"/>
      <c r="AH151" s="192" t="s">
        <v>70</v>
      </c>
      <c r="AI151" s="193" t="s">
        <v>9</v>
      </c>
      <c r="AJ151" s="286">
        <v>10</v>
      </c>
      <c r="AK151" s="287"/>
      <c r="AL151" s="180">
        <v>9</v>
      </c>
      <c r="AM151" s="189">
        <f t="shared" si="64"/>
        <v>6105.5999999999995</v>
      </c>
      <c r="AN151" s="189">
        <f t="shared" si="65"/>
        <v>549504</v>
      </c>
    </row>
    <row r="152" spans="2:40" x14ac:dyDescent="0.35">
      <c r="B152" s="257"/>
      <c r="C152" s="269"/>
      <c r="D152" s="8" t="s">
        <v>71</v>
      </c>
      <c r="E152" s="28" t="s">
        <v>9</v>
      </c>
      <c r="F152" s="248">
        <v>5</v>
      </c>
      <c r="G152" s="249"/>
      <c r="H152" s="9">
        <v>9</v>
      </c>
      <c r="I152" s="19">
        <f t="shared" si="59"/>
        <v>9540</v>
      </c>
      <c r="J152" s="32">
        <f t="shared" si="60"/>
        <v>429300</v>
      </c>
      <c r="L152" s="257"/>
      <c r="M152" s="269"/>
      <c r="N152" s="149" t="s">
        <v>71</v>
      </c>
      <c r="O152" s="150" t="s">
        <v>9</v>
      </c>
      <c r="P152" s="311">
        <v>5</v>
      </c>
      <c r="Q152" s="312"/>
      <c r="R152" s="134">
        <v>9</v>
      </c>
      <c r="S152" s="145">
        <v>9540</v>
      </c>
      <c r="T152" s="145">
        <f t="shared" si="61"/>
        <v>429300</v>
      </c>
      <c r="V152" s="257"/>
      <c r="W152" s="269"/>
      <c r="X152" s="165" t="s">
        <v>71</v>
      </c>
      <c r="Y152" s="166" t="s">
        <v>9</v>
      </c>
      <c r="Z152" s="300">
        <v>5</v>
      </c>
      <c r="AA152" s="301"/>
      <c r="AB152" s="152">
        <v>9</v>
      </c>
      <c r="AC152" s="162">
        <f t="shared" si="62"/>
        <v>9921.6</v>
      </c>
      <c r="AD152" s="162">
        <f t="shared" si="63"/>
        <v>446472.00000000006</v>
      </c>
      <c r="AF152" s="293"/>
      <c r="AG152" s="293"/>
      <c r="AH152" s="192" t="s">
        <v>71</v>
      </c>
      <c r="AI152" s="193" t="s">
        <v>9</v>
      </c>
      <c r="AJ152" s="286">
        <v>5</v>
      </c>
      <c r="AK152" s="287"/>
      <c r="AL152" s="180">
        <v>9</v>
      </c>
      <c r="AM152" s="189">
        <f t="shared" si="64"/>
        <v>9158.4</v>
      </c>
      <c r="AN152" s="189">
        <f t="shared" si="65"/>
        <v>412127.99999999994</v>
      </c>
    </row>
    <row r="153" spans="2:40" ht="23" x14ac:dyDescent="0.35">
      <c r="B153" s="257"/>
      <c r="C153" s="269"/>
      <c r="D153" s="8" t="s">
        <v>72</v>
      </c>
      <c r="E153" s="28" t="s">
        <v>9</v>
      </c>
      <c r="F153" s="248">
        <v>1</v>
      </c>
      <c r="G153" s="249"/>
      <c r="H153" s="9">
        <v>9</v>
      </c>
      <c r="I153" s="19">
        <f t="shared" si="59"/>
        <v>8374</v>
      </c>
      <c r="J153" s="32">
        <f t="shared" si="60"/>
        <v>75366</v>
      </c>
      <c r="L153" s="257"/>
      <c r="M153" s="269"/>
      <c r="N153" s="149" t="s">
        <v>72</v>
      </c>
      <c r="O153" s="150" t="s">
        <v>9</v>
      </c>
      <c r="P153" s="311">
        <v>1</v>
      </c>
      <c r="Q153" s="312"/>
      <c r="R153" s="134">
        <v>9</v>
      </c>
      <c r="S153" s="145">
        <v>8374</v>
      </c>
      <c r="T153" s="145">
        <f t="shared" si="61"/>
        <v>75366</v>
      </c>
      <c r="V153" s="257"/>
      <c r="W153" s="269"/>
      <c r="X153" s="165" t="s">
        <v>72</v>
      </c>
      <c r="Y153" s="166" t="s">
        <v>9</v>
      </c>
      <c r="Z153" s="300">
        <v>1</v>
      </c>
      <c r="AA153" s="301"/>
      <c r="AB153" s="152">
        <v>9</v>
      </c>
      <c r="AC153" s="162">
        <f t="shared" si="62"/>
        <v>8708.9600000000009</v>
      </c>
      <c r="AD153" s="162">
        <f t="shared" si="63"/>
        <v>78380.640000000014</v>
      </c>
      <c r="AF153" s="293"/>
      <c r="AG153" s="293"/>
      <c r="AH153" s="192" t="s">
        <v>72</v>
      </c>
      <c r="AI153" s="193" t="s">
        <v>9</v>
      </c>
      <c r="AJ153" s="286">
        <v>1</v>
      </c>
      <c r="AK153" s="287"/>
      <c r="AL153" s="180">
        <v>9</v>
      </c>
      <c r="AM153" s="189">
        <f t="shared" si="64"/>
        <v>8039.04</v>
      </c>
      <c r="AN153" s="189">
        <f t="shared" si="65"/>
        <v>72351.360000000001</v>
      </c>
    </row>
    <row r="154" spans="2:40" ht="34.5" x14ac:dyDescent="0.35">
      <c r="B154" s="257"/>
      <c r="C154" s="269"/>
      <c r="D154" s="82" t="s">
        <v>73</v>
      </c>
      <c r="E154" s="28" t="s">
        <v>9</v>
      </c>
      <c r="F154" s="248">
        <v>2</v>
      </c>
      <c r="G154" s="249"/>
      <c r="H154" s="9">
        <v>9</v>
      </c>
      <c r="I154" s="19">
        <f t="shared" si="59"/>
        <v>31694</v>
      </c>
      <c r="J154" s="32">
        <f t="shared" si="60"/>
        <v>570492</v>
      </c>
      <c r="L154" s="257"/>
      <c r="M154" s="269"/>
      <c r="N154" s="151" t="s">
        <v>73</v>
      </c>
      <c r="O154" s="150" t="s">
        <v>9</v>
      </c>
      <c r="P154" s="311">
        <v>2</v>
      </c>
      <c r="Q154" s="312"/>
      <c r="R154" s="134">
        <v>9</v>
      </c>
      <c r="S154" s="145">
        <v>31694</v>
      </c>
      <c r="T154" s="145">
        <f t="shared" si="61"/>
        <v>570492</v>
      </c>
      <c r="V154" s="257"/>
      <c r="W154" s="269"/>
      <c r="X154" s="167" t="s">
        <v>73</v>
      </c>
      <c r="Y154" s="166" t="s">
        <v>9</v>
      </c>
      <c r="Z154" s="300">
        <v>2</v>
      </c>
      <c r="AA154" s="301"/>
      <c r="AB154" s="152">
        <v>9</v>
      </c>
      <c r="AC154" s="162">
        <f t="shared" si="62"/>
        <v>32961.760000000002</v>
      </c>
      <c r="AD154" s="162">
        <f t="shared" si="63"/>
        <v>593311.68000000005</v>
      </c>
      <c r="AF154" s="293"/>
      <c r="AG154" s="293"/>
      <c r="AH154" s="194" t="s">
        <v>73</v>
      </c>
      <c r="AI154" s="193" t="s">
        <v>9</v>
      </c>
      <c r="AJ154" s="286">
        <v>2</v>
      </c>
      <c r="AK154" s="287"/>
      <c r="AL154" s="180">
        <v>9</v>
      </c>
      <c r="AM154" s="189">
        <f t="shared" si="64"/>
        <v>30426.239999999998</v>
      </c>
      <c r="AN154" s="189">
        <f t="shared" si="65"/>
        <v>547672.31999999995</v>
      </c>
    </row>
    <row r="155" spans="2:40" x14ac:dyDescent="0.35">
      <c r="B155" s="257"/>
      <c r="C155" s="269"/>
      <c r="D155" s="8" t="s">
        <v>74</v>
      </c>
      <c r="E155" s="28" t="s">
        <v>9</v>
      </c>
      <c r="F155" s="248">
        <v>1</v>
      </c>
      <c r="G155" s="249"/>
      <c r="H155" s="9">
        <v>9</v>
      </c>
      <c r="I155" s="19">
        <f t="shared" si="59"/>
        <v>47700</v>
      </c>
      <c r="J155" s="32">
        <f t="shared" si="60"/>
        <v>429300</v>
      </c>
      <c r="L155" s="257"/>
      <c r="M155" s="269"/>
      <c r="N155" s="149" t="s">
        <v>74</v>
      </c>
      <c r="O155" s="150" t="s">
        <v>9</v>
      </c>
      <c r="P155" s="311">
        <v>1</v>
      </c>
      <c r="Q155" s="312"/>
      <c r="R155" s="134">
        <v>9</v>
      </c>
      <c r="S155" s="145">
        <v>47700</v>
      </c>
      <c r="T155" s="145">
        <f t="shared" si="61"/>
        <v>429300</v>
      </c>
      <c r="V155" s="257"/>
      <c r="W155" s="269"/>
      <c r="X155" s="165" t="s">
        <v>74</v>
      </c>
      <c r="Y155" s="166" t="s">
        <v>9</v>
      </c>
      <c r="Z155" s="300">
        <v>1</v>
      </c>
      <c r="AA155" s="301"/>
      <c r="AB155" s="152">
        <v>9</v>
      </c>
      <c r="AC155" s="162">
        <f t="shared" si="62"/>
        <v>49608</v>
      </c>
      <c r="AD155" s="162">
        <f t="shared" si="63"/>
        <v>446472</v>
      </c>
      <c r="AF155" s="293"/>
      <c r="AG155" s="293"/>
      <c r="AH155" s="192" t="s">
        <v>74</v>
      </c>
      <c r="AI155" s="193" t="s">
        <v>9</v>
      </c>
      <c r="AJ155" s="286">
        <v>1</v>
      </c>
      <c r="AK155" s="287"/>
      <c r="AL155" s="180">
        <v>9</v>
      </c>
      <c r="AM155" s="189">
        <f t="shared" si="64"/>
        <v>45792</v>
      </c>
      <c r="AN155" s="189">
        <f t="shared" si="65"/>
        <v>412128</v>
      </c>
    </row>
    <row r="156" spans="2:40" ht="23" x14ac:dyDescent="0.35">
      <c r="B156" s="257"/>
      <c r="C156" s="269"/>
      <c r="D156" s="8" t="s">
        <v>75</v>
      </c>
      <c r="E156" s="28" t="s">
        <v>9</v>
      </c>
      <c r="F156" s="248">
        <v>2</v>
      </c>
      <c r="G156" s="249"/>
      <c r="H156" s="9">
        <v>9</v>
      </c>
      <c r="I156" s="19">
        <f t="shared" si="59"/>
        <v>15900</v>
      </c>
      <c r="J156" s="32">
        <f t="shared" si="60"/>
        <v>286200</v>
      </c>
      <c r="L156" s="257"/>
      <c r="M156" s="269"/>
      <c r="N156" s="149" t="s">
        <v>75</v>
      </c>
      <c r="O156" s="150" t="s">
        <v>9</v>
      </c>
      <c r="P156" s="311">
        <v>2</v>
      </c>
      <c r="Q156" s="312"/>
      <c r="R156" s="134">
        <v>9</v>
      </c>
      <c r="S156" s="145">
        <v>15900</v>
      </c>
      <c r="T156" s="145">
        <f t="shared" si="61"/>
        <v>286200</v>
      </c>
      <c r="V156" s="257"/>
      <c r="W156" s="269"/>
      <c r="X156" s="165" t="s">
        <v>75</v>
      </c>
      <c r="Y156" s="166" t="s">
        <v>9</v>
      </c>
      <c r="Z156" s="300">
        <v>2</v>
      </c>
      <c r="AA156" s="301"/>
      <c r="AB156" s="152">
        <v>9</v>
      </c>
      <c r="AC156" s="162">
        <f t="shared" si="62"/>
        <v>16536</v>
      </c>
      <c r="AD156" s="162">
        <f t="shared" si="63"/>
        <v>297648</v>
      </c>
      <c r="AF156" s="293"/>
      <c r="AG156" s="293"/>
      <c r="AH156" s="192" t="s">
        <v>75</v>
      </c>
      <c r="AI156" s="193" t="s">
        <v>9</v>
      </c>
      <c r="AJ156" s="286">
        <v>2</v>
      </c>
      <c r="AK156" s="287"/>
      <c r="AL156" s="180">
        <v>9</v>
      </c>
      <c r="AM156" s="189">
        <f t="shared" si="64"/>
        <v>15264</v>
      </c>
      <c r="AN156" s="189">
        <f t="shared" si="65"/>
        <v>274752</v>
      </c>
    </row>
    <row r="157" spans="2:40" x14ac:dyDescent="0.35">
      <c r="B157" s="257"/>
      <c r="C157" s="269"/>
      <c r="D157" s="11" t="s">
        <v>76</v>
      </c>
      <c r="E157" s="28" t="s">
        <v>9</v>
      </c>
      <c r="F157" s="248">
        <v>2</v>
      </c>
      <c r="G157" s="249"/>
      <c r="H157" s="9">
        <v>9</v>
      </c>
      <c r="I157" s="19">
        <f t="shared" si="59"/>
        <v>12720</v>
      </c>
      <c r="J157" s="32">
        <f t="shared" si="60"/>
        <v>228960</v>
      </c>
      <c r="L157" s="257"/>
      <c r="M157" s="269"/>
      <c r="N157" s="146" t="s">
        <v>76</v>
      </c>
      <c r="O157" s="150" t="s">
        <v>9</v>
      </c>
      <c r="P157" s="311">
        <v>2</v>
      </c>
      <c r="Q157" s="312"/>
      <c r="R157" s="134">
        <v>9</v>
      </c>
      <c r="S157" s="145">
        <v>12720</v>
      </c>
      <c r="T157" s="145">
        <f t="shared" si="61"/>
        <v>228960</v>
      </c>
      <c r="V157" s="257"/>
      <c r="W157" s="269"/>
      <c r="X157" s="163" t="s">
        <v>76</v>
      </c>
      <c r="Y157" s="166" t="s">
        <v>9</v>
      </c>
      <c r="Z157" s="300">
        <v>2</v>
      </c>
      <c r="AA157" s="301"/>
      <c r="AB157" s="152">
        <v>9</v>
      </c>
      <c r="AC157" s="162">
        <f t="shared" si="62"/>
        <v>13228.800000000001</v>
      </c>
      <c r="AD157" s="162">
        <f t="shared" si="63"/>
        <v>238118.40000000002</v>
      </c>
      <c r="AF157" s="293"/>
      <c r="AG157" s="293"/>
      <c r="AH157" s="190" t="s">
        <v>76</v>
      </c>
      <c r="AI157" s="193" t="s">
        <v>9</v>
      </c>
      <c r="AJ157" s="286">
        <v>2</v>
      </c>
      <c r="AK157" s="287"/>
      <c r="AL157" s="180">
        <v>9</v>
      </c>
      <c r="AM157" s="189">
        <f t="shared" si="64"/>
        <v>12211.199999999999</v>
      </c>
      <c r="AN157" s="189">
        <f t="shared" si="65"/>
        <v>219801.59999999998</v>
      </c>
    </row>
    <row r="158" spans="2:40" x14ac:dyDescent="0.35">
      <c r="B158" s="257"/>
      <c r="C158" s="269"/>
      <c r="D158" s="11" t="s">
        <v>77</v>
      </c>
      <c r="E158" s="28" t="s">
        <v>9</v>
      </c>
      <c r="F158" s="248">
        <v>2</v>
      </c>
      <c r="G158" s="249"/>
      <c r="H158" s="9">
        <v>9</v>
      </c>
      <c r="I158" s="19">
        <f t="shared" si="59"/>
        <v>15900</v>
      </c>
      <c r="J158" s="32">
        <f t="shared" si="60"/>
        <v>286200</v>
      </c>
      <c r="L158" s="257"/>
      <c r="M158" s="269"/>
      <c r="N158" s="146" t="s">
        <v>77</v>
      </c>
      <c r="O158" s="150" t="s">
        <v>9</v>
      </c>
      <c r="P158" s="311">
        <v>2</v>
      </c>
      <c r="Q158" s="312"/>
      <c r="R158" s="134">
        <v>9</v>
      </c>
      <c r="S158" s="145">
        <v>15900</v>
      </c>
      <c r="T158" s="145">
        <f t="shared" si="61"/>
        <v>286200</v>
      </c>
      <c r="V158" s="257"/>
      <c r="W158" s="269"/>
      <c r="X158" s="163" t="s">
        <v>77</v>
      </c>
      <c r="Y158" s="166" t="s">
        <v>9</v>
      </c>
      <c r="Z158" s="300">
        <v>2</v>
      </c>
      <c r="AA158" s="301"/>
      <c r="AB158" s="152">
        <v>9</v>
      </c>
      <c r="AC158" s="162">
        <f t="shared" si="62"/>
        <v>16536</v>
      </c>
      <c r="AD158" s="162">
        <f t="shared" si="63"/>
        <v>297648</v>
      </c>
      <c r="AF158" s="293"/>
      <c r="AG158" s="293"/>
      <c r="AH158" s="190" t="s">
        <v>77</v>
      </c>
      <c r="AI158" s="193" t="s">
        <v>9</v>
      </c>
      <c r="AJ158" s="286">
        <v>2</v>
      </c>
      <c r="AK158" s="287"/>
      <c r="AL158" s="180">
        <v>9</v>
      </c>
      <c r="AM158" s="189">
        <f t="shared" si="64"/>
        <v>15264</v>
      </c>
      <c r="AN158" s="189">
        <f t="shared" si="65"/>
        <v>274752</v>
      </c>
    </row>
    <row r="159" spans="2:40" x14ac:dyDescent="0.35">
      <c r="B159" s="257"/>
      <c r="C159" s="269"/>
      <c r="D159" s="11" t="s">
        <v>78</v>
      </c>
      <c r="E159" s="28" t="s">
        <v>9</v>
      </c>
      <c r="F159" s="253">
        <v>1</v>
      </c>
      <c r="G159" s="254"/>
      <c r="H159" s="9">
        <v>9</v>
      </c>
      <c r="I159" s="19">
        <f t="shared" si="59"/>
        <v>21200</v>
      </c>
      <c r="J159" s="32">
        <f t="shared" si="60"/>
        <v>190800</v>
      </c>
      <c r="L159" s="257"/>
      <c r="M159" s="269"/>
      <c r="N159" s="146" t="s">
        <v>78</v>
      </c>
      <c r="O159" s="150" t="s">
        <v>9</v>
      </c>
      <c r="P159" s="314">
        <v>1</v>
      </c>
      <c r="Q159" s="315"/>
      <c r="R159" s="134">
        <v>9</v>
      </c>
      <c r="S159" s="145">
        <v>21200</v>
      </c>
      <c r="T159" s="145">
        <f t="shared" si="61"/>
        <v>190800</v>
      </c>
      <c r="V159" s="257"/>
      <c r="W159" s="269"/>
      <c r="X159" s="163" t="s">
        <v>78</v>
      </c>
      <c r="Y159" s="166" t="s">
        <v>9</v>
      </c>
      <c r="Z159" s="303">
        <v>1</v>
      </c>
      <c r="AA159" s="304"/>
      <c r="AB159" s="152">
        <v>9</v>
      </c>
      <c r="AC159" s="162">
        <f t="shared" si="62"/>
        <v>22048</v>
      </c>
      <c r="AD159" s="162">
        <f t="shared" si="63"/>
        <v>198432</v>
      </c>
      <c r="AF159" s="293"/>
      <c r="AG159" s="293"/>
      <c r="AH159" s="190" t="s">
        <v>78</v>
      </c>
      <c r="AI159" s="193" t="s">
        <v>9</v>
      </c>
      <c r="AJ159" s="295">
        <v>1</v>
      </c>
      <c r="AK159" s="296"/>
      <c r="AL159" s="180">
        <v>9</v>
      </c>
      <c r="AM159" s="189">
        <f t="shared" si="64"/>
        <v>20352</v>
      </c>
      <c r="AN159" s="189">
        <f t="shared" si="65"/>
        <v>183168</v>
      </c>
    </row>
    <row r="160" spans="2:40" x14ac:dyDescent="0.35">
      <c r="B160" s="257"/>
      <c r="C160" s="269"/>
      <c r="D160" s="11" t="s">
        <v>79</v>
      </c>
      <c r="E160" s="28" t="s">
        <v>9</v>
      </c>
      <c r="F160" s="253">
        <v>2</v>
      </c>
      <c r="G160" s="254"/>
      <c r="H160" s="9">
        <v>9</v>
      </c>
      <c r="I160" s="19">
        <f t="shared" si="59"/>
        <v>16960</v>
      </c>
      <c r="J160" s="32">
        <f t="shared" si="60"/>
        <v>305280</v>
      </c>
      <c r="L160" s="257"/>
      <c r="M160" s="269"/>
      <c r="N160" s="146" t="s">
        <v>79</v>
      </c>
      <c r="O160" s="150" t="s">
        <v>9</v>
      </c>
      <c r="P160" s="314">
        <v>2</v>
      </c>
      <c r="Q160" s="315"/>
      <c r="R160" s="134">
        <v>9</v>
      </c>
      <c r="S160" s="145">
        <v>16960</v>
      </c>
      <c r="T160" s="145">
        <f t="shared" si="61"/>
        <v>305280</v>
      </c>
      <c r="V160" s="257"/>
      <c r="W160" s="269"/>
      <c r="X160" s="163" t="s">
        <v>79</v>
      </c>
      <c r="Y160" s="166" t="s">
        <v>9</v>
      </c>
      <c r="Z160" s="303">
        <v>2</v>
      </c>
      <c r="AA160" s="304"/>
      <c r="AB160" s="152">
        <v>9</v>
      </c>
      <c r="AC160" s="162">
        <f t="shared" si="62"/>
        <v>17638.400000000001</v>
      </c>
      <c r="AD160" s="162">
        <f t="shared" si="63"/>
        <v>317491.20000000001</v>
      </c>
      <c r="AF160" s="293"/>
      <c r="AG160" s="293"/>
      <c r="AH160" s="190" t="s">
        <v>79</v>
      </c>
      <c r="AI160" s="193" t="s">
        <v>9</v>
      </c>
      <c r="AJ160" s="295">
        <v>2</v>
      </c>
      <c r="AK160" s="296"/>
      <c r="AL160" s="180">
        <v>9</v>
      </c>
      <c r="AM160" s="189">
        <f t="shared" si="64"/>
        <v>16281.599999999999</v>
      </c>
      <c r="AN160" s="189">
        <f t="shared" si="65"/>
        <v>293068.79999999999</v>
      </c>
    </row>
    <row r="161" spans="2:40" ht="34.5" x14ac:dyDescent="0.35">
      <c r="B161" s="257"/>
      <c r="C161" s="269"/>
      <c r="D161" s="11" t="s">
        <v>132</v>
      </c>
      <c r="E161" s="28" t="s">
        <v>9</v>
      </c>
      <c r="F161" s="248">
        <v>10</v>
      </c>
      <c r="G161" s="249"/>
      <c r="H161" s="9">
        <v>2</v>
      </c>
      <c r="I161" s="19">
        <f t="shared" si="59"/>
        <v>12720</v>
      </c>
      <c r="J161" s="32">
        <f t="shared" si="60"/>
        <v>254400</v>
      </c>
      <c r="L161" s="257"/>
      <c r="M161" s="269"/>
      <c r="N161" s="146" t="s">
        <v>132</v>
      </c>
      <c r="O161" s="150" t="s">
        <v>9</v>
      </c>
      <c r="P161" s="311">
        <v>10</v>
      </c>
      <c r="Q161" s="312"/>
      <c r="R161" s="134">
        <v>2</v>
      </c>
      <c r="S161" s="145">
        <v>12720</v>
      </c>
      <c r="T161" s="145">
        <f t="shared" si="61"/>
        <v>254400</v>
      </c>
      <c r="V161" s="257"/>
      <c r="W161" s="269"/>
      <c r="X161" s="163" t="s">
        <v>132</v>
      </c>
      <c r="Y161" s="166" t="s">
        <v>9</v>
      </c>
      <c r="Z161" s="300">
        <v>10</v>
      </c>
      <c r="AA161" s="301"/>
      <c r="AB161" s="152">
        <v>2</v>
      </c>
      <c r="AC161" s="162">
        <f t="shared" si="62"/>
        <v>13228.800000000001</v>
      </c>
      <c r="AD161" s="162">
        <f t="shared" si="63"/>
        <v>264576</v>
      </c>
      <c r="AF161" s="293"/>
      <c r="AG161" s="293"/>
      <c r="AH161" s="190" t="s">
        <v>132</v>
      </c>
      <c r="AI161" s="193" t="s">
        <v>9</v>
      </c>
      <c r="AJ161" s="286">
        <v>10</v>
      </c>
      <c r="AK161" s="287"/>
      <c r="AL161" s="180">
        <v>2</v>
      </c>
      <c r="AM161" s="189">
        <f t="shared" si="64"/>
        <v>12211.199999999999</v>
      </c>
      <c r="AN161" s="189">
        <f t="shared" si="65"/>
        <v>244223.99999999997</v>
      </c>
    </row>
    <row r="162" spans="2:40" ht="34.5" x14ac:dyDescent="0.35">
      <c r="B162" s="257"/>
      <c r="C162" s="269"/>
      <c r="D162" s="11" t="s">
        <v>131</v>
      </c>
      <c r="E162" s="28" t="s">
        <v>9</v>
      </c>
      <c r="F162" s="248">
        <v>10</v>
      </c>
      <c r="G162" s="249"/>
      <c r="H162" s="9">
        <v>2</v>
      </c>
      <c r="I162" s="19">
        <f t="shared" si="59"/>
        <v>42400</v>
      </c>
      <c r="J162" s="32">
        <f t="shared" si="60"/>
        <v>848000</v>
      </c>
      <c r="L162" s="257"/>
      <c r="M162" s="269"/>
      <c r="N162" s="146" t="s">
        <v>131</v>
      </c>
      <c r="O162" s="150" t="s">
        <v>9</v>
      </c>
      <c r="P162" s="311">
        <v>10</v>
      </c>
      <c r="Q162" s="312"/>
      <c r="R162" s="134">
        <v>2</v>
      </c>
      <c r="S162" s="145">
        <v>42400</v>
      </c>
      <c r="T162" s="145">
        <f t="shared" si="61"/>
        <v>848000</v>
      </c>
      <c r="V162" s="257"/>
      <c r="W162" s="269"/>
      <c r="X162" s="163" t="s">
        <v>131</v>
      </c>
      <c r="Y162" s="166" t="s">
        <v>9</v>
      </c>
      <c r="Z162" s="300">
        <v>10</v>
      </c>
      <c r="AA162" s="301"/>
      <c r="AB162" s="152">
        <v>2</v>
      </c>
      <c r="AC162" s="162">
        <f t="shared" si="62"/>
        <v>44096</v>
      </c>
      <c r="AD162" s="162">
        <f t="shared" si="63"/>
        <v>881920</v>
      </c>
      <c r="AF162" s="293"/>
      <c r="AG162" s="293"/>
      <c r="AH162" s="190" t="s">
        <v>131</v>
      </c>
      <c r="AI162" s="193" t="s">
        <v>9</v>
      </c>
      <c r="AJ162" s="286">
        <v>10</v>
      </c>
      <c r="AK162" s="287"/>
      <c r="AL162" s="180">
        <v>2</v>
      </c>
      <c r="AM162" s="189">
        <f t="shared" si="64"/>
        <v>40704</v>
      </c>
      <c r="AN162" s="189">
        <f t="shared" si="65"/>
        <v>814080</v>
      </c>
    </row>
    <row r="163" spans="2:40" ht="69" x14ac:dyDescent="0.35">
      <c r="B163" s="257"/>
      <c r="C163" s="269"/>
      <c r="D163" s="11" t="s">
        <v>80</v>
      </c>
      <c r="E163" s="28" t="s">
        <v>9</v>
      </c>
      <c r="F163" s="248">
        <v>1</v>
      </c>
      <c r="G163" s="249"/>
      <c r="H163" s="9">
        <v>9</v>
      </c>
      <c r="I163" s="19">
        <f t="shared" si="59"/>
        <v>84800</v>
      </c>
      <c r="J163" s="32">
        <f t="shared" si="60"/>
        <v>763200</v>
      </c>
      <c r="L163" s="257"/>
      <c r="M163" s="269"/>
      <c r="N163" s="146" t="s">
        <v>80</v>
      </c>
      <c r="O163" s="150" t="s">
        <v>9</v>
      </c>
      <c r="P163" s="311">
        <v>1</v>
      </c>
      <c r="Q163" s="312"/>
      <c r="R163" s="134">
        <v>9</v>
      </c>
      <c r="S163" s="145">
        <v>84800</v>
      </c>
      <c r="T163" s="145">
        <f t="shared" si="61"/>
        <v>763200</v>
      </c>
      <c r="V163" s="257"/>
      <c r="W163" s="269"/>
      <c r="X163" s="163" t="s">
        <v>80</v>
      </c>
      <c r="Y163" s="166" t="s">
        <v>9</v>
      </c>
      <c r="Z163" s="300">
        <v>1</v>
      </c>
      <c r="AA163" s="301"/>
      <c r="AB163" s="152">
        <v>9</v>
      </c>
      <c r="AC163" s="162">
        <f t="shared" si="62"/>
        <v>88192</v>
      </c>
      <c r="AD163" s="162">
        <f t="shared" si="63"/>
        <v>793728</v>
      </c>
      <c r="AF163" s="293"/>
      <c r="AG163" s="293"/>
      <c r="AH163" s="190" t="s">
        <v>80</v>
      </c>
      <c r="AI163" s="193" t="s">
        <v>9</v>
      </c>
      <c r="AJ163" s="286">
        <v>1</v>
      </c>
      <c r="AK163" s="287"/>
      <c r="AL163" s="180">
        <v>9</v>
      </c>
      <c r="AM163" s="189">
        <f t="shared" si="64"/>
        <v>81408</v>
      </c>
      <c r="AN163" s="189">
        <f t="shared" si="65"/>
        <v>732672</v>
      </c>
    </row>
    <row r="164" spans="2:40" ht="23" x14ac:dyDescent="0.35">
      <c r="B164" s="257"/>
      <c r="C164" s="269"/>
      <c r="D164" s="11" t="s">
        <v>81</v>
      </c>
      <c r="E164" s="28" t="s">
        <v>9</v>
      </c>
      <c r="F164" s="248">
        <v>6</v>
      </c>
      <c r="G164" s="249"/>
      <c r="H164" s="9">
        <v>9</v>
      </c>
      <c r="I164" s="19">
        <f t="shared" si="59"/>
        <v>3710</v>
      </c>
      <c r="J164" s="32">
        <f t="shared" si="60"/>
        <v>200340</v>
      </c>
      <c r="L164" s="257"/>
      <c r="M164" s="269"/>
      <c r="N164" s="146" t="s">
        <v>81</v>
      </c>
      <c r="O164" s="150" t="s">
        <v>9</v>
      </c>
      <c r="P164" s="311">
        <v>6</v>
      </c>
      <c r="Q164" s="312"/>
      <c r="R164" s="134">
        <v>9</v>
      </c>
      <c r="S164" s="145">
        <v>3710</v>
      </c>
      <c r="T164" s="145">
        <f t="shared" si="61"/>
        <v>200340</v>
      </c>
      <c r="V164" s="257"/>
      <c r="W164" s="269"/>
      <c r="X164" s="163" t="s">
        <v>81</v>
      </c>
      <c r="Y164" s="166" t="s">
        <v>9</v>
      </c>
      <c r="Z164" s="300">
        <v>6</v>
      </c>
      <c r="AA164" s="301"/>
      <c r="AB164" s="152">
        <v>9</v>
      </c>
      <c r="AC164" s="162">
        <f t="shared" si="62"/>
        <v>3858.4</v>
      </c>
      <c r="AD164" s="162">
        <f t="shared" si="63"/>
        <v>208353.59999999998</v>
      </c>
      <c r="AF164" s="293"/>
      <c r="AG164" s="293"/>
      <c r="AH164" s="190" t="s">
        <v>81</v>
      </c>
      <c r="AI164" s="193" t="s">
        <v>9</v>
      </c>
      <c r="AJ164" s="286">
        <v>6</v>
      </c>
      <c r="AK164" s="287"/>
      <c r="AL164" s="180">
        <v>9</v>
      </c>
      <c r="AM164" s="189">
        <f t="shared" si="64"/>
        <v>3561.6</v>
      </c>
      <c r="AN164" s="189">
        <f t="shared" si="65"/>
        <v>192326.39999999999</v>
      </c>
    </row>
    <row r="165" spans="2:40" x14ac:dyDescent="0.35">
      <c r="B165" s="257"/>
      <c r="C165" s="269"/>
      <c r="D165" s="11" t="s">
        <v>88</v>
      </c>
      <c r="E165" s="28" t="s">
        <v>9</v>
      </c>
      <c r="F165" s="248">
        <v>20</v>
      </c>
      <c r="G165" s="249"/>
      <c r="H165" s="9">
        <v>1</v>
      </c>
      <c r="I165" s="19">
        <f t="shared" si="59"/>
        <v>37100</v>
      </c>
      <c r="J165" s="32">
        <f t="shared" si="60"/>
        <v>742000</v>
      </c>
      <c r="L165" s="257"/>
      <c r="M165" s="269"/>
      <c r="N165" s="146" t="s">
        <v>88</v>
      </c>
      <c r="O165" s="150" t="s">
        <v>9</v>
      </c>
      <c r="P165" s="311">
        <v>20</v>
      </c>
      <c r="Q165" s="312"/>
      <c r="R165" s="134">
        <v>1</v>
      </c>
      <c r="S165" s="145">
        <v>37100</v>
      </c>
      <c r="T165" s="145">
        <f t="shared" si="61"/>
        <v>742000</v>
      </c>
      <c r="V165" s="257"/>
      <c r="W165" s="269"/>
      <c r="X165" s="163" t="s">
        <v>88</v>
      </c>
      <c r="Y165" s="166" t="s">
        <v>9</v>
      </c>
      <c r="Z165" s="300">
        <v>20</v>
      </c>
      <c r="AA165" s="301"/>
      <c r="AB165" s="152">
        <v>1</v>
      </c>
      <c r="AC165" s="162">
        <f t="shared" si="62"/>
        <v>38584</v>
      </c>
      <c r="AD165" s="162">
        <f t="shared" si="63"/>
        <v>771680</v>
      </c>
      <c r="AF165" s="293"/>
      <c r="AG165" s="293"/>
      <c r="AH165" s="190" t="s">
        <v>88</v>
      </c>
      <c r="AI165" s="193" t="s">
        <v>9</v>
      </c>
      <c r="AJ165" s="286">
        <v>20</v>
      </c>
      <c r="AK165" s="287"/>
      <c r="AL165" s="180">
        <v>1</v>
      </c>
      <c r="AM165" s="189">
        <f t="shared" si="64"/>
        <v>35616</v>
      </c>
      <c r="AN165" s="189">
        <f t="shared" si="65"/>
        <v>712320</v>
      </c>
    </row>
    <row r="166" spans="2:40" ht="34.5" x14ac:dyDescent="0.35">
      <c r="B166" s="257"/>
      <c r="C166" s="269"/>
      <c r="D166" s="11" t="s">
        <v>82</v>
      </c>
      <c r="E166" s="28" t="s">
        <v>9</v>
      </c>
      <c r="F166" s="248">
        <v>20</v>
      </c>
      <c r="G166" s="249"/>
      <c r="H166" s="9">
        <v>1</v>
      </c>
      <c r="I166" s="19">
        <f t="shared" si="59"/>
        <v>79500</v>
      </c>
      <c r="J166" s="32">
        <f t="shared" si="60"/>
        <v>1590000</v>
      </c>
      <c r="L166" s="257"/>
      <c r="M166" s="269"/>
      <c r="N166" s="146" t="s">
        <v>82</v>
      </c>
      <c r="O166" s="150" t="s">
        <v>9</v>
      </c>
      <c r="P166" s="311">
        <v>20</v>
      </c>
      <c r="Q166" s="312"/>
      <c r="R166" s="134">
        <v>1</v>
      </c>
      <c r="S166" s="145">
        <v>79500</v>
      </c>
      <c r="T166" s="145">
        <f t="shared" si="61"/>
        <v>1590000</v>
      </c>
      <c r="V166" s="257"/>
      <c r="W166" s="269"/>
      <c r="X166" s="163" t="s">
        <v>82</v>
      </c>
      <c r="Y166" s="166" t="s">
        <v>9</v>
      </c>
      <c r="Z166" s="300">
        <v>20</v>
      </c>
      <c r="AA166" s="301"/>
      <c r="AB166" s="152">
        <v>1</v>
      </c>
      <c r="AC166" s="162">
        <f t="shared" si="62"/>
        <v>82680</v>
      </c>
      <c r="AD166" s="162">
        <f t="shared" si="63"/>
        <v>1653600</v>
      </c>
      <c r="AF166" s="293"/>
      <c r="AG166" s="293"/>
      <c r="AH166" s="190" t="s">
        <v>82</v>
      </c>
      <c r="AI166" s="193" t="s">
        <v>9</v>
      </c>
      <c r="AJ166" s="286">
        <v>20</v>
      </c>
      <c r="AK166" s="287"/>
      <c r="AL166" s="180">
        <v>1</v>
      </c>
      <c r="AM166" s="189">
        <f t="shared" si="64"/>
        <v>76320</v>
      </c>
      <c r="AN166" s="189">
        <f t="shared" si="65"/>
        <v>1526400</v>
      </c>
    </row>
    <row r="167" spans="2:40" ht="80.5" x14ac:dyDescent="0.35">
      <c r="B167" s="257"/>
      <c r="C167" s="269"/>
      <c r="D167" s="11" t="s">
        <v>338</v>
      </c>
      <c r="E167" s="9" t="s">
        <v>9</v>
      </c>
      <c r="F167" s="281">
        <v>40</v>
      </c>
      <c r="G167" s="281"/>
      <c r="H167" s="9">
        <v>1</v>
      </c>
      <c r="I167" s="19">
        <f t="shared" si="59"/>
        <v>84800</v>
      </c>
      <c r="J167" s="32">
        <f>I167*H167*F167</f>
        <v>3392000</v>
      </c>
      <c r="L167" s="257"/>
      <c r="M167" s="269"/>
      <c r="N167" s="146" t="s">
        <v>338</v>
      </c>
      <c r="O167" s="134" t="s">
        <v>9</v>
      </c>
      <c r="P167" s="313">
        <v>40</v>
      </c>
      <c r="Q167" s="313"/>
      <c r="R167" s="134">
        <v>1</v>
      </c>
      <c r="S167" s="145">
        <v>84800</v>
      </c>
      <c r="T167" s="145">
        <f>S167*R167*P167</f>
        <v>3392000</v>
      </c>
      <c r="V167" s="257"/>
      <c r="W167" s="269"/>
      <c r="X167" s="163" t="s">
        <v>338</v>
      </c>
      <c r="Y167" s="152" t="s">
        <v>9</v>
      </c>
      <c r="Z167" s="302">
        <v>40</v>
      </c>
      <c r="AA167" s="302"/>
      <c r="AB167" s="152">
        <v>1</v>
      </c>
      <c r="AC167" s="162">
        <f t="shared" si="62"/>
        <v>88192</v>
      </c>
      <c r="AD167" s="162">
        <f>AC167*AB167*Z167</f>
        <v>3527680</v>
      </c>
      <c r="AF167" s="293"/>
      <c r="AG167" s="293"/>
      <c r="AH167" s="190" t="s">
        <v>338</v>
      </c>
      <c r="AI167" s="180" t="s">
        <v>9</v>
      </c>
      <c r="AJ167" s="291">
        <v>40</v>
      </c>
      <c r="AK167" s="291"/>
      <c r="AL167" s="180">
        <v>1</v>
      </c>
      <c r="AM167" s="189">
        <f t="shared" si="64"/>
        <v>81408</v>
      </c>
      <c r="AN167" s="189">
        <f>AM167*AL167*AJ167</f>
        <v>3256320</v>
      </c>
    </row>
    <row r="168" spans="2:40" ht="80.5" x14ac:dyDescent="0.35">
      <c r="B168" s="257"/>
      <c r="C168" s="269"/>
      <c r="D168" s="11" t="s">
        <v>339</v>
      </c>
      <c r="E168" s="9" t="s">
        <v>9</v>
      </c>
      <c r="F168" s="281">
        <v>40</v>
      </c>
      <c r="G168" s="281"/>
      <c r="H168" s="9">
        <v>1</v>
      </c>
      <c r="I168" s="19">
        <f t="shared" si="59"/>
        <v>53000</v>
      </c>
      <c r="J168" s="32">
        <f>I168*H168*F168</f>
        <v>2120000</v>
      </c>
      <c r="L168" s="257"/>
      <c r="M168" s="269"/>
      <c r="N168" s="146" t="s">
        <v>339</v>
      </c>
      <c r="O168" s="134" t="s">
        <v>9</v>
      </c>
      <c r="P168" s="313">
        <v>40</v>
      </c>
      <c r="Q168" s="313"/>
      <c r="R168" s="134">
        <v>1</v>
      </c>
      <c r="S168" s="145">
        <v>53000</v>
      </c>
      <c r="T168" s="145">
        <f>S168*R168*P168</f>
        <v>2120000</v>
      </c>
      <c r="V168" s="257"/>
      <c r="W168" s="269"/>
      <c r="X168" s="163" t="s">
        <v>339</v>
      </c>
      <c r="Y168" s="152" t="s">
        <v>9</v>
      </c>
      <c r="Z168" s="302">
        <v>40</v>
      </c>
      <c r="AA168" s="302"/>
      <c r="AB168" s="152">
        <v>1</v>
      </c>
      <c r="AC168" s="162">
        <f t="shared" si="62"/>
        <v>55120</v>
      </c>
      <c r="AD168" s="162">
        <f>AC168*AB168*Z168</f>
        <v>2204800</v>
      </c>
      <c r="AF168" s="293"/>
      <c r="AG168" s="293"/>
      <c r="AH168" s="190" t="s">
        <v>339</v>
      </c>
      <c r="AI168" s="180" t="s">
        <v>9</v>
      </c>
      <c r="AJ168" s="291">
        <v>40</v>
      </c>
      <c r="AK168" s="291"/>
      <c r="AL168" s="180">
        <v>1</v>
      </c>
      <c r="AM168" s="189">
        <f t="shared" si="64"/>
        <v>50880</v>
      </c>
      <c r="AN168" s="189">
        <f>AM168*AL168*AJ168</f>
        <v>2035200</v>
      </c>
    </row>
    <row r="169" spans="2:40" ht="23" x14ac:dyDescent="0.35">
      <c r="B169" s="257"/>
      <c r="C169" s="269"/>
      <c r="D169" s="11" t="s">
        <v>178</v>
      </c>
      <c r="E169" s="9" t="s">
        <v>9</v>
      </c>
      <c r="F169" s="248">
        <v>3</v>
      </c>
      <c r="G169" s="249"/>
      <c r="H169" s="9">
        <v>1</v>
      </c>
      <c r="I169" s="19">
        <f t="shared" si="59"/>
        <v>127200</v>
      </c>
      <c r="J169" s="32">
        <f>I169*H169*F169</f>
        <v>381600</v>
      </c>
      <c r="L169" s="257"/>
      <c r="M169" s="269"/>
      <c r="N169" s="146" t="s">
        <v>178</v>
      </c>
      <c r="O169" s="134" t="s">
        <v>9</v>
      </c>
      <c r="P169" s="311">
        <v>3</v>
      </c>
      <c r="Q169" s="312"/>
      <c r="R169" s="134">
        <v>1</v>
      </c>
      <c r="S169" s="145">
        <v>127200</v>
      </c>
      <c r="T169" s="145">
        <f>S169*R169*P169</f>
        <v>381600</v>
      </c>
      <c r="V169" s="257"/>
      <c r="W169" s="269"/>
      <c r="X169" s="163" t="s">
        <v>178</v>
      </c>
      <c r="Y169" s="152" t="s">
        <v>9</v>
      </c>
      <c r="Z169" s="300">
        <v>3</v>
      </c>
      <c r="AA169" s="301"/>
      <c r="AB169" s="152">
        <v>1</v>
      </c>
      <c r="AC169" s="162">
        <f t="shared" si="62"/>
        <v>132288</v>
      </c>
      <c r="AD169" s="162">
        <f>AC169*AB169*Z169</f>
        <v>396864</v>
      </c>
      <c r="AF169" s="293"/>
      <c r="AG169" s="293"/>
      <c r="AH169" s="190" t="s">
        <v>178</v>
      </c>
      <c r="AI169" s="180" t="s">
        <v>9</v>
      </c>
      <c r="AJ169" s="286">
        <v>3</v>
      </c>
      <c r="AK169" s="287"/>
      <c r="AL169" s="180">
        <v>1</v>
      </c>
      <c r="AM169" s="189">
        <f t="shared" si="64"/>
        <v>122112</v>
      </c>
      <c r="AN169" s="189">
        <f>AM169*AL169*AJ169</f>
        <v>366336</v>
      </c>
    </row>
    <row r="170" spans="2:40" x14ac:dyDescent="0.35">
      <c r="B170" s="257"/>
      <c r="C170" s="269"/>
      <c r="D170" s="24" t="s">
        <v>83</v>
      </c>
      <c r="E170" s="29" t="s">
        <v>9</v>
      </c>
      <c r="F170" s="279">
        <v>34</v>
      </c>
      <c r="G170" s="280"/>
      <c r="H170" s="9">
        <v>1</v>
      </c>
      <c r="I170" s="19">
        <f t="shared" si="59"/>
        <v>5300</v>
      </c>
      <c r="J170" s="32">
        <f t="shared" si="60"/>
        <v>180200</v>
      </c>
      <c r="L170" s="257"/>
      <c r="M170" s="269"/>
      <c r="N170" s="146" t="s">
        <v>83</v>
      </c>
      <c r="O170" s="150" t="s">
        <v>9</v>
      </c>
      <c r="P170" s="311">
        <v>34</v>
      </c>
      <c r="Q170" s="312"/>
      <c r="R170" s="134">
        <v>1</v>
      </c>
      <c r="S170" s="145">
        <v>5300</v>
      </c>
      <c r="T170" s="145">
        <f t="shared" ref="T170:T171" si="66">S170*R170*P170</f>
        <v>180200</v>
      </c>
      <c r="V170" s="257"/>
      <c r="W170" s="269"/>
      <c r="X170" s="163" t="s">
        <v>83</v>
      </c>
      <c r="Y170" s="166" t="s">
        <v>9</v>
      </c>
      <c r="Z170" s="300">
        <v>34</v>
      </c>
      <c r="AA170" s="301"/>
      <c r="AB170" s="152">
        <v>1</v>
      </c>
      <c r="AC170" s="162">
        <f t="shared" si="62"/>
        <v>5512</v>
      </c>
      <c r="AD170" s="162">
        <f t="shared" ref="AD170:AD171" si="67">AC170*AB170*Z170</f>
        <v>187408</v>
      </c>
      <c r="AF170" s="293"/>
      <c r="AG170" s="293"/>
      <c r="AH170" s="190" t="s">
        <v>83</v>
      </c>
      <c r="AI170" s="193" t="s">
        <v>9</v>
      </c>
      <c r="AJ170" s="286">
        <v>34</v>
      </c>
      <c r="AK170" s="287"/>
      <c r="AL170" s="180">
        <v>1</v>
      </c>
      <c r="AM170" s="189">
        <f t="shared" si="64"/>
        <v>5088</v>
      </c>
      <c r="AN170" s="189">
        <f t="shared" ref="AN170:AN171" si="68">AM170*AL170*AJ170</f>
        <v>172992</v>
      </c>
    </row>
    <row r="171" spans="2:40" ht="23" x14ac:dyDescent="0.35">
      <c r="B171" s="257"/>
      <c r="C171" s="269"/>
      <c r="D171" s="24" t="s">
        <v>84</v>
      </c>
      <c r="E171" s="29" t="s">
        <v>9</v>
      </c>
      <c r="F171" s="279">
        <v>5</v>
      </c>
      <c r="G171" s="280"/>
      <c r="H171" s="5">
        <v>1</v>
      </c>
      <c r="I171" s="19">
        <f t="shared" si="59"/>
        <v>7420</v>
      </c>
      <c r="J171" s="32">
        <f t="shared" si="60"/>
        <v>37100</v>
      </c>
      <c r="L171" s="257"/>
      <c r="M171" s="269"/>
      <c r="N171" s="146" t="s">
        <v>84</v>
      </c>
      <c r="O171" s="150" t="s">
        <v>9</v>
      </c>
      <c r="P171" s="311">
        <v>5</v>
      </c>
      <c r="Q171" s="312"/>
      <c r="R171" s="134">
        <v>1</v>
      </c>
      <c r="S171" s="145">
        <v>7420</v>
      </c>
      <c r="T171" s="145">
        <f t="shared" si="66"/>
        <v>37100</v>
      </c>
      <c r="V171" s="257"/>
      <c r="W171" s="269"/>
      <c r="X171" s="163" t="s">
        <v>84</v>
      </c>
      <c r="Y171" s="166" t="s">
        <v>9</v>
      </c>
      <c r="Z171" s="300">
        <v>5</v>
      </c>
      <c r="AA171" s="301"/>
      <c r="AB171" s="152">
        <v>1</v>
      </c>
      <c r="AC171" s="162">
        <f t="shared" si="62"/>
        <v>7716.8</v>
      </c>
      <c r="AD171" s="162">
        <f t="shared" si="67"/>
        <v>38584</v>
      </c>
      <c r="AF171" s="293"/>
      <c r="AG171" s="293"/>
      <c r="AH171" s="190" t="s">
        <v>84</v>
      </c>
      <c r="AI171" s="193" t="s">
        <v>9</v>
      </c>
      <c r="AJ171" s="286">
        <v>5</v>
      </c>
      <c r="AK171" s="287"/>
      <c r="AL171" s="180">
        <v>1</v>
      </c>
      <c r="AM171" s="189">
        <f t="shared" si="64"/>
        <v>7123.2</v>
      </c>
      <c r="AN171" s="189">
        <f t="shared" si="68"/>
        <v>35616</v>
      </c>
    </row>
    <row r="172" spans="2:40" ht="14.5" customHeight="1" x14ac:dyDescent="0.35">
      <c r="B172" s="258"/>
      <c r="C172" s="270"/>
      <c r="D172" s="259" t="s">
        <v>102</v>
      </c>
      <c r="E172" s="260"/>
      <c r="F172" s="260"/>
      <c r="G172" s="260"/>
      <c r="H172" s="260"/>
      <c r="I172" s="261"/>
      <c r="J172" s="100">
        <f>SUM(J128:J171)</f>
        <v>59717114</v>
      </c>
      <c r="L172" s="258"/>
      <c r="M172" s="270"/>
      <c r="N172" s="259" t="s">
        <v>384</v>
      </c>
      <c r="O172" s="260"/>
      <c r="P172" s="260"/>
      <c r="Q172" s="260"/>
      <c r="R172" s="260"/>
      <c r="S172" s="261"/>
      <c r="T172" s="100">
        <f>SUM(T128:T171)</f>
        <v>59717114</v>
      </c>
      <c r="V172" s="258"/>
      <c r="W172" s="270"/>
      <c r="X172" s="259" t="s">
        <v>384</v>
      </c>
      <c r="Y172" s="260"/>
      <c r="Z172" s="260"/>
      <c r="AA172" s="260"/>
      <c r="AB172" s="260"/>
      <c r="AC172" s="261"/>
      <c r="AD172" s="100">
        <f>SUM(AD128:AD171)</f>
        <v>62105798.560000002</v>
      </c>
      <c r="AF172" s="294"/>
      <c r="AG172" s="294"/>
      <c r="AH172" s="259" t="s">
        <v>384</v>
      </c>
      <c r="AI172" s="260"/>
      <c r="AJ172" s="260"/>
      <c r="AK172" s="260"/>
      <c r="AL172" s="260"/>
      <c r="AM172" s="261"/>
      <c r="AN172" s="100">
        <f>SUM(AN128:AN171)</f>
        <v>57328429.439999998</v>
      </c>
    </row>
    <row r="173" spans="2:40" ht="14.5" customHeight="1" x14ac:dyDescent="0.35">
      <c r="B173" s="128"/>
      <c r="C173" s="129"/>
      <c r="D173" s="113"/>
      <c r="E173" s="113"/>
      <c r="F173" s="113"/>
      <c r="G173" s="113"/>
      <c r="H173" s="113"/>
      <c r="I173" s="114"/>
      <c r="J173" s="124"/>
      <c r="L173" s="128"/>
      <c r="M173" s="129"/>
      <c r="N173" s="113"/>
      <c r="O173" s="113"/>
      <c r="P173" s="113"/>
      <c r="Q173" s="113"/>
      <c r="R173" s="113"/>
      <c r="S173" s="114"/>
      <c r="T173" s="124"/>
      <c r="V173" s="128"/>
      <c r="W173" s="129"/>
      <c r="X173" s="113"/>
      <c r="Y173" s="113"/>
      <c r="Z173" s="113"/>
      <c r="AA173" s="113"/>
      <c r="AB173" s="113"/>
      <c r="AC173" s="114"/>
      <c r="AD173" s="124"/>
      <c r="AF173" s="128"/>
      <c r="AG173" s="129"/>
      <c r="AH173" s="113"/>
      <c r="AI173" s="113"/>
      <c r="AJ173" s="113"/>
      <c r="AK173" s="113"/>
      <c r="AL173" s="113"/>
      <c r="AM173" s="114"/>
      <c r="AN173" s="124"/>
    </row>
    <row r="174" spans="2:40" x14ac:dyDescent="0.35">
      <c r="B174" s="239" t="s">
        <v>373</v>
      </c>
      <c r="C174" s="240"/>
      <c r="D174" s="240"/>
      <c r="E174" s="240"/>
      <c r="F174" s="240"/>
      <c r="G174" s="240"/>
      <c r="H174" s="240"/>
      <c r="I174" s="241"/>
      <c r="J174" s="108">
        <f>+J172</f>
        <v>59717114</v>
      </c>
    </row>
    <row r="175" spans="2:40" x14ac:dyDescent="0.35">
      <c r="B175" s="97">
        <v>5</v>
      </c>
      <c r="C175" s="265" t="s">
        <v>104</v>
      </c>
      <c r="D175" s="266"/>
      <c r="E175" s="266"/>
      <c r="F175" s="266"/>
      <c r="G175" s="266"/>
      <c r="H175" s="266"/>
      <c r="I175" s="266"/>
      <c r="J175" s="267"/>
      <c r="L175" s="97"/>
      <c r="M175" s="288" t="str">
        <f>+M126</f>
        <v>COTIZACION 1: PROVEDURIA &amp; LOGISTICA TOTAL</v>
      </c>
      <c r="N175" s="289"/>
      <c r="O175" s="289"/>
      <c r="P175" s="289"/>
      <c r="Q175" s="289"/>
      <c r="R175" s="289"/>
      <c r="S175" s="289"/>
      <c r="T175" s="290"/>
      <c r="V175" s="97"/>
      <c r="W175" s="288" t="str">
        <f>+W126</f>
        <v>COTIZACION 2</v>
      </c>
      <c r="X175" s="289"/>
      <c r="Y175" s="289"/>
      <c r="Z175" s="289"/>
      <c r="AA175" s="289"/>
      <c r="AB175" s="289"/>
      <c r="AC175" s="289"/>
      <c r="AD175" s="290"/>
      <c r="AF175" s="97"/>
      <c r="AG175" s="288" t="str">
        <f>+AG126</f>
        <v>COTIZACION 3</v>
      </c>
      <c r="AH175" s="289"/>
      <c r="AI175" s="289"/>
      <c r="AJ175" s="289"/>
      <c r="AK175" s="289"/>
      <c r="AL175" s="289"/>
      <c r="AM175" s="289"/>
      <c r="AN175" s="290"/>
    </row>
    <row r="176" spans="2:40" ht="23" x14ac:dyDescent="0.35">
      <c r="B176" s="109" t="s">
        <v>0</v>
      </c>
      <c r="C176" s="238" t="s">
        <v>216</v>
      </c>
      <c r="D176" s="238"/>
      <c r="E176" s="238"/>
      <c r="F176" s="109" t="s">
        <v>217</v>
      </c>
      <c r="G176" s="109" t="s">
        <v>7</v>
      </c>
      <c r="H176" s="109" t="s">
        <v>4</v>
      </c>
      <c r="I176" s="238" t="s">
        <v>8</v>
      </c>
      <c r="J176" s="238"/>
      <c r="L176" s="109" t="s">
        <v>0</v>
      </c>
      <c r="M176" s="238" t="s">
        <v>216</v>
      </c>
      <c r="N176" s="238"/>
      <c r="O176" s="238"/>
      <c r="P176" s="109" t="s">
        <v>217</v>
      </c>
      <c r="Q176" s="109" t="s">
        <v>7</v>
      </c>
      <c r="R176" s="109" t="s">
        <v>4</v>
      </c>
      <c r="S176" s="238" t="s">
        <v>8</v>
      </c>
      <c r="T176" s="238"/>
      <c r="V176" s="109" t="s">
        <v>0</v>
      </c>
      <c r="W176" s="238" t="s">
        <v>216</v>
      </c>
      <c r="X176" s="238"/>
      <c r="Y176" s="238"/>
      <c r="Z176" s="109" t="s">
        <v>217</v>
      </c>
      <c r="AA176" s="109" t="s">
        <v>7</v>
      </c>
      <c r="AB176" s="109" t="s">
        <v>4</v>
      </c>
      <c r="AC176" s="238" t="s">
        <v>8</v>
      </c>
      <c r="AD176" s="238"/>
      <c r="AF176" s="109" t="s">
        <v>0</v>
      </c>
      <c r="AG176" s="238" t="s">
        <v>216</v>
      </c>
      <c r="AH176" s="238"/>
      <c r="AI176" s="238"/>
      <c r="AJ176" s="109" t="s">
        <v>217</v>
      </c>
      <c r="AK176" s="109" t="s">
        <v>7</v>
      </c>
      <c r="AL176" s="109" t="s">
        <v>4</v>
      </c>
      <c r="AM176" s="238" t="s">
        <v>8</v>
      </c>
      <c r="AN176" s="238"/>
    </row>
    <row r="177" spans="2:40" ht="24.5" customHeight="1" x14ac:dyDescent="0.35">
      <c r="B177" s="110" t="s">
        <v>298</v>
      </c>
      <c r="C177" s="226" t="s">
        <v>358</v>
      </c>
      <c r="D177" s="226"/>
      <c r="E177" s="226"/>
      <c r="F177" s="226"/>
      <c r="G177" s="226"/>
      <c r="H177" s="226"/>
      <c r="I177" s="226"/>
      <c r="J177" s="226"/>
      <c r="L177" s="110">
        <v>1</v>
      </c>
      <c r="M177" s="226" t="s">
        <v>358</v>
      </c>
      <c r="N177" s="226"/>
      <c r="O177" s="226"/>
      <c r="P177" s="226"/>
      <c r="Q177" s="226"/>
      <c r="R177" s="226"/>
      <c r="S177" s="226"/>
      <c r="T177" s="226"/>
      <c r="V177" s="110">
        <v>1</v>
      </c>
      <c r="W177" s="226" t="s">
        <v>358</v>
      </c>
      <c r="X177" s="226"/>
      <c r="Y177" s="226"/>
      <c r="Z177" s="226"/>
      <c r="AA177" s="226"/>
      <c r="AB177" s="226"/>
      <c r="AC177" s="226"/>
      <c r="AD177" s="226"/>
      <c r="AF177" s="110">
        <v>1</v>
      </c>
      <c r="AG177" s="226" t="s">
        <v>358</v>
      </c>
      <c r="AH177" s="226"/>
      <c r="AI177" s="226"/>
      <c r="AJ177" s="226"/>
      <c r="AK177" s="226"/>
      <c r="AL177" s="226"/>
      <c r="AM177" s="226"/>
      <c r="AN177" s="226"/>
    </row>
    <row r="178" spans="2:40" ht="22.25" customHeight="1" x14ac:dyDescent="0.35">
      <c r="B178" s="214" t="s">
        <v>367</v>
      </c>
      <c r="C178" s="215" t="s">
        <v>240</v>
      </c>
      <c r="D178" s="216"/>
      <c r="E178" s="216"/>
      <c r="F178" s="216"/>
      <c r="G178" s="216"/>
      <c r="H178" s="216"/>
      <c r="I178" s="216"/>
      <c r="J178" s="216"/>
      <c r="L178" s="214">
        <v>1.1000000000000001</v>
      </c>
      <c r="M178" s="215" t="s">
        <v>240</v>
      </c>
      <c r="N178" s="216"/>
      <c r="O178" s="216"/>
      <c r="P178" s="216"/>
      <c r="Q178" s="216"/>
      <c r="R178" s="216"/>
      <c r="S178" s="216"/>
      <c r="T178" s="216"/>
      <c r="V178" s="214">
        <v>1.1000000000000001</v>
      </c>
      <c r="W178" s="215" t="s">
        <v>240</v>
      </c>
      <c r="X178" s="216"/>
      <c r="Y178" s="216"/>
      <c r="Z178" s="216"/>
      <c r="AA178" s="216"/>
      <c r="AB178" s="216"/>
      <c r="AC178" s="216"/>
      <c r="AD178" s="216"/>
      <c r="AF178" s="214">
        <v>1.1000000000000001</v>
      </c>
      <c r="AG178" s="215" t="s">
        <v>240</v>
      </c>
      <c r="AH178" s="216"/>
      <c r="AI178" s="216"/>
      <c r="AJ178" s="216"/>
      <c r="AK178" s="216"/>
      <c r="AL178" s="216"/>
      <c r="AM178" s="216"/>
      <c r="AN178" s="216"/>
    </row>
    <row r="179" spans="2:40" ht="22.25" customHeight="1" x14ac:dyDescent="0.35">
      <c r="B179" s="214"/>
      <c r="C179" s="208" t="s">
        <v>218</v>
      </c>
      <c r="D179" s="209"/>
      <c r="E179" s="209"/>
      <c r="F179" s="13" t="s">
        <v>219</v>
      </c>
      <c r="G179" s="13">
        <v>1</v>
      </c>
      <c r="H179" s="46">
        <v>850000</v>
      </c>
      <c r="I179" s="210">
        <f>H179*G179</f>
        <v>850000</v>
      </c>
      <c r="J179" s="210"/>
      <c r="L179" s="214"/>
      <c r="M179" s="208" t="s">
        <v>218</v>
      </c>
      <c r="N179" s="209"/>
      <c r="O179" s="209"/>
      <c r="P179" s="13" t="s">
        <v>219</v>
      </c>
      <c r="Q179" s="13">
        <v>1</v>
      </c>
      <c r="R179" s="46">
        <v>850000</v>
      </c>
      <c r="S179" s="210">
        <f>R179*Q179</f>
        <v>850000</v>
      </c>
      <c r="T179" s="210"/>
      <c r="V179" s="214"/>
      <c r="W179" s="208" t="s">
        <v>218</v>
      </c>
      <c r="X179" s="209"/>
      <c r="Y179" s="209"/>
      <c r="Z179" s="13" t="s">
        <v>219</v>
      </c>
      <c r="AA179" s="13">
        <v>1</v>
      </c>
      <c r="AB179" s="46">
        <f>+R179*1.04</f>
        <v>884000</v>
      </c>
      <c r="AC179" s="210">
        <f>AB179*AA179</f>
        <v>884000</v>
      </c>
      <c r="AD179" s="210"/>
      <c r="AF179" s="214"/>
      <c r="AG179" s="208" t="s">
        <v>218</v>
      </c>
      <c r="AH179" s="209"/>
      <c r="AI179" s="209"/>
      <c r="AJ179" s="13" t="s">
        <v>219</v>
      </c>
      <c r="AK179" s="13">
        <v>1</v>
      </c>
      <c r="AL179" s="46">
        <f>+R179*0.96</f>
        <v>816000</v>
      </c>
      <c r="AM179" s="210">
        <f>AL179*AK179</f>
        <v>816000</v>
      </c>
      <c r="AN179" s="210"/>
    </row>
    <row r="180" spans="2:40" ht="33" customHeight="1" x14ac:dyDescent="0.35">
      <c r="B180" s="214"/>
      <c r="C180" s="208" t="s">
        <v>220</v>
      </c>
      <c r="D180" s="209"/>
      <c r="E180" s="209"/>
      <c r="F180" s="13" t="s">
        <v>219</v>
      </c>
      <c r="G180" s="13">
        <v>2</v>
      </c>
      <c r="H180" s="46">
        <v>120000</v>
      </c>
      <c r="I180" s="210">
        <f>H180*G180</f>
        <v>240000</v>
      </c>
      <c r="J180" s="210"/>
      <c r="L180" s="214"/>
      <c r="M180" s="208" t="s">
        <v>220</v>
      </c>
      <c r="N180" s="209"/>
      <c r="O180" s="209"/>
      <c r="P180" s="13" t="s">
        <v>219</v>
      </c>
      <c r="Q180" s="13">
        <v>2</v>
      </c>
      <c r="R180" s="46">
        <v>120000</v>
      </c>
      <c r="S180" s="210">
        <f>R180*Q180</f>
        <v>240000</v>
      </c>
      <c r="T180" s="210"/>
      <c r="V180" s="214"/>
      <c r="W180" s="208" t="s">
        <v>220</v>
      </c>
      <c r="X180" s="209"/>
      <c r="Y180" s="209"/>
      <c r="Z180" s="13" t="s">
        <v>219</v>
      </c>
      <c r="AA180" s="13">
        <v>2</v>
      </c>
      <c r="AB180" s="46">
        <f>+R180*1.04</f>
        <v>124800</v>
      </c>
      <c r="AC180" s="210">
        <f>AB180*AA180</f>
        <v>249600</v>
      </c>
      <c r="AD180" s="210"/>
      <c r="AF180" s="214"/>
      <c r="AG180" s="208" t="s">
        <v>220</v>
      </c>
      <c r="AH180" s="209"/>
      <c r="AI180" s="209"/>
      <c r="AJ180" s="13" t="s">
        <v>219</v>
      </c>
      <c r="AK180" s="13">
        <v>2</v>
      </c>
      <c r="AL180" s="46">
        <f>+R180*0.96</f>
        <v>115200</v>
      </c>
      <c r="AM180" s="210">
        <f>AL180*AK180</f>
        <v>230400</v>
      </c>
      <c r="AN180" s="210"/>
    </row>
    <row r="181" spans="2:40" ht="22.25" customHeight="1" x14ac:dyDescent="0.35">
      <c r="B181" s="214"/>
      <c r="C181" s="211" t="s">
        <v>221</v>
      </c>
      <c r="D181" s="211"/>
      <c r="E181" s="211"/>
      <c r="F181" s="211"/>
      <c r="G181" s="211"/>
      <c r="H181" s="212"/>
      <c r="I181" s="213">
        <f>SUM(I179:I180)</f>
        <v>1090000</v>
      </c>
      <c r="J181" s="213"/>
      <c r="L181" s="214"/>
      <c r="M181" s="211" t="s">
        <v>221</v>
      </c>
      <c r="N181" s="211"/>
      <c r="O181" s="211"/>
      <c r="P181" s="211"/>
      <c r="Q181" s="211"/>
      <c r="R181" s="212"/>
      <c r="S181" s="213">
        <f>SUM(S179:S180)</f>
        <v>1090000</v>
      </c>
      <c r="T181" s="213"/>
      <c r="V181" s="214"/>
      <c r="W181" s="211" t="s">
        <v>221</v>
      </c>
      <c r="X181" s="211"/>
      <c r="Y181" s="211"/>
      <c r="Z181" s="211"/>
      <c r="AA181" s="211"/>
      <c r="AB181" s="212"/>
      <c r="AC181" s="213">
        <f>SUM(AC179:AC180)</f>
        <v>1133600</v>
      </c>
      <c r="AD181" s="213"/>
      <c r="AF181" s="214"/>
      <c r="AG181" s="211" t="s">
        <v>221</v>
      </c>
      <c r="AH181" s="211"/>
      <c r="AI181" s="211"/>
      <c r="AJ181" s="211"/>
      <c r="AK181" s="211"/>
      <c r="AL181" s="212"/>
      <c r="AM181" s="213">
        <f>SUM(AM179:AM180)</f>
        <v>1046400</v>
      </c>
      <c r="AN181" s="213"/>
    </row>
    <row r="182" spans="2:40" x14ac:dyDescent="0.35">
      <c r="B182" s="227" t="s">
        <v>368</v>
      </c>
      <c r="C182" s="216" t="s">
        <v>241</v>
      </c>
      <c r="D182" s="216"/>
      <c r="E182" s="216"/>
      <c r="F182" s="216"/>
      <c r="G182" s="216"/>
      <c r="H182" s="216"/>
      <c r="I182" s="216"/>
      <c r="J182" s="216"/>
      <c r="L182" s="227">
        <v>1.2</v>
      </c>
      <c r="M182" s="216" t="s">
        <v>241</v>
      </c>
      <c r="N182" s="216"/>
      <c r="O182" s="216"/>
      <c r="P182" s="216"/>
      <c r="Q182" s="216"/>
      <c r="R182" s="216"/>
      <c r="S182" s="216"/>
      <c r="T182" s="216"/>
      <c r="V182" s="227">
        <v>1.2</v>
      </c>
      <c r="W182" s="216" t="s">
        <v>241</v>
      </c>
      <c r="X182" s="216"/>
      <c r="Y182" s="216"/>
      <c r="Z182" s="216"/>
      <c r="AA182" s="216"/>
      <c r="AB182" s="216"/>
      <c r="AC182" s="216"/>
      <c r="AD182" s="216"/>
      <c r="AF182" s="227">
        <v>1.2</v>
      </c>
      <c r="AG182" s="216" t="s">
        <v>241</v>
      </c>
      <c r="AH182" s="216"/>
      <c r="AI182" s="216"/>
      <c r="AJ182" s="216"/>
      <c r="AK182" s="216"/>
      <c r="AL182" s="216"/>
      <c r="AM182" s="216"/>
      <c r="AN182" s="216"/>
    </row>
    <row r="183" spans="2:40" ht="28.25" customHeight="1" x14ac:dyDescent="0.35">
      <c r="B183" s="228"/>
      <c r="C183" s="208" t="s">
        <v>223</v>
      </c>
      <c r="D183" s="209"/>
      <c r="E183" s="209"/>
      <c r="F183" s="13" t="s">
        <v>224</v>
      </c>
      <c r="G183" s="13">
        <v>1</v>
      </c>
      <c r="H183" s="47">
        <v>3250000</v>
      </c>
      <c r="I183" s="210">
        <f t="shared" ref="I183:I193" si="69">H183*G183</f>
        <v>3250000</v>
      </c>
      <c r="J183" s="210"/>
      <c r="L183" s="228"/>
      <c r="M183" s="208" t="s">
        <v>223</v>
      </c>
      <c r="N183" s="209"/>
      <c r="O183" s="209"/>
      <c r="P183" s="13" t="s">
        <v>224</v>
      </c>
      <c r="Q183" s="13">
        <v>1</v>
      </c>
      <c r="R183" s="47">
        <v>3250000</v>
      </c>
      <c r="S183" s="210">
        <f t="shared" ref="S183:S193" si="70">R183*Q183</f>
        <v>3250000</v>
      </c>
      <c r="T183" s="210"/>
      <c r="V183" s="228"/>
      <c r="W183" s="208" t="s">
        <v>223</v>
      </c>
      <c r="X183" s="209"/>
      <c r="Y183" s="209"/>
      <c r="Z183" s="13" t="s">
        <v>224</v>
      </c>
      <c r="AA183" s="13">
        <v>1</v>
      </c>
      <c r="AB183" s="46">
        <f>+R183*1.04</f>
        <v>3380000</v>
      </c>
      <c r="AC183" s="210">
        <f t="shared" ref="AC183:AC193" si="71">AB183*AA183</f>
        <v>3380000</v>
      </c>
      <c r="AD183" s="210"/>
      <c r="AF183" s="228"/>
      <c r="AG183" s="208" t="s">
        <v>223</v>
      </c>
      <c r="AH183" s="209"/>
      <c r="AI183" s="209"/>
      <c r="AJ183" s="13" t="s">
        <v>224</v>
      </c>
      <c r="AK183" s="13">
        <v>1</v>
      </c>
      <c r="AL183" s="46">
        <f>+R183*0.96</f>
        <v>3120000</v>
      </c>
      <c r="AM183" s="210">
        <f t="shared" ref="AM183:AM193" si="72">AL183*AK183</f>
        <v>3120000</v>
      </c>
      <c r="AN183" s="210"/>
    </row>
    <row r="184" spans="2:40" x14ac:dyDescent="0.35">
      <c r="B184" s="228"/>
      <c r="C184" s="208" t="s">
        <v>359</v>
      </c>
      <c r="D184" s="209"/>
      <c r="E184" s="209"/>
      <c r="F184" s="13" t="s">
        <v>200</v>
      </c>
      <c r="G184" s="13">
        <v>250</v>
      </c>
      <c r="H184" s="47">
        <v>580</v>
      </c>
      <c r="I184" s="210">
        <f t="shared" si="69"/>
        <v>145000</v>
      </c>
      <c r="J184" s="210"/>
      <c r="L184" s="228"/>
      <c r="M184" s="208" t="s">
        <v>359</v>
      </c>
      <c r="N184" s="209"/>
      <c r="O184" s="209"/>
      <c r="P184" s="13" t="s">
        <v>200</v>
      </c>
      <c r="Q184" s="13">
        <v>250</v>
      </c>
      <c r="R184" s="47">
        <v>580</v>
      </c>
      <c r="S184" s="210">
        <f t="shared" si="70"/>
        <v>145000</v>
      </c>
      <c r="T184" s="210"/>
      <c r="V184" s="228"/>
      <c r="W184" s="208" t="s">
        <v>359</v>
      </c>
      <c r="X184" s="209"/>
      <c r="Y184" s="209"/>
      <c r="Z184" s="13" t="s">
        <v>200</v>
      </c>
      <c r="AA184" s="13">
        <v>250</v>
      </c>
      <c r="AB184" s="46">
        <f>+R184*1.04</f>
        <v>603.20000000000005</v>
      </c>
      <c r="AC184" s="210">
        <f t="shared" si="71"/>
        <v>150800</v>
      </c>
      <c r="AD184" s="210"/>
      <c r="AF184" s="228"/>
      <c r="AG184" s="208" t="s">
        <v>359</v>
      </c>
      <c r="AH184" s="209"/>
      <c r="AI184" s="209"/>
      <c r="AJ184" s="13" t="s">
        <v>200</v>
      </c>
      <c r="AK184" s="13">
        <v>250</v>
      </c>
      <c r="AL184" s="46">
        <f t="shared" ref="AL184:AL193" si="73">+R184*0.96</f>
        <v>556.79999999999995</v>
      </c>
      <c r="AM184" s="210">
        <f t="shared" si="72"/>
        <v>139200</v>
      </c>
      <c r="AN184" s="210"/>
    </row>
    <row r="185" spans="2:40" x14ac:dyDescent="0.35">
      <c r="B185" s="228"/>
      <c r="C185" s="230" t="s">
        <v>361</v>
      </c>
      <c r="D185" s="231"/>
      <c r="E185" s="208"/>
      <c r="F185" s="13" t="s">
        <v>200</v>
      </c>
      <c r="G185" s="13">
        <v>55</v>
      </c>
      <c r="H185" s="47">
        <v>48500</v>
      </c>
      <c r="I185" s="232">
        <f t="shared" si="69"/>
        <v>2667500</v>
      </c>
      <c r="J185" s="233"/>
      <c r="L185" s="228"/>
      <c r="M185" s="230" t="s">
        <v>361</v>
      </c>
      <c r="N185" s="231"/>
      <c r="O185" s="208"/>
      <c r="P185" s="13" t="s">
        <v>200</v>
      </c>
      <c r="Q185" s="13">
        <v>55</v>
      </c>
      <c r="R185" s="47">
        <v>48500</v>
      </c>
      <c r="S185" s="232">
        <f t="shared" si="70"/>
        <v>2667500</v>
      </c>
      <c r="T185" s="233"/>
      <c r="V185" s="228"/>
      <c r="W185" s="230" t="s">
        <v>361</v>
      </c>
      <c r="X185" s="231"/>
      <c r="Y185" s="208"/>
      <c r="Z185" s="13" t="s">
        <v>200</v>
      </c>
      <c r="AA185" s="13">
        <v>55</v>
      </c>
      <c r="AB185" s="46">
        <f t="shared" ref="AB185:AB193" si="74">+R185*1.04</f>
        <v>50440</v>
      </c>
      <c r="AC185" s="232">
        <f t="shared" si="71"/>
        <v>2774200</v>
      </c>
      <c r="AD185" s="233"/>
      <c r="AF185" s="228"/>
      <c r="AG185" s="230" t="s">
        <v>361</v>
      </c>
      <c r="AH185" s="231"/>
      <c r="AI185" s="208"/>
      <c r="AJ185" s="13" t="s">
        <v>200</v>
      </c>
      <c r="AK185" s="13">
        <v>55</v>
      </c>
      <c r="AL185" s="46">
        <f t="shared" si="73"/>
        <v>46560</v>
      </c>
      <c r="AM185" s="232">
        <f t="shared" si="72"/>
        <v>2560800</v>
      </c>
      <c r="AN185" s="233"/>
    </row>
    <row r="186" spans="2:40" ht="42" customHeight="1" x14ac:dyDescent="0.35">
      <c r="B186" s="228"/>
      <c r="C186" s="208" t="s">
        <v>227</v>
      </c>
      <c r="D186" s="209"/>
      <c r="E186" s="209"/>
      <c r="F186" s="13" t="s">
        <v>228</v>
      </c>
      <c r="G186" s="13">
        <v>250</v>
      </c>
      <c r="H186" s="47">
        <v>26850</v>
      </c>
      <c r="I186" s="210">
        <f t="shared" si="69"/>
        <v>6712500</v>
      </c>
      <c r="J186" s="210"/>
      <c r="L186" s="228"/>
      <c r="M186" s="208" t="s">
        <v>227</v>
      </c>
      <c r="N186" s="209"/>
      <c r="O186" s="209"/>
      <c r="P186" s="13" t="s">
        <v>228</v>
      </c>
      <c r="Q186" s="13">
        <v>250</v>
      </c>
      <c r="R186" s="47">
        <v>26850</v>
      </c>
      <c r="S186" s="210">
        <f t="shared" si="70"/>
        <v>6712500</v>
      </c>
      <c r="T186" s="210"/>
      <c r="V186" s="228"/>
      <c r="W186" s="208" t="s">
        <v>227</v>
      </c>
      <c r="X186" s="209"/>
      <c r="Y186" s="209"/>
      <c r="Z186" s="13" t="s">
        <v>228</v>
      </c>
      <c r="AA186" s="13">
        <v>250</v>
      </c>
      <c r="AB186" s="46">
        <f t="shared" si="74"/>
        <v>27924</v>
      </c>
      <c r="AC186" s="210">
        <f t="shared" si="71"/>
        <v>6981000</v>
      </c>
      <c r="AD186" s="210"/>
      <c r="AF186" s="228"/>
      <c r="AG186" s="208" t="s">
        <v>227</v>
      </c>
      <c r="AH186" s="209"/>
      <c r="AI186" s="209"/>
      <c r="AJ186" s="13" t="s">
        <v>228</v>
      </c>
      <c r="AK186" s="13">
        <v>250</v>
      </c>
      <c r="AL186" s="46">
        <f t="shared" si="73"/>
        <v>25776</v>
      </c>
      <c r="AM186" s="210">
        <f t="shared" si="72"/>
        <v>6444000</v>
      </c>
      <c r="AN186" s="210"/>
    </row>
    <row r="187" spans="2:40" ht="42" customHeight="1" x14ac:dyDescent="0.35">
      <c r="B187" s="228"/>
      <c r="C187" s="208" t="s">
        <v>357</v>
      </c>
      <c r="D187" s="209"/>
      <c r="E187" s="209"/>
      <c r="F187" s="13" t="s">
        <v>200</v>
      </c>
      <c r="G187" s="13">
        <v>250</v>
      </c>
      <c r="H187" s="47">
        <v>7250</v>
      </c>
      <c r="I187" s="210">
        <f t="shared" si="69"/>
        <v>1812500</v>
      </c>
      <c r="J187" s="210"/>
      <c r="L187" s="228"/>
      <c r="M187" s="208" t="s">
        <v>357</v>
      </c>
      <c r="N187" s="209"/>
      <c r="O187" s="209"/>
      <c r="P187" s="13" t="s">
        <v>200</v>
      </c>
      <c r="Q187" s="13">
        <v>250</v>
      </c>
      <c r="R187" s="47">
        <v>7250</v>
      </c>
      <c r="S187" s="210">
        <f t="shared" si="70"/>
        <v>1812500</v>
      </c>
      <c r="T187" s="210"/>
      <c r="V187" s="228"/>
      <c r="W187" s="208" t="s">
        <v>357</v>
      </c>
      <c r="X187" s="209"/>
      <c r="Y187" s="209"/>
      <c r="Z187" s="13" t="s">
        <v>200</v>
      </c>
      <c r="AA187" s="13">
        <v>250</v>
      </c>
      <c r="AB187" s="46">
        <f t="shared" si="74"/>
        <v>7540</v>
      </c>
      <c r="AC187" s="210">
        <f t="shared" si="71"/>
        <v>1885000</v>
      </c>
      <c r="AD187" s="210"/>
      <c r="AF187" s="228"/>
      <c r="AG187" s="208" t="s">
        <v>357</v>
      </c>
      <c r="AH187" s="209"/>
      <c r="AI187" s="209"/>
      <c r="AJ187" s="13" t="s">
        <v>200</v>
      </c>
      <c r="AK187" s="13">
        <v>250</v>
      </c>
      <c r="AL187" s="46">
        <f t="shared" si="73"/>
        <v>6960</v>
      </c>
      <c r="AM187" s="210">
        <f t="shared" si="72"/>
        <v>1740000</v>
      </c>
      <c r="AN187" s="210"/>
    </row>
    <row r="188" spans="2:40" ht="90.5" customHeight="1" x14ac:dyDescent="0.35">
      <c r="B188" s="228"/>
      <c r="C188" s="208" t="s">
        <v>230</v>
      </c>
      <c r="D188" s="209"/>
      <c r="E188" s="209"/>
      <c r="F188" s="13" t="s">
        <v>200</v>
      </c>
      <c r="G188" s="13">
        <v>250</v>
      </c>
      <c r="H188" s="47">
        <v>38750</v>
      </c>
      <c r="I188" s="210">
        <f t="shared" si="69"/>
        <v>9687500</v>
      </c>
      <c r="J188" s="210"/>
      <c r="L188" s="228"/>
      <c r="M188" s="208" t="s">
        <v>230</v>
      </c>
      <c r="N188" s="209"/>
      <c r="O188" s="209"/>
      <c r="P188" s="13" t="s">
        <v>200</v>
      </c>
      <c r="Q188" s="13">
        <v>250</v>
      </c>
      <c r="R188" s="47">
        <v>38750</v>
      </c>
      <c r="S188" s="210">
        <f t="shared" si="70"/>
        <v>9687500</v>
      </c>
      <c r="T188" s="210"/>
      <c r="V188" s="228"/>
      <c r="W188" s="208" t="s">
        <v>230</v>
      </c>
      <c r="X188" s="209"/>
      <c r="Y188" s="209"/>
      <c r="Z188" s="13" t="s">
        <v>200</v>
      </c>
      <c r="AA188" s="13">
        <v>250</v>
      </c>
      <c r="AB188" s="46">
        <f t="shared" si="74"/>
        <v>40300</v>
      </c>
      <c r="AC188" s="210">
        <f t="shared" si="71"/>
        <v>10075000</v>
      </c>
      <c r="AD188" s="210"/>
      <c r="AF188" s="228"/>
      <c r="AG188" s="208" t="s">
        <v>230</v>
      </c>
      <c r="AH188" s="209"/>
      <c r="AI188" s="209"/>
      <c r="AJ188" s="13" t="s">
        <v>200</v>
      </c>
      <c r="AK188" s="13">
        <v>250</v>
      </c>
      <c r="AL188" s="46">
        <f t="shared" si="73"/>
        <v>37200</v>
      </c>
      <c r="AM188" s="210">
        <f t="shared" si="72"/>
        <v>9300000</v>
      </c>
      <c r="AN188" s="210"/>
    </row>
    <row r="189" spans="2:40" x14ac:dyDescent="0.35">
      <c r="B189" s="228"/>
      <c r="C189" s="208" t="s">
        <v>232</v>
      </c>
      <c r="D189" s="209"/>
      <c r="E189" s="209"/>
      <c r="F189" s="13" t="s">
        <v>224</v>
      </c>
      <c r="G189" s="13">
        <v>1</v>
      </c>
      <c r="H189" s="47">
        <v>2250000</v>
      </c>
      <c r="I189" s="210">
        <f t="shared" si="69"/>
        <v>2250000</v>
      </c>
      <c r="J189" s="210"/>
      <c r="L189" s="228"/>
      <c r="M189" s="208" t="s">
        <v>232</v>
      </c>
      <c r="N189" s="209"/>
      <c r="O189" s="209"/>
      <c r="P189" s="13" t="s">
        <v>224</v>
      </c>
      <c r="Q189" s="13">
        <v>1</v>
      </c>
      <c r="R189" s="47">
        <v>2250000</v>
      </c>
      <c r="S189" s="210">
        <f t="shared" si="70"/>
        <v>2250000</v>
      </c>
      <c r="T189" s="210"/>
      <c r="V189" s="228"/>
      <c r="W189" s="208" t="s">
        <v>232</v>
      </c>
      <c r="X189" s="209"/>
      <c r="Y189" s="209"/>
      <c r="Z189" s="13" t="s">
        <v>224</v>
      </c>
      <c r="AA189" s="13">
        <v>1</v>
      </c>
      <c r="AB189" s="46">
        <f t="shared" si="74"/>
        <v>2340000</v>
      </c>
      <c r="AC189" s="210">
        <f t="shared" si="71"/>
        <v>2340000</v>
      </c>
      <c r="AD189" s="210"/>
      <c r="AF189" s="228"/>
      <c r="AG189" s="208" t="s">
        <v>232</v>
      </c>
      <c r="AH189" s="209"/>
      <c r="AI189" s="209"/>
      <c r="AJ189" s="13" t="s">
        <v>224</v>
      </c>
      <c r="AK189" s="13">
        <v>1</v>
      </c>
      <c r="AL189" s="46">
        <f t="shared" si="73"/>
        <v>2160000</v>
      </c>
      <c r="AM189" s="210">
        <f t="shared" si="72"/>
        <v>2160000</v>
      </c>
      <c r="AN189" s="210"/>
    </row>
    <row r="190" spans="2:40" x14ac:dyDescent="0.35">
      <c r="B190" s="228"/>
      <c r="C190" s="208" t="s">
        <v>354</v>
      </c>
      <c r="D190" s="209"/>
      <c r="E190" s="209"/>
      <c r="F190" s="13" t="s">
        <v>355</v>
      </c>
      <c r="G190" s="13">
        <v>1</v>
      </c>
      <c r="H190" s="47">
        <v>3500000</v>
      </c>
      <c r="I190" s="210">
        <f t="shared" si="69"/>
        <v>3500000</v>
      </c>
      <c r="J190" s="210"/>
      <c r="L190" s="228"/>
      <c r="M190" s="208" t="s">
        <v>354</v>
      </c>
      <c r="N190" s="209"/>
      <c r="O190" s="209"/>
      <c r="P190" s="13" t="s">
        <v>355</v>
      </c>
      <c r="Q190" s="13">
        <v>1</v>
      </c>
      <c r="R190" s="47">
        <v>3500000</v>
      </c>
      <c r="S190" s="210">
        <f t="shared" si="70"/>
        <v>3500000</v>
      </c>
      <c r="T190" s="210"/>
      <c r="V190" s="228"/>
      <c r="W190" s="208" t="s">
        <v>354</v>
      </c>
      <c r="X190" s="209"/>
      <c r="Y190" s="209"/>
      <c r="Z190" s="13" t="s">
        <v>355</v>
      </c>
      <c r="AA190" s="13">
        <v>1</v>
      </c>
      <c r="AB190" s="46">
        <f t="shared" si="74"/>
        <v>3640000</v>
      </c>
      <c r="AC190" s="210">
        <f t="shared" si="71"/>
        <v>3640000</v>
      </c>
      <c r="AD190" s="210"/>
      <c r="AF190" s="228"/>
      <c r="AG190" s="208" t="s">
        <v>354</v>
      </c>
      <c r="AH190" s="209"/>
      <c r="AI190" s="209"/>
      <c r="AJ190" s="13" t="s">
        <v>355</v>
      </c>
      <c r="AK190" s="13">
        <v>1</v>
      </c>
      <c r="AL190" s="46">
        <f t="shared" si="73"/>
        <v>3360000</v>
      </c>
      <c r="AM190" s="210">
        <f t="shared" si="72"/>
        <v>3360000</v>
      </c>
      <c r="AN190" s="210"/>
    </row>
    <row r="191" spans="2:40" x14ac:dyDescent="0.35">
      <c r="B191" s="228"/>
      <c r="C191" s="208" t="s">
        <v>234</v>
      </c>
      <c r="D191" s="209"/>
      <c r="E191" s="209"/>
      <c r="F191" s="13" t="s">
        <v>224</v>
      </c>
      <c r="G191" s="13">
        <v>1</v>
      </c>
      <c r="H191" s="47">
        <v>1450000</v>
      </c>
      <c r="I191" s="210">
        <f t="shared" si="69"/>
        <v>1450000</v>
      </c>
      <c r="J191" s="210"/>
      <c r="L191" s="228"/>
      <c r="M191" s="208" t="s">
        <v>234</v>
      </c>
      <c r="N191" s="209"/>
      <c r="O191" s="209"/>
      <c r="P191" s="13" t="s">
        <v>224</v>
      </c>
      <c r="Q191" s="13">
        <v>1</v>
      </c>
      <c r="R191" s="47">
        <v>1450000</v>
      </c>
      <c r="S191" s="210">
        <f t="shared" si="70"/>
        <v>1450000</v>
      </c>
      <c r="T191" s="210"/>
      <c r="V191" s="228"/>
      <c r="W191" s="208" t="s">
        <v>234</v>
      </c>
      <c r="X191" s="209"/>
      <c r="Y191" s="209"/>
      <c r="Z191" s="13" t="s">
        <v>224</v>
      </c>
      <c r="AA191" s="13">
        <v>1</v>
      </c>
      <c r="AB191" s="46">
        <f t="shared" si="74"/>
        <v>1508000</v>
      </c>
      <c r="AC191" s="210">
        <f t="shared" si="71"/>
        <v>1508000</v>
      </c>
      <c r="AD191" s="210"/>
      <c r="AF191" s="228"/>
      <c r="AG191" s="208" t="s">
        <v>234</v>
      </c>
      <c r="AH191" s="209"/>
      <c r="AI191" s="209"/>
      <c r="AJ191" s="13" t="s">
        <v>224</v>
      </c>
      <c r="AK191" s="13">
        <v>1</v>
      </c>
      <c r="AL191" s="46">
        <f t="shared" si="73"/>
        <v>1392000</v>
      </c>
      <c r="AM191" s="210">
        <f t="shared" si="72"/>
        <v>1392000</v>
      </c>
      <c r="AN191" s="210"/>
    </row>
    <row r="192" spans="2:40" x14ac:dyDescent="0.35">
      <c r="B192" s="228"/>
      <c r="C192" s="208" t="s">
        <v>356</v>
      </c>
      <c r="D192" s="209"/>
      <c r="E192" s="209"/>
      <c r="F192" s="13" t="s">
        <v>224</v>
      </c>
      <c r="G192" s="13">
        <v>55</v>
      </c>
      <c r="H192" s="47">
        <v>46000</v>
      </c>
      <c r="I192" s="210">
        <f t="shared" si="69"/>
        <v>2530000</v>
      </c>
      <c r="J192" s="210"/>
      <c r="L192" s="228"/>
      <c r="M192" s="208" t="s">
        <v>356</v>
      </c>
      <c r="N192" s="209"/>
      <c r="O192" s="209"/>
      <c r="P192" s="13" t="s">
        <v>224</v>
      </c>
      <c r="Q192" s="13">
        <v>55</v>
      </c>
      <c r="R192" s="47">
        <v>46000</v>
      </c>
      <c r="S192" s="210">
        <f t="shared" si="70"/>
        <v>2530000</v>
      </c>
      <c r="T192" s="210"/>
      <c r="V192" s="228"/>
      <c r="W192" s="208" t="s">
        <v>356</v>
      </c>
      <c r="X192" s="209"/>
      <c r="Y192" s="209"/>
      <c r="Z192" s="13" t="s">
        <v>224</v>
      </c>
      <c r="AA192" s="13">
        <v>55</v>
      </c>
      <c r="AB192" s="46">
        <f t="shared" si="74"/>
        <v>47840</v>
      </c>
      <c r="AC192" s="210">
        <f t="shared" si="71"/>
        <v>2631200</v>
      </c>
      <c r="AD192" s="210"/>
      <c r="AF192" s="228"/>
      <c r="AG192" s="208" t="s">
        <v>356</v>
      </c>
      <c r="AH192" s="209"/>
      <c r="AI192" s="209"/>
      <c r="AJ192" s="13" t="s">
        <v>224</v>
      </c>
      <c r="AK192" s="13">
        <v>55</v>
      </c>
      <c r="AL192" s="46">
        <f t="shared" si="73"/>
        <v>44160</v>
      </c>
      <c r="AM192" s="210">
        <f t="shared" si="72"/>
        <v>2428800</v>
      </c>
      <c r="AN192" s="210"/>
    </row>
    <row r="193" spans="2:40" ht="30" customHeight="1" x14ac:dyDescent="0.35">
      <c r="B193" s="228"/>
      <c r="C193" s="208" t="s">
        <v>360</v>
      </c>
      <c r="D193" s="209"/>
      <c r="E193" s="209"/>
      <c r="F193" s="13" t="s">
        <v>355</v>
      </c>
      <c r="G193" s="13">
        <v>1</v>
      </c>
      <c r="H193" s="47">
        <v>650000</v>
      </c>
      <c r="I193" s="210">
        <f t="shared" si="69"/>
        <v>650000</v>
      </c>
      <c r="J193" s="210"/>
      <c r="L193" s="228"/>
      <c r="M193" s="208" t="s">
        <v>360</v>
      </c>
      <c r="N193" s="209"/>
      <c r="O193" s="209"/>
      <c r="P193" s="13" t="s">
        <v>355</v>
      </c>
      <c r="Q193" s="13">
        <v>1</v>
      </c>
      <c r="R193" s="47">
        <v>650000</v>
      </c>
      <c r="S193" s="210">
        <f t="shared" si="70"/>
        <v>650000</v>
      </c>
      <c r="T193" s="210"/>
      <c r="V193" s="228"/>
      <c r="W193" s="208" t="s">
        <v>360</v>
      </c>
      <c r="X193" s="209"/>
      <c r="Y193" s="209"/>
      <c r="Z193" s="13" t="s">
        <v>355</v>
      </c>
      <c r="AA193" s="13">
        <v>1</v>
      </c>
      <c r="AB193" s="46">
        <f t="shared" si="74"/>
        <v>676000</v>
      </c>
      <c r="AC193" s="210">
        <f t="shared" si="71"/>
        <v>676000</v>
      </c>
      <c r="AD193" s="210"/>
      <c r="AF193" s="228"/>
      <c r="AG193" s="208" t="s">
        <v>360</v>
      </c>
      <c r="AH193" s="209"/>
      <c r="AI193" s="209"/>
      <c r="AJ193" s="13" t="s">
        <v>355</v>
      </c>
      <c r="AK193" s="13">
        <v>1</v>
      </c>
      <c r="AL193" s="46">
        <f t="shared" si="73"/>
        <v>624000</v>
      </c>
      <c r="AM193" s="210">
        <f t="shared" si="72"/>
        <v>624000</v>
      </c>
      <c r="AN193" s="210"/>
    </row>
    <row r="194" spans="2:40" x14ac:dyDescent="0.35">
      <c r="B194" s="229"/>
      <c r="C194" s="211" t="s">
        <v>235</v>
      </c>
      <c r="D194" s="211"/>
      <c r="E194" s="211"/>
      <c r="F194" s="211"/>
      <c r="G194" s="211"/>
      <c r="H194" s="212"/>
      <c r="I194" s="213">
        <f>SUM(I183:I193)</f>
        <v>34655000</v>
      </c>
      <c r="J194" s="213"/>
      <c r="L194" s="229"/>
      <c r="M194" s="211" t="s">
        <v>235</v>
      </c>
      <c r="N194" s="211"/>
      <c r="O194" s="211"/>
      <c r="P194" s="211"/>
      <c r="Q194" s="211"/>
      <c r="R194" s="212"/>
      <c r="S194" s="213">
        <f>SUM(S183:S193)</f>
        <v>34655000</v>
      </c>
      <c r="T194" s="213"/>
      <c r="V194" s="229"/>
      <c r="W194" s="211" t="s">
        <v>235</v>
      </c>
      <c r="X194" s="211"/>
      <c r="Y194" s="211"/>
      <c r="Z194" s="211"/>
      <c r="AA194" s="211"/>
      <c r="AB194" s="212"/>
      <c r="AC194" s="213">
        <f>SUM(AC183:AC193)</f>
        <v>36041200</v>
      </c>
      <c r="AD194" s="213"/>
      <c r="AF194" s="229"/>
      <c r="AG194" s="211" t="s">
        <v>235</v>
      </c>
      <c r="AH194" s="211"/>
      <c r="AI194" s="211"/>
      <c r="AJ194" s="211"/>
      <c r="AK194" s="211"/>
      <c r="AL194" s="212"/>
      <c r="AM194" s="213">
        <f>SUM(AM183:AM193)</f>
        <v>33268800</v>
      </c>
      <c r="AN194" s="213"/>
    </row>
    <row r="195" spans="2:40" x14ac:dyDescent="0.35">
      <c r="B195" s="214" t="s">
        <v>369</v>
      </c>
      <c r="C195" s="215" t="s">
        <v>242</v>
      </c>
      <c r="D195" s="216"/>
      <c r="E195" s="216"/>
      <c r="F195" s="216"/>
      <c r="G195" s="216"/>
      <c r="H195" s="216"/>
      <c r="I195" s="216"/>
      <c r="J195" s="216"/>
      <c r="L195" s="214">
        <v>1.3</v>
      </c>
      <c r="M195" s="215" t="s">
        <v>242</v>
      </c>
      <c r="N195" s="216"/>
      <c r="O195" s="216"/>
      <c r="P195" s="216"/>
      <c r="Q195" s="216"/>
      <c r="R195" s="216"/>
      <c r="S195" s="216"/>
      <c r="T195" s="216"/>
      <c r="V195" s="214">
        <v>1.3</v>
      </c>
      <c r="W195" s="215" t="s">
        <v>242</v>
      </c>
      <c r="X195" s="216"/>
      <c r="Y195" s="216"/>
      <c r="Z195" s="216"/>
      <c r="AA195" s="216"/>
      <c r="AB195" s="216"/>
      <c r="AC195" s="216"/>
      <c r="AD195" s="216"/>
      <c r="AF195" s="214">
        <v>1.3</v>
      </c>
      <c r="AG195" s="215" t="s">
        <v>242</v>
      </c>
      <c r="AH195" s="216"/>
      <c r="AI195" s="216"/>
      <c r="AJ195" s="216"/>
      <c r="AK195" s="216"/>
      <c r="AL195" s="216"/>
      <c r="AM195" s="216"/>
      <c r="AN195" s="216"/>
    </row>
    <row r="196" spans="2:40" x14ac:dyDescent="0.35">
      <c r="B196" s="214"/>
      <c r="C196" s="208" t="s">
        <v>237</v>
      </c>
      <c r="D196" s="209"/>
      <c r="E196" s="209"/>
      <c r="F196" s="13" t="s">
        <v>238</v>
      </c>
      <c r="G196" s="13">
        <v>1</v>
      </c>
      <c r="H196" s="46">
        <v>2100000</v>
      </c>
      <c r="I196" s="210">
        <f>H196*G196</f>
        <v>2100000</v>
      </c>
      <c r="J196" s="210"/>
      <c r="L196" s="214"/>
      <c r="M196" s="208" t="s">
        <v>237</v>
      </c>
      <c r="N196" s="209"/>
      <c r="O196" s="209"/>
      <c r="P196" s="13" t="s">
        <v>238</v>
      </c>
      <c r="Q196" s="13">
        <v>1</v>
      </c>
      <c r="R196" s="46">
        <v>2100000</v>
      </c>
      <c r="S196" s="210">
        <f>R196*Q196</f>
        <v>2100000</v>
      </c>
      <c r="T196" s="210"/>
      <c r="V196" s="214"/>
      <c r="W196" s="208" t="s">
        <v>237</v>
      </c>
      <c r="X196" s="209"/>
      <c r="Y196" s="209"/>
      <c r="Z196" s="13" t="s">
        <v>238</v>
      </c>
      <c r="AA196" s="13">
        <v>1</v>
      </c>
      <c r="AB196" s="46">
        <f t="shared" ref="AB196" si="75">+R196*1.04</f>
        <v>2184000</v>
      </c>
      <c r="AC196" s="210">
        <f>AB196*AA196</f>
        <v>2184000</v>
      </c>
      <c r="AD196" s="210"/>
      <c r="AF196" s="214"/>
      <c r="AG196" s="208" t="s">
        <v>237</v>
      </c>
      <c r="AH196" s="209"/>
      <c r="AI196" s="209"/>
      <c r="AJ196" s="13" t="s">
        <v>238</v>
      </c>
      <c r="AK196" s="13">
        <v>1</v>
      </c>
      <c r="AL196" s="46">
        <f t="shared" ref="AL196" si="76">+R196*0.96</f>
        <v>2016000</v>
      </c>
      <c r="AM196" s="210">
        <f>AL196*AK196</f>
        <v>2016000</v>
      </c>
      <c r="AN196" s="210"/>
    </row>
    <row r="197" spans="2:40" x14ac:dyDescent="0.35">
      <c r="B197" s="214"/>
      <c r="C197" s="211" t="s">
        <v>239</v>
      </c>
      <c r="D197" s="211"/>
      <c r="E197" s="211"/>
      <c r="F197" s="211"/>
      <c r="G197" s="211"/>
      <c r="H197" s="212"/>
      <c r="I197" s="213">
        <f>SUM(I196:I196)</f>
        <v>2100000</v>
      </c>
      <c r="J197" s="213"/>
      <c r="L197" s="214"/>
      <c r="M197" s="211" t="s">
        <v>239</v>
      </c>
      <c r="N197" s="211"/>
      <c r="O197" s="211"/>
      <c r="P197" s="211"/>
      <c r="Q197" s="211"/>
      <c r="R197" s="212"/>
      <c r="S197" s="213">
        <f>SUM(S196:S196)</f>
        <v>2100000</v>
      </c>
      <c r="T197" s="213"/>
      <c r="V197" s="214"/>
      <c r="W197" s="211" t="s">
        <v>239</v>
      </c>
      <c r="X197" s="211"/>
      <c r="Y197" s="211"/>
      <c r="Z197" s="211"/>
      <c r="AA197" s="211"/>
      <c r="AB197" s="212"/>
      <c r="AC197" s="213">
        <f>SUM(AC196:AC196)</f>
        <v>2184000</v>
      </c>
      <c r="AD197" s="213"/>
      <c r="AF197" s="214"/>
      <c r="AG197" s="211" t="s">
        <v>239</v>
      </c>
      <c r="AH197" s="211"/>
      <c r="AI197" s="211"/>
      <c r="AJ197" s="211"/>
      <c r="AK197" s="211"/>
      <c r="AL197" s="212"/>
      <c r="AM197" s="213">
        <f>SUM(AM196:AM196)</f>
        <v>2016000</v>
      </c>
      <c r="AN197" s="213"/>
    </row>
    <row r="198" spans="2:40" ht="28.75" customHeight="1" x14ac:dyDescent="0.35">
      <c r="B198" s="205" t="str">
        <f>"SUB TOTAL: "&amp;C177</f>
        <v>SUB TOTAL: APOYO PARA EL DESARROLLO DEL EVENTO CELEBRACIÓN DE LA NAVIDAD DIRIGIDO A LOS ADULTOS MAYORES DEL MUNICIPIO DE PUEBLO BELLO</v>
      </c>
      <c r="C198" s="205"/>
      <c r="D198" s="205"/>
      <c r="E198" s="205"/>
      <c r="F198" s="205"/>
      <c r="G198" s="205"/>
      <c r="H198" s="205"/>
      <c r="I198" s="206">
        <f>I197+I194+I181</f>
        <v>37845000</v>
      </c>
      <c r="J198" s="207"/>
      <c r="L198" s="205" t="str">
        <f>"SUB TOTAL: "&amp;M177</f>
        <v>SUB TOTAL: APOYO PARA EL DESARROLLO DEL EVENTO CELEBRACIÓN DE LA NAVIDAD DIRIGIDO A LOS ADULTOS MAYORES DEL MUNICIPIO DE PUEBLO BELLO</v>
      </c>
      <c r="M198" s="205"/>
      <c r="N198" s="205"/>
      <c r="O198" s="205"/>
      <c r="P198" s="205"/>
      <c r="Q198" s="205"/>
      <c r="R198" s="205"/>
      <c r="S198" s="206">
        <f>S197+S194+S181</f>
        <v>37845000</v>
      </c>
      <c r="T198" s="207"/>
      <c r="V198" s="205" t="str">
        <f>"SUB TOTAL: "&amp;W177</f>
        <v>SUB TOTAL: APOYO PARA EL DESARROLLO DEL EVENTO CELEBRACIÓN DE LA NAVIDAD DIRIGIDO A LOS ADULTOS MAYORES DEL MUNICIPIO DE PUEBLO BELLO</v>
      </c>
      <c r="W198" s="205"/>
      <c r="X198" s="205"/>
      <c r="Y198" s="205"/>
      <c r="Z198" s="205"/>
      <c r="AA198" s="205"/>
      <c r="AB198" s="205"/>
      <c r="AC198" s="206">
        <f>AC197+AC194+AC181</f>
        <v>39358800</v>
      </c>
      <c r="AD198" s="207"/>
      <c r="AF198" s="205" t="str">
        <f>"SUB TOTAL: "&amp;AG177</f>
        <v>SUB TOTAL: APOYO PARA EL DESARROLLO DEL EVENTO CELEBRACIÓN DE LA NAVIDAD DIRIGIDO A LOS ADULTOS MAYORES DEL MUNICIPIO DE PUEBLO BELLO</v>
      </c>
      <c r="AG198" s="205"/>
      <c r="AH198" s="205"/>
      <c r="AI198" s="205"/>
      <c r="AJ198" s="205"/>
      <c r="AK198" s="205"/>
      <c r="AL198" s="205"/>
      <c r="AM198" s="206">
        <f>AM197+AM194+AM181</f>
        <v>36331200</v>
      </c>
      <c r="AN198" s="207"/>
    </row>
    <row r="199" spans="2:40" ht="26.5" customHeight="1" x14ac:dyDescent="0.35">
      <c r="B199" s="110" t="s">
        <v>300</v>
      </c>
      <c r="C199" s="226" t="s">
        <v>362</v>
      </c>
      <c r="D199" s="226"/>
      <c r="E199" s="226"/>
      <c r="F199" s="226"/>
      <c r="G199" s="226"/>
      <c r="H199" s="226"/>
      <c r="I199" s="226"/>
      <c r="J199" s="226"/>
      <c r="L199" s="110">
        <v>2</v>
      </c>
      <c r="M199" s="226" t="s">
        <v>362</v>
      </c>
      <c r="N199" s="226"/>
      <c r="O199" s="226"/>
      <c r="P199" s="226"/>
      <c r="Q199" s="226"/>
      <c r="R199" s="226"/>
      <c r="S199" s="226"/>
      <c r="T199" s="226"/>
      <c r="V199" s="110">
        <v>2</v>
      </c>
      <c r="W199" s="226" t="s">
        <v>362</v>
      </c>
      <c r="X199" s="226"/>
      <c r="Y199" s="226"/>
      <c r="Z199" s="226"/>
      <c r="AA199" s="226"/>
      <c r="AB199" s="226"/>
      <c r="AC199" s="226"/>
      <c r="AD199" s="226"/>
      <c r="AF199" s="110">
        <v>2</v>
      </c>
      <c r="AG199" s="226" t="s">
        <v>362</v>
      </c>
      <c r="AH199" s="226"/>
      <c r="AI199" s="226"/>
      <c r="AJ199" s="226"/>
      <c r="AK199" s="226"/>
      <c r="AL199" s="226"/>
      <c r="AM199" s="226"/>
      <c r="AN199" s="226"/>
    </row>
    <row r="200" spans="2:40" x14ac:dyDescent="0.35">
      <c r="B200" s="214" t="s">
        <v>370</v>
      </c>
      <c r="C200" s="215" t="s">
        <v>240</v>
      </c>
      <c r="D200" s="216"/>
      <c r="E200" s="216"/>
      <c r="F200" s="216"/>
      <c r="G200" s="216"/>
      <c r="H200" s="216"/>
      <c r="I200" s="216"/>
      <c r="J200" s="216"/>
      <c r="L200" s="214">
        <v>2.1</v>
      </c>
      <c r="M200" s="215" t="s">
        <v>240</v>
      </c>
      <c r="N200" s="216"/>
      <c r="O200" s="216"/>
      <c r="P200" s="216"/>
      <c r="Q200" s="216"/>
      <c r="R200" s="216"/>
      <c r="S200" s="216"/>
      <c r="T200" s="216"/>
      <c r="V200" s="214">
        <v>2.1</v>
      </c>
      <c r="W200" s="215" t="s">
        <v>240</v>
      </c>
      <c r="X200" s="216"/>
      <c r="Y200" s="216"/>
      <c r="Z200" s="216"/>
      <c r="AA200" s="216"/>
      <c r="AB200" s="216"/>
      <c r="AC200" s="216"/>
      <c r="AD200" s="216"/>
      <c r="AF200" s="214">
        <v>2.1</v>
      </c>
      <c r="AG200" s="215" t="s">
        <v>240</v>
      </c>
      <c r="AH200" s="216"/>
      <c r="AI200" s="216"/>
      <c r="AJ200" s="216"/>
      <c r="AK200" s="216"/>
      <c r="AL200" s="216"/>
      <c r="AM200" s="216"/>
      <c r="AN200" s="216"/>
    </row>
    <row r="201" spans="2:40" x14ac:dyDescent="0.35">
      <c r="B201" s="214"/>
      <c r="C201" s="208" t="s">
        <v>218</v>
      </c>
      <c r="D201" s="209"/>
      <c r="E201" s="209"/>
      <c r="F201" s="13" t="s">
        <v>219</v>
      </c>
      <c r="G201" s="13">
        <v>1</v>
      </c>
      <c r="H201" s="46">
        <v>850000</v>
      </c>
      <c r="I201" s="210">
        <f>H201*G201</f>
        <v>850000</v>
      </c>
      <c r="J201" s="210"/>
      <c r="L201" s="214"/>
      <c r="M201" s="208" t="s">
        <v>218</v>
      </c>
      <c r="N201" s="209"/>
      <c r="O201" s="209"/>
      <c r="P201" s="13" t="s">
        <v>219</v>
      </c>
      <c r="Q201" s="13">
        <v>1</v>
      </c>
      <c r="R201" s="46">
        <v>850000</v>
      </c>
      <c r="S201" s="210">
        <f>R201*Q201</f>
        <v>850000</v>
      </c>
      <c r="T201" s="210"/>
      <c r="V201" s="214"/>
      <c r="W201" s="208" t="s">
        <v>218</v>
      </c>
      <c r="X201" s="209"/>
      <c r="Y201" s="209"/>
      <c r="Z201" s="13" t="s">
        <v>219</v>
      </c>
      <c r="AA201" s="13">
        <v>1</v>
      </c>
      <c r="AB201" s="46">
        <f t="shared" ref="AB201:AB202" si="77">+R201*1.04</f>
        <v>884000</v>
      </c>
      <c r="AC201" s="210">
        <f>AB201*AA201</f>
        <v>884000</v>
      </c>
      <c r="AD201" s="210"/>
      <c r="AF201" s="214"/>
      <c r="AG201" s="208" t="s">
        <v>218</v>
      </c>
      <c r="AH201" s="209"/>
      <c r="AI201" s="209"/>
      <c r="AJ201" s="13" t="s">
        <v>219</v>
      </c>
      <c r="AK201" s="13">
        <v>1</v>
      </c>
      <c r="AL201" s="46">
        <f t="shared" ref="AL201:AL202" si="78">+R201*0.96</f>
        <v>816000</v>
      </c>
      <c r="AM201" s="210">
        <f>AL201*AK201</f>
        <v>816000</v>
      </c>
      <c r="AN201" s="210"/>
    </row>
    <row r="202" spans="2:40" ht="27" customHeight="1" x14ac:dyDescent="0.35">
      <c r="B202" s="214"/>
      <c r="C202" s="208" t="s">
        <v>220</v>
      </c>
      <c r="D202" s="209"/>
      <c r="E202" s="209"/>
      <c r="F202" s="13" t="s">
        <v>219</v>
      </c>
      <c r="G202" s="13">
        <v>2</v>
      </c>
      <c r="H202" s="46">
        <v>120000</v>
      </c>
      <c r="I202" s="210">
        <f>H202*G202</f>
        <v>240000</v>
      </c>
      <c r="J202" s="210"/>
      <c r="L202" s="214"/>
      <c r="M202" s="208" t="s">
        <v>220</v>
      </c>
      <c r="N202" s="209"/>
      <c r="O202" s="209"/>
      <c r="P202" s="13" t="s">
        <v>219</v>
      </c>
      <c r="Q202" s="13">
        <v>2</v>
      </c>
      <c r="R202" s="46">
        <v>120000</v>
      </c>
      <c r="S202" s="210">
        <f>R202*Q202</f>
        <v>240000</v>
      </c>
      <c r="T202" s="210"/>
      <c r="V202" s="214"/>
      <c r="W202" s="208" t="s">
        <v>220</v>
      </c>
      <c r="X202" s="209"/>
      <c r="Y202" s="209"/>
      <c r="Z202" s="13" t="s">
        <v>219</v>
      </c>
      <c r="AA202" s="13">
        <v>2</v>
      </c>
      <c r="AB202" s="46">
        <f t="shared" si="77"/>
        <v>124800</v>
      </c>
      <c r="AC202" s="210">
        <f>AB202*AA202</f>
        <v>249600</v>
      </c>
      <c r="AD202" s="210"/>
      <c r="AF202" s="214"/>
      <c r="AG202" s="208" t="s">
        <v>220</v>
      </c>
      <c r="AH202" s="209"/>
      <c r="AI202" s="209"/>
      <c r="AJ202" s="13" t="s">
        <v>219</v>
      </c>
      <c r="AK202" s="13">
        <v>2</v>
      </c>
      <c r="AL202" s="46">
        <f t="shared" si="78"/>
        <v>115200</v>
      </c>
      <c r="AM202" s="210">
        <f>AL202*AK202</f>
        <v>230400</v>
      </c>
      <c r="AN202" s="210"/>
    </row>
    <row r="203" spans="2:40" x14ac:dyDescent="0.35">
      <c r="B203" s="214"/>
      <c r="C203" s="211" t="s">
        <v>221</v>
      </c>
      <c r="D203" s="211"/>
      <c r="E203" s="211"/>
      <c r="F203" s="211"/>
      <c r="G203" s="211"/>
      <c r="H203" s="212"/>
      <c r="I203" s="213">
        <f>SUM(I201:I202)</f>
        <v>1090000</v>
      </c>
      <c r="J203" s="213"/>
      <c r="L203" s="214"/>
      <c r="M203" s="211" t="s">
        <v>221</v>
      </c>
      <c r="N203" s="211"/>
      <c r="O203" s="211"/>
      <c r="P203" s="211"/>
      <c r="Q203" s="211"/>
      <c r="R203" s="212"/>
      <c r="S203" s="213">
        <f>SUM(S201:S202)</f>
        <v>1090000</v>
      </c>
      <c r="T203" s="213"/>
      <c r="V203" s="214"/>
      <c r="W203" s="211" t="s">
        <v>221</v>
      </c>
      <c r="X203" s="211"/>
      <c r="Y203" s="211"/>
      <c r="Z203" s="211"/>
      <c r="AA203" s="211"/>
      <c r="AB203" s="212"/>
      <c r="AC203" s="213">
        <f>SUM(AC201:AC202)</f>
        <v>1133600</v>
      </c>
      <c r="AD203" s="213"/>
      <c r="AF203" s="214"/>
      <c r="AG203" s="211" t="s">
        <v>221</v>
      </c>
      <c r="AH203" s="211"/>
      <c r="AI203" s="211"/>
      <c r="AJ203" s="211"/>
      <c r="AK203" s="211"/>
      <c r="AL203" s="212"/>
      <c r="AM203" s="213">
        <f>SUM(AM201:AM202)</f>
        <v>1046400</v>
      </c>
      <c r="AN203" s="213"/>
    </row>
    <row r="204" spans="2:40" x14ac:dyDescent="0.35">
      <c r="B204" s="227" t="s">
        <v>371</v>
      </c>
      <c r="C204" s="216" t="s">
        <v>241</v>
      </c>
      <c r="D204" s="216"/>
      <c r="E204" s="216"/>
      <c r="F204" s="216"/>
      <c r="G204" s="216"/>
      <c r="H204" s="216"/>
      <c r="I204" s="216"/>
      <c r="J204" s="216"/>
      <c r="L204" s="227">
        <v>2.2000000000000002</v>
      </c>
      <c r="M204" s="216" t="s">
        <v>241</v>
      </c>
      <c r="N204" s="216"/>
      <c r="O204" s="216"/>
      <c r="P204" s="216"/>
      <c r="Q204" s="216"/>
      <c r="R204" s="216"/>
      <c r="S204" s="216"/>
      <c r="T204" s="216"/>
      <c r="V204" s="227">
        <v>2.2000000000000002</v>
      </c>
      <c r="W204" s="216" t="s">
        <v>241</v>
      </c>
      <c r="X204" s="216"/>
      <c r="Y204" s="216"/>
      <c r="Z204" s="216"/>
      <c r="AA204" s="216"/>
      <c r="AB204" s="216"/>
      <c r="AC204" s="216"/>
      <c r="AD204" s="216"/>
      <c r="AF204" s="227">
        <v>2.2000000000000002</v>
      </c>
      <c r="AG204" s="216" t="s">
        <v>241</v>
      </c>
      <c r="AH204" s="216"/>
      <c r="AI204" s="216"/>
      <c r="AJ204" s="216"/>
      <c r="AK204" s="216"/>
      <c r="AL204" s="216"/>
      <c r="AM204" s="216"/>
      <c r="AN204" s="216"/>
    </row>
    <row r="205" spans="2:40" ht="29.5" customHeight="1" x14ac:dyDescent="0.35">
      <c r="B205" s="228"/>
      <c r="C205" s="208" t="s">
        <v>363</v>
      </c>
      <c r="D205" s="209"/>
      <c r="E205" s="209"/>
      <c r="F205" s="13" t="s">
        <v>224</v>
      </c>
      <c r="G205" s="13">
        <v>1</v>
      </c>
      <c r="H205" s="47">
        <v>3250000</v>
      </c>
      <c r="I205" s="210">
        <f t="shared" ref="I205:I215" si="79">H205*G205</f>
        <v>3250000</v>
      </c>
      <c r="J205" s="210"/>
      <c r="L205" s="228"/>
      <c r="M205" s="208" t="s">
        <v>363</v>
      </c>
      <c r="N205" s="209"/>
      <c r="O205" s="209"/>
      <c r="P205" s="13" t="s">
        <v>224</v>
      </c>
      <c r="Q205" s="13">
        <v>1</v>
      </c>
      <c r="R205" s="47">
        <v>3250000</v>
      </c>
      <c r="S205" s="210">
        <f t="shared" ref="S205:S215" si="80">R205*Q205</f>
        <v>3250000</v>
      </c>
      <c r="T205" s="210"/>
      <c r="V205" s="228"/>
      <c r="W205" s="208" t="s">
        <v>363</v>
      </c>
      <c r="X205" s="209"/>
      <c r="Y205" s="209"/>
      <c r="Z205" s="13" t="s">
        <v>224</v>
      </c>
      <c r="AA205" s="13">
        <v>1</v>
      </c>
      <c r="AB205" s="46">
        <f t="shared" ref="AB205:AB215" si="81">+R205*1.04</f>
        <v>3380000</v>
      </c>
      <c r="AC205" s="210">
        <f t="shared" ref="AC205:AC215" si="82">AB205*AA205</f>
        <v>3380000</v>
      </c>
      <c r="AD205" s="210"/>
      <c r="AF205" s="228"/>
      <c r="AG205" s="208" t="s">
        <v>363</v>
      </c>
      <c r="AH205" s="209"/>
      <c r="AI205" s="209"/>
      <c r="AJ205" s="13" t="s">
        <v>224</v>
      </c>
      <c r="AK205" s="13">
        <v>1</v>
      </c>
      <c r="AL205" s="46">
        <f t="shared" ref="AL205:AL215" si="83">+R205*0.96</f>
        <v>3120000</v>
      </c>
      <c r="AM205" s="210">
        <f t="shared" ref="AM205:AM215" si="84">AL205*AK205</f>
        <v>3120000</v>
      </c>
      <c r="AN205" s="210"/>
    </row>
    <row r="206" spans="2:40" x14ac:dyDescent="0.35">
      <c r="B206" s="228"/>
      <c r="C206" s="208" t="s">
        <v>359</v>
      </c>
      <c r="D206" s="209"/>
      <c r="E206" s="209"/>
      <c r="F206" s="13" t="s">
        <v>200</v>
      </c>
      <c r="G206" s="13">
        <v>250</v>
      </c>
      <c r="H206" s="47">
        <v>580</v>
      </c>
      <c r="I206" s="210">
        <f t="shared" si="79"/>
        <v>145000</v>
      </c>
      <c r="J206" s="210"/>
      <c r="L206" s="228"/>
      <c r="M206" s="208" t="s">
        <v>359</v>
      </c>
      <c r="N206" s="209"/>
      <c r="O206" s="209"/>
      <c r="P206" s="13" t="s">
        <v>200</v>
      </c>
      <c r="Q206" s="13">
        <v>250</v>
      </c>
      <c r="R206" s="47">
        <v>580</v>
      </c>
      <c r="S206" s="210">
        <f t="shared" si="80"/>
        <v>145000</v>
      </c>
      <c r="T206" s="210"/>
      <c r="V206" s="228"/>
      <c r="W206" s="208" t="s">
        <v>359</v>
      </c>
      <c r="X206" s="209"/>
      <c r="Y206" s="209"/>
      <c r="Z206" s="13" t="s">
        <v>200</v>
      </c>
      <c r="AA206" s="13">
        <v>250</v>
      </c>
      <c r="AB206" s="46">
        <f t="shared" si="81"/>
        <v>603.20000000000005</v>
      </c>
      <c r="AC206" s="210">
        <f t="shared" si="82"/>
        <v>150800</v>
      </c>
      <c r="AD206" s="210"/>
      <c r="AF206" s="228"/>
      <c r="AG206" s="208" t="s">
        <v>359</v>
      </c>
      <c r="AH206" s="209"/>
      <c r="AI206" s="209"/>
      <c r="AJ206" s="13" t="s">
        <v>200</v>
      </c>
      <c r="AK206" s="13">
        <v>250</v>
      </c>
      <c r="AL206" s="46">
        <f t="shared" si="83"/>
        <v>556.79999999999995</v>
      </c>
      <c r="AM206" s="210">
        <f t="shared" si="84"/>
        <v>139200</v>
      </c>
      <c r="AN206" s="210"/>
    </row>
    <row r="207" spans="2:40" x14ac:dyDescent="0.35">
      <c r="B207" s="228"/>
      <c r="C207" s="230" t="s">
        <v>364</v>
      </c>
      <c r="D207" s="231"/>
      <c r="E207" s="208"/>
      <c r="F207" s="13" t="s">
        <v>200</v>
      </c>
      <c r="G207" s="13">
        <v>55</v>
      </c>
      <c r="H207" s="47">
        <v>48500</v>
      </c>
      <c r="I207" s="232">
        <f t="shared" si="79"/>
        <v>2667500</v>
      </c>
      <c r="J207" s="233"/>
      <c r="L207" s="228"/>
      <c r="M207" s="230" t="s">
        <v>364</v>
      </c>
      <c r="N207" s="231"/>
      <c r="O207" s="208"/>
      <c r="P207" s="13" t="s">
        <v>200</v>
      </c>
      <c r="Q207" s="13">
        <v>55</v>
      </c>
      <c r="R207" s="47">
        <v>48500</v>
      </c>
      <c r="S207" s="232">
        <f t="shared" si="80"/>
        <v>2667500</v>
      </c>
      <c r="T207" s="233"/>
      <c r="V207" s="228"/>
      <c r="W207" s="230" t="s">
        <v>364</v>
      </c>
      <c r="X207" s="231"/>
      <c r="Y207" s="208"/>
      <c r="Z207" s="13" t="s">
        <v>200</v>
      </c>
      <c r="AA207" s="13">
        <v>55</v>
      </c>
      <c r="AB207" s="46">
        <f t="shared" si="81"/>
        <v>50440</v>
      </c>
      <c r="AC207" s="232">
        <f t="shared" si="82"/>
        <v>2774200</v>
      </c>
      <c r="AD207" s="233"/>
      <c r="AF207" s="228"/>
      <c r="AG207" s="230" t="s">
        <v>364</v>
      </c>
      <c r="AH207" s="231"/>
      <c r="AI207" s="208"/>
      <c r="AJ207" s="13" t="s">
        <v>200</v>
      </c>
      <c r="AK207" s="13">
        <v>55</v>
      </c>
      <c r="AL207" s="46">
        <f t="shared" si="83"/>
        <v>46560</v>
      </c>
      <c r="AM207" s="232">
        <f t="shared" si="84"/>
        <v>2560800</v>
      </c>
      <c r="AN207" s="233"/>
    </row>
    <row r="208" spans="2:40" ht="43.75" customHeight="1" x14ac:dyDescent="0.35">
      <c r="B208" s="228"/>
      <c r="C208" s="208" t="s">
        <v>227</v>
      </c>
      <c r="D208" s="209"/>
      <c r="E208" s="209"/>
      <c r="F208" s="13" t="s">
        <v>228</v>
      </c>
      <c r="G208" s="13">
        <v>250</v>
      </c>
      <c r="H208" s="47">
        <v>26850</v>
      </c>
      <c r="I208" s="210">
        <f t="shared" si="79"/>
        <v>6712500</v>
      </c>
      <c r="J208" s="210"/>
      <c r="L208" s="228"/>
      <c r="M208" s="208" t="s">
        <v>227</v>
      </c>
      <c r="N208" s="209"/>
      <c r="O208" s="209"/>
      <c r="P208" s="13" t="s">
        <v>228</v>
      </c>
      <c r="Q208" s="13">
        <v>250</v>
      </c>
      <c r="R208" s="47">
        <v>26850</v>
      </c>
      <c r="S208" s="210">
        <f t="shared" si="80"/>
        <v>6712500</v>
      </c>
      <c r="T208" s="210"/>
      <c r="V208" s="228"/>
      <c r="W208" s="208" t="s">
        <v>227</v>
      </c>
      <c r="X208" s="209"/>
      <c r="Y208" s="209"/>
      <c r="Z208" s="13" t="s">
        <v>228</v>
      </c>
      <c r="AA208" s="13">
        <v>250</v>
      </c>
      <c r="AB208" s="46">
        <f t="shared" si="81"/>
        <v>27924</v>
      </c>
      <c r="AC208" s="210">
        <f t="shared" si="82"/>
        <v>6981000</v>
      </c>
      <c r="AD208" s="210"/>
      <c r="AF208" s="228"/>
      <c r="AG208" s="208" t="s">
        <v>227</v>
      </c>
      <c r="AH208" s="209"/>
      <c r="AI208" s="209"/>
      <c r="AJ208" s="13" t="s">
        <v>228</v>
      </c>
      <c r="AK208" s="13">
        <v>250</v>
      </c>
      <c r="AL208" s="46">
        <f t="shared" si="83"/>
        <v>25776</v>
      </c>
      <c r="AM208" s="210">
        <f t="shared" si="84"/>
        <v>6444000</v>
      </c>
      <c r="AN208" s="210"/>
    </row>
    <row r="209" spans="2:40" ht="43.75" customHeight="1" x14ac:dyDescent="0.35">
      <c r="B209" s="228"/>
      <c r="C209" s="208" t="s">
        <v>357</v>
      </c>
      <c r="D209" s="209"/>
      <c r="E209" s="209"/>
      <c r="F209" s="13" t="s">
        <v>200</v>
      </c>
      <c r="G209" s="13">
        <v>250</v>
      </c>
      <c r="H209" s="47">
        <v>7250</v>
      </c>
      <c r="I209" s="210">
        <f t="shared" si="79"/>
        <v>1812500</v>
      </c>
      <c r="J209" s="210"/>
      <c r="L209" s="228"/>
      <c r="M209" s="208" t="s">
        <v>357</v>
      </c>
      <c r="N209" s="209"/>
      <c r="O209" s="209"/>
      <c r="P209" s="13" t="s">
        <v>200</v>
      </c>
      <c r="Q209" s="13">
        <v>250</v>
      </c>
      <c r="R209" s="47">
        <v>7250</v>
      </c>
      <c r="S209" s="210">
        <f t="shared" si="80"/>
        <v>1812500</v>
      </c>
      <c r="T209" s="210"/>
      <c r="V209" s="228"/>
      <c r="W209" s="208" t="s">
        <v>357</v>
      </c>
      <c r="X209" s="209"/>
      <c r="Y209" s="209"/>
      <c r="Z209" s="13" t="s">
        <v>200</v>
      </c>
      <c r="AA209" s="13">
        <v>250</v>
      </c>
      <c r="AB209" s="46">
        <f t="shared" si="81"/>
        <v>7540</v>
      </c>
      <c r="AC209" s="210">
        <f t="shared" si="82"/>
        <v>1885000</v>
      </c>
      <c r="AD209" s="210"/>
      <c r="AF209" s="228"/>
      <c r="AG209" s="208" t="s">
        <v>357</v>
      </c>
      <c r="AH209" s="209"/>
      <c r="AI209" s="209"/>
      <c r="AJ209" s="13" t="s">
        <v>200</v>
      </c>
      <c r="AK209" s="13">
        <v>250</v>
      </c>
      <c r="AL209" s="46">
        <f t="shared" si="83"/>
        <v>6960</v>
      </c>
      <c r="AM209" s="210">
        <f t="shared" si="84"/>
        <v>1740000</v>
      </c>
      <c r="AN209" s="210"/>
    </row>
    <row r="210" spans="2:40" ht="91.25" customHeight="1" x14ac:dyDescent="0.35">
      <c r="B210" s="228"/>
      <c r="C210" s="208" t="s">
        <v>365</v>
      </c>
      <c r="D210" s="209"/>
      <c r="E210" s="209"/>
      <c r="F210" s="13" t="s">
        <v>200</v>
      </c>
      <c r="G210" s="13">
        <v>250</v>
      </c>
      <c r="H210" s="47">
        <v>38750</v>
      </c>
      <c r="I210" s="210">
        <f t="shared" si="79"/>
        <v>9687500</v>
      </c>
      <c r="J210" s="210"/>
      <c r="L210" s="228"/>
      <c r="M210" s="208" t="s">
        <v>365</v>
      </c>
      <c r="N210" s="209"/>
      <c r="O210" s="209"/>
      <c r="P210" s="13" t="s">
        <v>200</v>
      </c>
      <c r="Q210" s="13">
        <v>250</v>
      </c>
      <c r="R210" s="47">
        <v>38750</v>
      </c>
      <c r="S210" s="210">
        <f t="shared" si="80"/>
        <v>9687500</v>
      </c>
      <c r="T210" s="210"/>
      <c r="V210" s="228"/>
      <c r="W210" s="208" t="s">
        <v>365</v>
      </c>
      <c r="X210" s="209"/>
      <c r="Y210" s="209"/>
      <c r="Z210" s="13" t="s">
        <v>200</v>
      </c>
      <c r="AA210" s="13">
        <v>250</v>
      </c>
      <c r="AB210" s="46">
        <f t="shared" si="81"/>
        <v>40300</v>
      </c>
      <c r="AC210" s="210">
        <f t="shared" si="82"/>
        <v>10075000</v>
      </c>
      <c r="AD210" s="210"/>
      <c r="AF210" s="228"/>
      <c r="AG210" s="208" t="s">
        <v>365</v>
      </c>
      <c r="AH210" s="209"/>
      <c r="AI210" s="209"/>
      <c r="AJ210" s="13" t="s">
        <v>200</v>
      </c>
      <c r="AK210" s="13">
        <v>250</v>
      </c>
      <c r="AL210" s="46">
        <f t="shared" si="83"/>
        <v>37200</v>
      </c>
      <c r="AM210" s="210">
        <f t="shared" si="84"/>
        <v>9300000</v>
      </c>
      <c r="AN210" s="210"/>
    </row>
    <row r="211" spans="2:40" x14ac:dyDescent="0.35">
      <c r="B211" s="228"/>
      <c r="C211" s="208" t="s">
        <v>366</v>
      </c>
      <c r="D211" s="209"/>
      <c r="E211" s="209"/>
      <c r="F211" s="13" t="s">
        <v>224</v>
      </c>
      <c r="G211" s="13">
        <v>1</v>
      </c>
      <c r="H211" s="47">
        <v>2650000</v>
      </c>
      <c r="I211" s="210">
        <f t="shared" si="79"/>
        <v>2650000</v>
      </c>
      <c r="J211" s="210"/>
      <c r="L211" s="228"/>
      <c r="M211" s="208" t="s">
        <v>366</v>
      </c>
      <c r="N211" s="209"/>
      <c r="O211" s="209"/>
      <c r="P211" s="13" t="s">
        <v>224</v>
      </c>
      <c r="Q211" s="13">
        <v>1</v>
      </c>
      <c r="R211" s="47">
        <v>2650000</v>
      </c>
      <c r="S211" s="210">
        <f t="shared" si="80"/>
        <v>2650000</v>
      </c>
      <c r="T211" s="210"/>
      <c r="V211" s="228"/>
      <c r="W211" s="208" t="s">
        <v>366</v>
      </c>
      <c r="X211" s="209"/>
      <c r="Y211" s="209"/>
      <c r="Z211" s="13" t="s">
        <v>224</v>
      </c>
      <c r="AA211" s="13">
        <v>1</v>
      </c>
      <c r="AB211" s="46">
        <f t="shared" si="81"/>
        <v>2756000</v>
      </c>
      <c r="AC211" s="210">
        <f t="shared" si="82"/>
        <v>2756000</v>
      </c>
      <c r="AD211" s="210"/>
      <c r="AF211" s="228"/>
      <c r="AG211" s="208" t="s">
        <v>366</v>
      </c>
      <c r="AH211" s="209"/>
      <c r="AI211" s="209"/>
      <c r="AJ211" s="13" t="s">
        <v>224</v>
      </c>
      <c r="AK211" s="13">
        <v>1</v>
      </c>
      <c r="AL211" s="46">
        <f t="shared" si="83"/>
        <v>2544000</v>
      </c>
      <c r="AM211" s="210">
        <f t="shared" si="84"/>
        <v>2544000</v>
      </c>
      <c r="AN211" s="210"/>
    </row>
    <row r="212" spans="2:40" x14ac:dyDescent="0.35">
      <c r="B212" s="228"/>
      <c r="C212" s="208" t="s">
        <v>354</v>
      </c>
      <c r="D212" s="209"/>
      <c r="E212" s="209"/>
      <c r="F212" s="13" t="s">
        <v>355</v>
      </c>
      <c r="G212" s="13">
        <v>1</v>
      </c>
      <c r="H212" s="47">
        <v>3500000</v>
      </c>
      <c r="I212" s="210">
        <f t="shared" si="79"/>
        <v>3500000</v>
      </c>
      <c r="J212" s="210"/>
      <c r="L212" s="228"/>
      <c r="M212" s="208" t="s">
        <v>354</v>
      </c>
      <c r="N212" s="209"/>
      <c r="O212" s="209"/>
      <c r="P212" s="13" t="s">
        <v>355</v>
      </c>
      <c r="Q212" s="13">
        <v>1</v>
      </c>
      <c r="R212" s="47">
        <v>3500000</v>
      </c>
      <c r="S212" s="210">
        <f t="shared" si="80"/>
        <v>3500000</v>
      </c>
      <c r="T212" s="210"/>
      <c r="V212" s="228"/>
      <c r="W212" s="208" t="s">
        <v>354</v>
      </c>
      <c r="X212" s="209"/>
      <c r="Y212" s="209"/>
      <c r="Z212" s="13" t="s">
        <v>355</v>
      </c>
      <c r="AA212" s="13">
        <v>1</v>
      </c>
      <c r="AB212" s="46">
        <f t="shared" si="81"/>
        <v>3640000</v>
      </c>
      <c r="AC212" s="210">
        <f t="shared" si="82"/>
        <v>3640000</v>
      </c>
      <c r="AD212" s="210"/>
      <c r="AF212" s="228"/>
      <c r="AG212" s="208" t="s">
        <v>354</v>
      </c>
      <c r="AH212" s="209"/>
      <c r="AI212" s="209"/>
      <c r="AJ212" s="13" t="s">
        <v>355</v>
      </c>
      <c r="AK212" s="13">
        <v>1</v>
      </c>
      <c r="AL212" s="46">
        <f t="shared" si="83"/>
        <v>3360000</v>
      </c>
      <c r="AM212" s="210">
        <f t="shared" si="84"/>
        <v>3360000</v>
      </c>
      <c r="AN212" s="210"/>
    </row>
    <row r="213" spans="2:40" x14ac:dyDescent="0.35">
      <c r="B213" s="228"/>
      <c r="C213" s="208" t="s">
        <v>234</v>
      </c>
      <c r="D213" s="209"/>
      <c r="E213" s="209"/>
      <c r="F213" s="13" t="s">
        <v>224</v>
      </c>
      <c r="G213" s="13">
        <v>1</v>
      </c>
      <c r="H213" s="47">
        <v>1450000</v>
      </c>
      <c r="I213" s="210">
        <f t="shared" si="79"/>
        <v>1450000</v>
      </c>
      <c r="J213" s="210"/>
      <c r="L213" s="228"/>
      <c r="M213" s="208" t="s">
        <v>234</v>
      </c>
      <c r="N213" s="209"/>
      <c r="O213" s="209"/>
      <c r="P213" s="13" t="s">
        <v>224</v>
      </c>
      <c r="Q213" s="13">
        <v>1</v>
      </c>
      <c r="R213" s="47">
        <v>1450000</v>
      </c>
      <c r="S213" s="210">
        <f t="shared" si="80"/>
        <v>1450000</v>
      </c>
      <c r="T213" s="210"/>
      <c r="V213" s="228"/>
      <c r="W213" s="208" t="s">
        <v>234</v>
      </c>
      <c r="X213" s="209"/>
      <c r="Y213" s="209"/>
      <c r="Z213" s="13" t="s">
        <v>224</v>
      </c>
      <c r="AA213" s="13">
        <v>1</v>
      </c>
      <c r="AB213" s="46">
        <f t="shared" si="81"/>
        <v>1508000</v>
      </c>
      <c r="AC213" s="210">
        <f t="shared" si="82"/>
        <v>1508000</v>
      </c>
      <c r="AD213" s="210"/>
      <c r="AF213" s="228"/>
      <c r="AG213" s="208" t="s">
        <v>234</v>
      </c>
      <c r="AH213" s="209"/>
      <c r="AI213" s="209"/>
      <c r="AJ213" s="13" t="s">
        <v>224</v>
      </c>
      <c r="AK213" s="13">
        <v>1</v>
      </c>
      <c r="AL213" s="46">
        <f t="shared" si="83"/>
        <v>1392000</v>
      </c>
      <c r="AM213" s="210">
        <f t="shared" si="84"/>
        <v>1392000</v>
      </c>
      <c r="AN213" s="210"/>
    </row>
    <row r="214" spans="2:40" x14ac:dyDescent="0.35">
      <c r="B214" s="228"/>
      <c r="C214" s="208" t="s">
        <v>377</v>
      </c>
      <c r="D214" s="209"/>
      <c r="E214" s="209"/>
      <c r="F214" s="13" t="s">
        <v>224</v>
      </c>
      <c r="G214" s="13">
        <v>55</v>
      </c>
      <c r="H214" s="47">
        <v>46000</v>
      </c>
      <c r="I214" s="210">
        <f t="shared" si="79"/>
        <v>2530000</v>
      </c>
      <c r="J214" s="210"/>
      <c r="L214" s="228"/>
      <c r="M214" s="208" t="s">
        <v>377</v>
      </c>
      <c r="N214" s="209"/>
      <c r="O214" s="209"/>
      <c r="P214" s="13" t="s">
        <v>224</v>
      </c>
      <c r="Q214" s="13">
        <v>55</v>
      </c>
      <c r="R214" s="47">
        <v>46000</v>
      </c>
      <c r="S214" s="210">
        <f t="shared" si="80"/>
        <v>2530000</v>
      </c>
      <c r="T214" s="210"/>
      <c r="V214" s="228"/>
      <c r="W214" s="208" t="s">
        <v>377</v>
      </c>
      <c r="X214" s="209"/>
      <c r="Y214" s="209"/>
      <c r="Z214" s="13" t="s">
        <v>224</v>
      </c>
      <c r="AA214" s="13">
        <v>55</v>
      </c>
      <c r="AB214" s="46">
        <f t="shared" si="81"/>
        <v>47840</v>
      </c>
      <c r="AC214" s="210">
        <f t="shared" si="82"/>
        <v>2631200</v>
      </c>
      <c r="AD214" s="210"/>
      <c r="AF214" s="228"/>
      <c r="AG214" s="208" t="s">
        <v>377</v>
      </c>
      <c r="AH214" s="209"/>
      <c r="AI214" s="209"/>
      <c r="AJ214" s="13" t="s">
        <v>224</v>
      </c>
      <c r="AK214" s="13">
        <v>55</v>
      </c>
      <c r="AL214" s="46">
        <f t="shared" si="83"/>
        <v>44160</v>
      </c>
      <c r="AM214" s="210">
        <f t="shared" si="84"/>
        <v>2428800</v>
      </c>
      <c r="AN214" s="210"/>
    </row>
    <row r="215" spans="2:40" ht="31.75" customHeight="1" x14ac:dyDescent="0.35">
      <c r="B215" s="228"/>
      <c r="C215" s="208" t="s">
        <v>360</v>
      </c>
      <c r="D215" s="209"/>
      <c r="E215" s="209"/>
      <c r="F215" s="13" t="s">
        <v>355</v>
      </c>
      <c r="G215" s="13">
        <v>1</v>
      </c>
      <c r="H215" s="47">
        <v>650000</v>
      </c>
      <c r="I215" s="210">
        <f t="shared" si="79"/>
        <v>650000</v>
      </c>
      <c r="J215" s="210"/>
      <c r="L215" s="228"/>
      <c r="M215" s="208" t="s">
        <v>360</v>
      </c>
      <c r="N215" s="209"/>
      <c r="O215" s="209"/>
      <c r="P215" s="13" t="s">
        <v>355</v>
      </c>
      <c r="Q215" s="13">
        <v>1</v>
      </c>
      <c r="R215" s="47">
        <v>650000</v>
      </c>
      <c r="S215" s="210">
        <f t="shared" si="80"/>
        <v>650000</v>
      </c>
      <c r="T215" s="210"/>
      <c r="V215" s="228"/>
      <c r="W215" s="208" t="s">
        <v>360</v>
      </c>
      <c r="X215" s="209"/>
      <c r="Y215" s="209"/>
      <c r="Z215" s="13" t="s">
        <v>355</v>
      </c>
      <c r="AA215" s="13">
        <v>1</v>
      </c>
      <c r="AB215" s="46">
        <f t="shared" si="81"/>
        <v>676000</v>
      </c>
      <c r="AC215" s="210">
        <f t="shared" si="82"/>
        <v>676000</v>
      </c>
      <c r="AD215" s="210"/>
      <c r="AF215" s="228"/>
      <c r="AG215" s="208" t="s">
        <v>360</v>
      </c>
      <c r="AH215" s="209"/>
      <c r="AI215" s="209"/>
      <c r="AJ215" s="13" t="s">
        <v>355</v>
      </c>
      <c r="AK215" s="13">
        <v>1</v>
      </c>
      <c r="AL215" s="46">
        <f t="shared" si="83"/>
        <v>624000</v>
      </c>
      <c r="AM215" s="210">
        <f t="shared" si="84"/>
        <v>624000</v>
      </c>
      <c r="AN215" s="210"/>
    </row>
    <row r="216" spans="2:40" x14ac:dyDescent="0.35">
      <c r="B216" s="229"/>
      <c r="C216" s="211" t="s">
        <v>235</v>
      </c>
      <c r="D216" s="211"/>
      <c r="E216" s="211"/>
      <c r="F216" s="211"/>
      <c r="G216" s="211"/>
      <c r="H216" s="212"/>
      <c r="I216" s="213">
        <f>SUM(I205:I215)</f>
        <v>35055000</v>
      </c>
      <c r="J216" s="213"/>
      <c r="L216" s="229"/>
      <c r="M216" s="211" t="s">
        <v>235</v>
      </c>
      <c r="N216" s="211"/>
      <c r="O216" s="211"/>
      <c r="P216" s="211"/>
      <c r="Q216" s="211"/>
      <c r="R216" s="212"/>
      <c r="S216" s="213">
        <f>SUM(S205:S215)</f>
        <v>35055000</v>
      </c>
      <c r="T216" s="213"/>
      <c r="V216" s="229"/>
      <c r="W216" s="211" t="s">
        <v>235</v>
      </c>
      <c r="X216" s="211"/>
      <c r="Y216" s="211"/>
      <c r="Z216" s="211"/>
      <c r="AA216" s="211"/>
      <c r="AB216" s="212"/>
      <c r="AC216" s="213">
        <f>SUM(AC205:AC215)</f>
        <v>36457200</v>
      </c>
      <c r="AD216" s="213"/>
      <c r="AF216" s="229"/>
      <c r="AG216" s="211" t="s">
        <v>235</v>
      </c>
      <c r="AH216" s="211"/>
      <c r="AI216" s="211"/>
      <c r="AJ216" s="211"/>
      <c r="AK216" s="211"/>
      <c r="AL216" s="212"/>
      <c r="AM216" s="213">
        <f>SUM(AM205:AM215)</f>
        <v>33652800</v>
      </c>
      <c r="AN216" s="213"/>
    </row>
    <row r="217" spans="2:40" x14ac:dyDescent="0.35">
      <c r="B217" s="214" t="s">
        <v>372</v>
      </c>
      <c r="C217" s="215" t="s">
        <v>242</v>
      </c>
      <c r="D217" s="216"/>
      <c r="E217" s="216"/>
      <c r="F217" s="216"/>
      <c r="G217" s="216"/>
      <c r="H217" s="216"/>
      <c r="I217" s="216"/>
      <c r="J217" s="216"/>
      <c r="L217" s="214">
        <v>2.2999999999999998</v>
      </c>
      <c r="M217" s="215" t="s">
        <v>242</v>
      </c>
      <c r="N217" s="216"/>
      <c r="O217" s="216"/>
      <c r="P217" s="216"/>
      <c r="Q217" s="216"/>
      <c r="R217" s="216"/>
      <c r="S217" s="216"/>
      <c r="T217" s="216"/>
      <c r="V217" s="214">
        <v>2.2999999999999998</v>
      </c>
      <c r="W217" s="215" t="s">
        <v>242</v>
      </c>
      <c r="X217" s="216"/>
      <c r="Y217" s="216"/>
      <c r="Z217" s="216"/>
      <c r="AA217" s="216"/>
      <c r="AB217" s="216"/>
      <c r="AC217" s="216"/>
      <c r="AD217" s="216"/>
      <c r="AF217" s="214">
        <v>2.2999999999999998</v>
      </c>
      <c r="AG217" s="215" t="s">
        <v>242</v>
      </c>
      <c r="AH217" s="216"/>
      <c r="AI217" s="216"/>
      <c r="AJ217" s="216"/>
      <c r="AK217" s="216"/>
      <c r="AL217" s="216"/>
      <c r="AM217" s="216"/>
      <c r="AN217" s="216"/>
    </row>
    <row r="218" spans="2:40" x14ac:dyDescent="0.35">
      <c r="B218" s="214"/>
      <c r="C218" s="208" t="s">
        <v>237</v>
      </c>
      <c r="D218" s="209"/>
      <c r="E218" s="209"/>
      <c r="F218" s="13" t="s">
        <v>238</v>
      </c>
      <c r="G218" s="13">
        <v>1</v>
      </c>
      <c r="H218" s="46">
        <v>2100000</v>
      </c>
      <c r="I218" s="210">
        <f>H218*G218</f>
        <v>2100000</v>
      </c>
      <c r="J218" s="210"/>
      <c r="L218" s="214"/>
      <c r="M218" s="208" t="s">
        <v>237</v>
      </c>
      <c r="N218" s="209"/>
      <c r="O218" s="209"/>
      <c r="P218" s="13" t="s">
        <v>238</v>
      </c>
      <c r="Q218" s="13">
        <v>1</v>
      </c>
      <c r="R218" s="46">
        <v>2100000</v>
      </c>
      <c r="S218" s="210">
        <f>R218*Q218</f>
        <v>2100000</v>
      </c>
      <c r="T218" s="210"/>
      <c r="V218" s="214"/>
      <c r="W218" s="208" t="s">
        <v>237</v>
      </c>
      <c r="X218" s="209"/>
      <c r="Y218" s="209"/>
      <c r="Z218" s="13" t="s">
        <v>238</v>
      </c>
      <c r="AA218" s="13">
        <v>1</v>
      </c>
      <c r="AB218" s="46">
        <f t="shared" ref="AB218" si="85">+R218*1.04</f>
        <v>2184000</v>
      </c>
      <c r="AC218" s="210">
        <f>AB218*AA218</f>
        <v>2184000</v>
      </c>
      <c r="AD218" s="210"/>
      <c r="AF218" s="214"/>
      <c r="AG218" s="208" t="s">
        <v>237</v>
      </c>
      <c r="AH218" s="209"/>
      <c r="AI218" s="209"/>
      <c r="AJ218" s="13" t="s">
        <v>238</v>
      </c>
      <c r="AK218" s="13">
        <v>1</v>
      </c>
      <c r="AL218" s="46">
        <f t="shared" ref="AL218" si="86">+R218*0.96</f>
        <v>2016000</v>
      </c>
      <c r="AM218" s="210">
        <f>AL218*AK218</f>
        <v>2016000</v>
      </c>
      <c r="AN218" s="210"/>
    </row>
    <row r="219" spans="2:40" x14ac:dyDescent="0.35">
      <c r="B219" s="214"/>
      <c r="C219" s="211" t="s">
        <v>239</v>
      </c>
      <c r="D219" s="211"/>
      <c r="E219" s="211"/>
      <c r="F219" s="211"/>
      <c r="G219" s="211"/>
      <c r="H219" s="212"/>
      <c r="I219" s="213">
        <f>SUM(I218:I218)</f>
        <v>2100000</v>
      </c>
      <c r="J219" s="213"/>
      <c r="L219" s="214"/>
      <c r="M219" s="211" t="s">
        <v>239</v>
      </c>
      <c r="N219" s="211"/>
      <c r="O219" s="211"/>
      <c r="P219" s="211"/>
      <c r="Q219" s="211"/>
      <c r="R219" s="212"/>
      <c r="S219" s="213">
        <f>SUM(S218:S218)</f>
        <v>2100000</v>
      </c>
      <c r="T219" s="213"/>
      <c r="V219" s="214"/>
      <c r="W219" s="211" t="s">
        <v>239</v>
      </c>
      <c r="X219" s="211"/>
      <c r="Y219" s="211"/>
      <c r="Z219" s="211"/>
      <c r="AA219" s="211"/>
      <c r="AB219" s="212"/>
      <c r="AC219" s="213">
        <f>SUM(AC218:AC218)</f>
        <v>2184000</v>
      </c>
      <c r="AD219" s="213"/>
      <c r="AF219" s="214"/>
      <c r="AG219" s="211" t="s">
        <v>239</v>
      </c>
      <c r="AH219" s="211"/>
      <c r="AI219" s="211"/>
      <c r="AJ219" s="211"/>
      <c r="AK219" s="211"/>
      <c r="AL219" s="212"/>
      <c r="AM219" s="213">
        <f>SUM(AM218:AM218)</f>
        <v>2016000</v>
      </c>
      <c r="AN219" s="213"/>
    </row>
    <row r="220" spans="2:40" ht="32.5" customHeight="1" x14ac:dyDescent="0.35">
      <c r="B220" s="205" t="str">
        <f>"SUB TOTAL: "&amp;C199</f>
        <v>SUB TOTAL: APOYO PARA EL DESARROLLO DEL EVENTO CELEBRACIÓN DEL DIA DEL AMOR Y AMISTAD DIRIGIDO A LOS ADULTOS MAYORES DEL MUNICIPIO DE PUEBLO BELLO</v>
      </c>
      <c r="C220" s="205"/>
      <c r="D220" s="205"/>
      <c r="E220" s="205"/>
      <c r="F220" s="205"/>
      <c r="G220" s="205"/>
      <c r="H220" s="205"/>
      <c r="I220" s="206">
        <f>I219+I216+I203</f>
        <v>38245000</v>
      </c>
      <c r="J220" s="207"/>
      <c r="L220" s="205" t="str">
        <f>"SUB TOTAL: "&amp;M199</f>
        <v>SUB TOTAL: APOYO PARA EL DESARROLLO DEL EVENTO CELEBRACIÓN DEL DIA DEL AMOR Y AMISTAD DIRIGIDO A LOS ADULTOS MAYORES DEL MUNICIPIO DE PUEBLO BELLO</v>
      </c>
      <c r="M220" s="205"/>
      <c r="N220" s="205"/>
      <c r="O220" s="205"/>
      <c r="P220" s="205"/>
      <c r="Q220" s="205"/>
      <c r="R220" s="205"/>
      <c r="S220" s="206">
        <f>S219+S216+S203</f>
        <v>38245000</v>
      </c>
      <c r="T220" s="207"/>
      <c r="V220" s="205" t="str">
        <f>"SUB TOTAL: "&amp;W199</f>
        <v>SUB TOTAL: APOYO PARA EL DESARROLLO DEL EVENTO CELEBRACIÓN DEL DIA DEL AMOR Y AMISTAD DIRIGIDO A LOS ADULTOS MAYORES DEL MUNICIPIO DE PUEBLO BELLO</v>
      </c>
      <c r="W220" s="205"/>
      <c r="X220" s="205"/>
      <c r="Y220" s="205"/>
      <c r="Z220" s="205"/>
      <c r="AA220" s="205"/>
      <c r="AB220" s="205"/>
      <c r="AC220" s="206">
        <f>AC219+AC216+AC203</f>
        <v>39774800</v>
      </c>
      <c r="AD220" s="207"/>
      <c r="AF220" s="205" t="str">
        <f>"SUB TOTAL: "&amp;AG199</f>
        <v>SUB TOTAL: APOYO PARA EL DESARROLLO DEL EVENTO CELEBRACIÓN DEL DIA DEL AMOR Y AMISTAD DIRIGIDO A LOS ADULTOS MAYORES DEL MUNICIPIO DE PUEBLO BELLO</v>
      </c>
      <c r="AG220" s="205"/>
      <c r="AH220" s="205"/>
      <c r="AI220" s="205"/>
      <c r="AJ220" s="205"/>
      <c r="AK220" s="205"/>
      <c r="AL220" s="205"/>
      <c r="AM220" s="206">
        <f>AM219+AM216+AM203</f>
        <v>36715200</v>
      </c>
      <c r="AN220" s="207"/>
    </row>
    <row r="221" spans="2:40" ht="38.5" customHeight="1" x14ac:dyDescent="0.35">
      <c r="B221" s="110" t="s">
        <v>302</v>
      </c>
      <c r="C221" s="226" t="s">
        <v>375</v>
      </c>
      <c r="D221" s="226"/>
      <c r="E221" s="226"/>
      <c r="F221" s="226"/>
      <c r="G221" s="226"/>
      <c r="H221" s="226"/>
      <c r="I221" s="226"/>
      <c r="J221" s="226"/>
      <c r="L221" s="110">
        <v>3</v>
      </c>
      <c r="M221" s="226" t="s">
        <v>375</v>
      </c>
      <c r="N221" s="226"/>
      <c r="O221" s="226"/>
      <c r="P221" s="226"/>
      <c r="Q221" s="226"/>
      <c r="R221" s="226"/>
      <c r="S221" s="226"/>
      <c r="T221" s="226"/>
      <c r="V221" s="110">
        <v>3</v>
      </c>
      <c r="W221" s="226" t="s">
        <v>375</v>
      </c>
      <c r="X221" s="226"/>
      <c r="Y221" s="226"/>
      <c r="Z221" s="226"/>
      <c r="AA221" s="226"/>
      <c r="AB221" s="226"/>
      <c r="AC221" s="226"/>
      <c r="AD221" s="226"/>
      <c r="AF221" s="110">
        <v>3</v>
      </c>
      <c r="AG221" s="226" t="s">
        <v>375</v>
      </c>
      <c r="AH221" s="226"/>
      <c r="AI221" s="226"/>
      <c r="AJ221" s="226"/>
      <c r="AK221" s="226"/>
      <c r="AL221" s="226"/>
      <c r="AM221" s="226"/>
      <c r="AN221" s="226"/>
    </row>
    <row r="222" spans="2:40" x14ac:dyDescent="0.35">
      <c r="B222" s="214" t="s">
        <v>370</v>
      </c>
      <c r="C222" s="215" t="s">
        <v>240</v>
      </c>
      <c r="D222" s="216"/>
      <c r="E222" s="216"/>
      <c r="F222" s="216"/>
      <c r="G222" s="216"/>
      <c r="H222" s="216"/>
      <c r="I222" s="216"/>
      <c r="J222" s="216"/>
      <c r="L222" s="214">
        <v>3.1</v>
      </c>
      <c r="M222" s="215" t="s">
        <v>240</v>
      </c>
      <c r="N222" s="216"/>
      <c r="O222" s="216"/>
      <c r="P222" s="216"/>
      <c r="Q222" s="216"/>
      <c r="R222" s="216"/>
      <c r="S222" s="216"/>
      <c r="T222" s="216"/>
      <c r="V222" s="214">
        <v>3.1</v>
      </c>
      <c r="W222" s="215" t="s">
        <v>240</v>
      </c>
      <c r="X222" s="216"/>
      <c r="Y222" s="216"/>
      <c r="Z222" s="216"/>
      <c r="AA222" s="216"/>
      <c r="AB222" s="216"/>
      <c r="AC222" s="216"/>
      <c r="AD222" s="216"/>
      <c r="AF222" s="214">
        <v>3.1</v>
      </c>
      <c r="AG222" s="215" t="s">
        <v>240</v>
      </c>
      <c r="AH222" s="216"/>
      <c r="AI222" s="216"/>
      <c r="AJ222" s="216"/>
      <c r="AK222" s="216"/>
      <c r="AL222" s="216"/>
      <c r="AM222" s="216"/>
      <c r="AN222" s="216"/>
    </row>
    <row r="223" spans="2:40" x14ac:dyDescent="0.35">
      <c r="B223" s="214"/>
      <c r="C223" s="208" t="s">
        <v>218</v>
      </c>
      <c r="D223" s="209"/>
      <c r="E223" s="209"/>
      <c r="F223" s="13" t="s">
        <v>219</v>
      </c>
      <c r="G223" s="13">
        <v>1</v>
      </c>
      <c r="H223" s="46">
        <v>850000</v>
      </c>
      <c r="I223" s="210">
        <f>H223*G223</f>
        <v>850000</v>
      </c>
      <c r="J223" s="210"/>
      <c r="L223" s="214"/>
      <c r="M223" s="208" t="s">
        <v>218</v>
      </c>
      <c r="N223" s="209"/>
      <c r="O223" s="209"/>
      <c r="P223" s="13" t="s">
        <v>219</v>
      </c>
      <c r="Q223" s="13">
        <v>1</v>
      </c>
      <c r="R223" s="46">
        <v>850000</v>
      </c>
      <c r="S223" s="210">
        <f>R223*Q223</f>
        <v>850000</v>
      </c>
      <c r="T223" s="210"/>
      <c r="V223" s="214"/>
      <c r="W223" s="208" t="s">
        <v>218</v>
      </c>
      <c r="X223" s="209"/>
      <c r="Y223" s="209"/>
      <c r="Z223" s="13" t="s">
        <v>219</v>
      </c>
      <c r="AA223" s="13">
        <v>1</v>
      </c>
      <c r="AB223" s="46">
        <f t="shared" ref="AB223:AB224" si="87">+R223*1.04</f>
        <v>884000</v>
      </c>
      <c r="AC223" s="210">
        <f>AB223*AA223</f>
        <v>884000</v>
      </c>
      <c r="AD223" s="210"/>
      <c r="AF223" s="214"/>
      <c r="AG223" s="208" t="s">
        <v>218</v>
      </c>
      <c r="AH223" s="209"/>
      <c r="AI223" s="209"/>
      <c r="AJ223" s="13" t="s">
        <v>219</v>
      </c>
      <c r="AK223" s="13">
        <v>1</v>
      </c>
      <c r="AL223" s="46">
        <f t="shared" ref="AL223:AL224" si="88">+R223*0.96</f>
        <v>816000</v>
      </c>
      <c r="AM223" s="210">
        <f>AL223*AK223</f>
        <v>816000</v>
      </c>
      <c r="AN223" s="210"/>
    </row>
    <row r="224" spans="2:40" ht="28.75" customHeight="1" x14ac:dyDescent="0.35">
      <c r="B224" s="214"/>
      <c r="C224" s="208" t="s">
        <v>220</v>
      </c>
      <c r="D224" s="209"/>
      <c r="E224" s="209"/>
      <c r="F224" s="13" t="s">
        <v>219</v>
      </c>
      <c r="G224" s="13">
        <v>2</v>
      </c>
      <c r="H224" s="46">
        <v>120000</v>
      </c>
      <c r="I224" s="210">
        <f>H224*G224</f>
        <v>240000</v>
      </c>
      <c r="J224" s="210"/>
      <c r="L224" s="214"/>
      <c r="M224" s="208" t="s">
        <v>220</v>
      </c>
      <c r="N224" s="209"/>
      <c r="O224" s="209"/>
      <c r="P224" s="13" t="s">
        <v>219</v>
      </c>
      <c r="Q224" s="13">
        <v>2</v>
      </c>
      <c r="R224" s="46">
        <v>120000</v>
      </c>
      <c r="S224" s="210">
        <f>R224*Q224</f>
        <v>240000</v>
      </c>
      <c r="T224" s="210"/>
      <c r="V224" s="214"/>
      <c r="W224" s="208" t="s">
        <v>220</v>
      </c>
      <c r="X224" s="209"/>
      <c r="Y224" s="209"/>
      <c r="Z224" s="13" t="s">
        <v>219</v>
      </c>
      <c r="AA224" s="13">
        <v>2</v>
      </c>
      <c r="AB224" s="46">
        <f t="shared" si="87"/>
        <v>124800</v>
      </c>
      <c r="AC224" s="210">
        <f>AB224*AA224</f>
        <v>249600</v>
      </c>
      <c r="AD224" s="210"/>
      <c r="AF224" s="214"/>
      <c r="AG224" s="208" t="s">
        <v>220</v>
      </c>
      <c r="AH224" s="209"/>
      <c r="AI224" s="209"/>
      <c r="AJ224" s="13" t="s">
        <v>219</v>
      </c>
      <c r="AK224" s="13">
        <v>2</v>
      </c>
      <c r="AL224" s="46">
        <f t="shared" si="88"/>
        <v>115200</v>
      </c>
      <c r="AM224" s="210">
        <f>AL224*AK224</f>
        <v>230400</v>
      </c>
      <c r="AN224" s="210"/>
    </row>
    <row r="225" spans="2:40" x14ac:dyDescent="0.35">
      <c r="B225" s="214"/>
      <c r="C225" s="211" t="s">
        <v>221</v>
      </c>
      <c r="D225" s="211"/>
      <c r="E225" s="211"/>
      <c r="F225" s="211"/>
      <c r="G225" s="211"/>
      <c r="H225" s="212"/>
      <c r="I225" s="213">
        <f>SUM(I223:I224)</f>
        <v>1090000</v>
      </c>
      <c r="J225" s="213"/>
      <c r="L225" s="214"/>
      <c r="M225" s="211" t="s">
        <v>221</v>
      </c>
      <c r="N225" s="211"/>
      <c r="O225" s="211"/>
      <c r="P225" s="211"/>
      <c r="Q225" s="211"/>
      <c r="R225" s="212"/>
      <c r="S225" s="213">
        <f>SUM(S223:S224)</f>
        <v>1090000</v>
      </c>
      <c r="T225" s="213"/>
      <c r="V225" s="214"/>
      <c r="W225" s="211" t="s">
        <v>221</v>
      </c>
      <c r="X225" s="211"/>
      <c r="Y225" s="211"/>
      <c r="Z225" s="211"/>
      <c r="AA225" s="211"/>
      <c r="AB225" s="212"/>
      <c r="AC225" s="213">
        <f>SUM(AC223:AC224)</f>
        <v>1133600</v>
      </c>
      <c r="AD225" s="213"/>
      <c r="AF225" s="214"/>
      <c r="AG225" s="211" t="s">
        <v>221</v>
      </c>
      <c r="AH225" s="211"/>
      <c r="AI225" s="211"/>
      <c r="AJ225" s="211"/>
      <c r="AK225" s="211"/>
      <c r="AL225" s="212"/>
      <c r="AM225" s="213">
        <f>SUM(AM223:AM224)</f>
        <v>1046400</v>
      </c>
      <c r="AN225" s="213"/>
    </row>
    <row r="226" spans="2:40" x14ac:dyDescent="0.35">
      <c r="B226" s="227" t="s">
        <v>371</v>
      </c>
      <c r="C226" s="216" t="s">
        <v>241</v>
      </c>
      <c r="D226" s="216"/>
      <c r="E226" s="216"/>
      <c r="F226" s="216"/>
      <c r="G226" s="216"/>
      <c r="H226" s="216"/>
      <c r="I226" s="216"/>
      <c r="J226" s="216"/>
      <c r="L226" s="227">
        <v>3.2</v>
      </c>
      <c r="M226" s="216" t="s">
        <v>241</v>
      </c>
      <c r="N226" s="216"/>
      <c r="O226" s="216"/>
      <c r="P226" s="216"/>
      <c r="Q226" s="216"/>
      <c r="R226" s="216"/>
      <c r="S226" s="216"/>
      <c r="T226" s="216"/>
      <c r="V226" s="227">
        <v>3.2</v>
      </c>
      <c r="W226" s="216" t="s">
        <v>241</v>
      </c>
      <c r="X226" s="216"/>
      <c r="Y226" s="216"/>
      <c r="Z226" s="216"/>
      <c r="AA226" s="216"/>
      <c r="AB226" s="216"/>
      <c r="AC226" s="216"/>
      <c r="AD226" s="216"/>
      <c r="AF226" s="227">
        <v>3.2</v>
      </c>
      <c r="AG226" s="216" t="s">
        <v>241</v>
      </c>
      <c r="AH226" s="216"/>
      <c r="AI226" s="216"/>
      <c r="AJ226" s="216"/>
      <c r="AK226" s="216"/>
      <c r="AL226" s="216"/>
      <c r="AM226" s="216"/>
      <c r="AN226" s="216"/>
    </row>
    <row r="227" spans="2:40" ht="28.75" customHeight="1" x14ac:dyDescent="0.35">
      <c r="B227" s="228"/>
      <c r="C227" s="208" t="s">
        <v>376</v>
      </c>
      <c r="D227" s="209"/>
      <c r="E227" s="209"/>
      <c r="F227" s="13" t="s">
        <v>224</v>
      </c>
      <c r="G227" s="13">
        <v>1</v>
      </c>
      <c r="H227" s="47">
        <v>3250000</v>
      </c>
      <c r="I227" s="210">
        <f t="shared" ref="I227:I237" si="89">H227*G227</f>
        <v>3250000</v>
      </c>
      <c r="J227" s="210"/>
      <c r="L227" s="228"/>
      <c r="M227" s="208" t="s">
        <v>376</v>
      </c>
      <c r="N227" s="209"/>
      <c r="O227" s="209"/>
      <c r="P227" s="13" t="s">
        <v>224</v>
      </c>
      <c r="Q227" s="13">
        <v>1</v>
      </c>
      <c r="R227" s="47">
        <v>3250000</v>
      </c>
      <c r="S227" s="210">
        <f t="shared" ref="S227:S237" si="90">R227*Q227</f>
        <v>3250000</v>
      </c>
      <c r="T227" s="210"/>
      <c r="V227" s="228"/>
      <c r="W227" s="208" t="s">
        <v>376</v>
      </c>
      <c r="X227" s="209"/>
      <c r="Y227" s="209"/>
      <c r="Z227" s="13" t="s">
        <v>224</v>
      </c>
      <c r="AA227" s="13">
        <v>1</v>
      </c>
      <c r="AB227" s="46">
        <f t="shared" ref="AB227:AB237" si="91">+R227*1.04</f>
        <v>3380000</v>
      </c>
      <c r="AC227" s="210">
        <f t="shared" ref="AC227:AC237" si="92">AB227*AA227</f>
        <v>3380000</v>
      </c>
      <c r="AD227" s="210"/>
      <c r="AF227" s="228"/>
      <c r="AG227" s="208" t="s">
        <v>376</v>
      </c>
      <c r="AH227" s="209"/>
      <c r="AI227" s="209"/>
      <c r="AJ227" s="13" t="s">
        <v>224</v>
      </c>
      <c r="AK227" s="13">
        <v>1</v>
      </c>
      <c r="AL227" s="46">
        <f t="shared" ref="AL227:AL237" si="93">+R227*0.96</f>
        <v>3120000</v>
      </c>
      <c r="AM227" s="210">
        <f t="shared" ref="AM227:AM237" si="94">AL227*AK227</f>
        <v>3120000</v>
      </c>
      <c r="AN227" s="210"/>
    </row>
    <row r="228" spans="2:40" ht="28.75" customHeight="1" x14ac:dyDescent="0.35">
      <c r="B228" s="228"/>
      <c r="C228" s="208" t="s">
        <v>359</v>
      </c>
      <c r="D228" s="209"/>
      <c r="E228" s="209"/>
      <c r="F228" s="13" t="s">
        <v>200</v>
      </c>
      <c r="G228" s="13">
        <v>250</v>
      </c>
      <c r="H228" s="47">
        <v>580</v>
      </c>
      <c r="I228" s="210">
        <f t="shared" si="89"/>
        <v>145000</v>
      </c>
      <c r="J228" s="210"/>
      <c r="L228" s="228"/>
      <c r="M228" s="208" t="s">
        <v>359</v>
      </c>
      <c r="N228" s="209"/>
      <c r="O228" s="209"/>
      <c r="P228" s="13" t="s">
        <v>200</v>
      </c>
      <c r="Q228" s="13">
        <v>250</v>
      </c>
      <c r="R228" s="47">
        <v>580</v>
      </c>
      <c r="S228" s="210">
        <f t="shared" si="90"/>
        <v>145000</v>
      </c>
      <c r="T228" s="210"/>
      <c r="V228" s="228"/>
      <c r="W228" s="208" t="s">
        <v>359</v>
      </c>
      <c r="X228" s="209"/>
      <c r="Y228" s="209"/>
      <c r="Z228" s="13" t="s">
        <v>200</v>
      </c>
      <c r="AA228" s="13">
        <v>250</v>
      </c>
      <c r="AB228" s="46">
        <f t="shared" si="91"/>
        <v>603.20000000000005</v>
      </c>
      <c r="AC228" s="210">
        <f t="shared" si="92"/>
        <v>150800</v>
      </c>
      <c r="AD228" s="210"/>
      <c r="AF228" s="228"/>
      <c r="AG228" s="208" t="s">
        <v>359</v>
      </c>
      <c r="AH228" s="209"/>
      <c r="AI228" s="209"/>
      <c r="AJ228" s="13" t="s">
        <v>200</v>
      </c>
      <c r="AK228" s="13">
        <v>250</v>
      </c>
      <c r="AL228" s="46">
        <f t="shared" si="93"/>
        <v>556.79999999999995</v>
      </c>
      <c r="AM228" s="210">
        <f t="shared" si="94"/>
        <v>139200</v>
      </c>
      <c r="AN228" s="210"/>
    </row>
    <row r="229" spans="2:40" ht="45.5" customHeight="1" x14ac:dyDescent="0.35">
      <c r="B229" s="228"/>
      <c r="C229" s="230" t="s">
        <v>379</v>
      </c>
      <c r="D229" s="231"/>
      <c r="E229" s="208"/>
      <c r="F229" s="13" t="s">
        <v>355</v>
      </c>
      <c r="G229" s="13">
        <v>1</v>
      </c>
      <c r="H229" s="47">
        <v>4650000</v>
      </c>
      <c r="I229" s="232">
        <f t="shared" si="89"/>
        <v>4650000</v>
      </c>
      <c r="J229" s="233"/>
      <c r="L229" s="228"/>
      <c r="M229" s="230" t="s">
        <v>379</v>
      </c>
      <c r="N229" s="231"/>
      <c r="O229" s="208"/>
      <c r="P229" s="13" t="s">
        <v>355</v>
      </c>
      <c r="Q229" s="13">
        <v>1</v>
      </c>
      <c r="R229" s="47">
        <v>4650000</v>
      </c>
      <c r="S229" s="232">
        <f t="shared" si="90"/>
        <v>4650000</v>
      </c>
      <c r="T229" s="233"/>
      <c r="V229" s="228"/>
      <c r="W229" s="230" t="s">
        <v>379</v>
      </c>
      <c r="X229" s="231"/>
      <c r="Y229" s="208"/>
      <c r="Z229" s="13" t="s">
        <v>355</v>
      </c>
      <c r="AA229" s="13">
        <v>1</v>
      </c>
      <c r="AB229" s="46">
        <f t="shared" si="91"/>
        <v>4836000</v>
      </c>
      <c r="AC229" s="232">
        <f t="shared" si="92"/>
        <v>4836000</v>
      </c>
      <c r="AD229" s="233"/>
      <c r="AF229" s="228"/>
      <c r="AG229" s="230" t="s">
        <v>379</v>
      </c>
      <c r="AH229" s="231"/>
      <c r="AI229" s="208"/>
      <c r="AJ229" s="13" t="s">
        <v>355</v>
      </c>
      <c r="AK229" s="13">
        <v>1</v>
      </c>
      <c r="AL229" s="46">
        <f t="shared" si="93"/>
        <v>4464000</v>
      </c>
      <c r="AM229" s="232">
        <f t="shared" si="94"/>
        <v>4464000</v>
      </c>
      <c r="AN229" s="233"/>
    </row>
    <row r="230" spans="2:40" ht="45.5" customHeight="1" x14ac:dyDescent="0.35">
      <c r="B230" s="228"/>
      <c r="C230" s="208" t="s">
        <v>227</v>
      </c>
      <c r="D230" s="209"/>
      <c r="E230" s="209"/>
      <c r="F230" s="13" t="s">
        <v>228</v>
      </c>
      <c r="G230" s="13">
        <v>250</v>
      </c>
      <c r="H230" s="47">
        <v>26850</v>
      </c>
      <c r="I230" s="210">
        <f t="shared" si="89"/>
        <v>6712500</v>
      </c>
      <c r="J230" s="210"/>
      <c r="L230" s="228"/>
      <c r="M230" s="208" t="s">
        <v>227</v>
      </c>
      <c r="N230" s="209"/>
      <c r="O230" s="209"/>
      <c r="P230" s="13" t="s">
        <v>228</v>
      </c>
      <c r="Q230" s="13">
        <v>250</v>
      </c>
      <c r="R230" s="47">
        <v>26850</v>
      </c>
      <c r="S230" s="210">
        <f t="shared" si="90"/>
        <v>6712500</v>
      </c>
      <c r="T230" s="210"/>
      <c r="V230" s="228"/>
      <c r="W230" s="208" t="s">
        <v>227</v>
      </c>
      <c r="X230" s="209"/>
      <c r="Y230" s="209"/>
      <c r="Z230" s="13" t="s">
        <v>228</v>
      </c>
      <c r="AA230" s="13">
        <v>250</v>
      </c>
      <c r="AB230" s="46">
        <f t="shared" si="91"/>
        <v>27924</v>
      </c>
      <c r="AC230" s="210">
        <f t="shared" si="92"/>
        <v>6981000</v>
      </c>
      <c r="AD230" s="210"/>
      <c r="AF230" s="228"/>
      <c r="AG230" s="208" t="s">
        <v>227</v>
      </c>
      <c r="AH230" s="209"/>
      <c r="AI230" s="209"/>
      <c r="AJ230" s="13" t="s">
        <v>228</v>
      </c>
      <c r="AK230" s="13">
        <v>250</v>
      </c>
      <c r="AL230" s="46">
        <f t="shared" si="93"/>
        <v>25776</v>
      </c>
      <c r="AM230" s="210">
        <f t="shared" si="94"/>
        <v>6444000</v>
      </c>
      <c r="AN230" s="210"/>
    </row>
    <row r="231" spans="2:40" ht="45.5" customHeight="1" x14ac:dyDescent="0.35">
      <c r="B231" s="228"/>
      <c r="C231" s="208" t="s">
        <v>357</v>
      </c>
      <c r="D231" s="209"/>
      <c r="E231" s="209"/>
      <c r="F231" s="13" t="s">
        <v>200</v>
      </c>
      <c r="G231" s="13">
        <v>250</v>
      </c>
      <c r="H231" s="47">
        <v>7250</v>
      </c>
      <c r="I231" s="210">
        <f t="shared" si="89"/>
        <v>1812500</v>
      </c>
      <c r="J231" s="210"/>
      <c r="L231" s="228"/>
      <c r="M231" s="208" t="s">
        <v>357</v>
      </c>
      <c r="N231" s="209"/>
      <c r="O231" s="209"/>
      <c r="P231" s="13" t="s">
        <v>200</v>
      </c>
      <c r="Q231" s="13">
        <v>250</v>
      </c>
      <c r="R231" s="47">
        <v>7250</v>
      </c>
      <c r="S231" s="210">
        <f t="shared" si="90"/>
        <v>1812500</v>
      </c>
      <c r="T231" s="210"/>
      <c r="V231" s="228"/>
      <c r="W231" s="208" t="s">
        <v>357</v>
      </c>
      <c r="X231" s="209"/>
      <c r="Y231" s="209"/>
      <c r="Z231" s="13" t="s">
        <v>200</v>
      </c>
      <c r="AA231" s="13">
        <v>250</v>
      </c>
      <c r="AB231" s="46">
        <f t="shared" si="91"/>
        <v>7540</v>
      </c>
      <c r="AC231" s="210">
        <f t="shared" si="92"/>
        <v>1885000</v>
      </c>
      <c r="AD231" s="210"/>
      <c r="AF231" s="228"/>
      <c r="AG231" s="208" t="s">
        <v>357</v>
      </c>
      <c r="AH231" s="209"/>
      <c r="AI231" s="209"/>
      <c r="AJ231" s="13" t="s">
        <v>200</v>
      </c>
      <c r="AK231" s="13">
        <v>250</v>
      </c>
      <c r="AL231" s="46">
        <f t="shared" si="93"/>
        <v>6960</v>
      </c>
      <c r="AM231" s="210">
        <f t="shared" si="94"/>
        <v>1740000</v>
      </c>
      <c r="AN231" s="210"/>
    </row>
    <row r="232" spans="2:40" ht="28.75" customHeight="1" x14ac:dyDescent="0.35">
      <c r="B232" s="228"/>
      <c r="C232" s="208" t="s">
        <v>378</v>
      </c>
      <c r="D232" s="209"/>
      <c r="E232" s="209"/>
      <c r="F232" s="13" t="s">
        <v>200</v>
      </c>
      <c r="G232" s="13">
        <v>55</v>
      </c>
      <c r="H232" s="47">
        <v>56800</v>
      </c>
      <c r="I232" s="210">
        <f t="shared" si="89"/>
        <v>3124000</v>
      </c>
      <c r="J232" s="210"/>
      <c r="L232" s="228"/>
      <c r="M232" s="208" t="s">
        <v>378</v>
      </c>
      <c r="N232" s="209"/>
      <c r="O232" s="209"/>
      <c r="P232" s="13" t="s">
        <v>200</v>
      </c>
      <c r="Q232" s="13">
        <v>55</v>
      </c>
      <c r="R232" s="47">
        <v>56800</v>
      </c>
      <c r="S232" s="210">
        <f t="shared" si="90"/>
        <v>3124000</v>
      </c>
      <c r="T232" s="210"/>
      <c r="V232" s="228"/>
      <c r="W232" s="208" t="s">
        <v>378</v>
      </c>
      <c r="X232" s="209"/>
      <c r="Y232" s="209"/>
      <c r="Z232" s="13" t="s">
        <v>200</v>
      </c>
      <c r="AA232" s="13">
        <v>55</v>
      </c>
      <c r="AB232" s="46">
        <f t="shared" si="91"/>
        <v>59072</v>
      </c>
      <c r="AC232" s="210">
        <f t="shared" si="92"/>
        <v>3248960</v>
      </c>
      <c r="AD232" s="210"/>
      <c r="AF232" s="228"/>
      <c r="AG232" s="208" t="s">
        <v>378</v>
      </c>
      <c r="AH232" s="209"/>
      <c r="AI232" s="209"/>
      <c r="AJ232" s="13" t="s">
        <v>200</v>
      </c>
      <c r="AK232" s="13">
        <v>55</v>
      </c>
      <c r="AL232" s="46">
        <f t="shared" si="93"/>
        <v>54528</v>
      </c>
      <c r="AM232" s="210">
        <f t="shared" si="94"/>
        <v>2999040</v>
      </c>
      <c r="AN232" s="210"/>
    </row>
    <row r="233" spans="2:40" x14ac:dyDescent="0.35">
      <c r="B233" s="228"/>
      <c r="C233" s="208" t="s">
        <v>366</v>
      </c>
      <c r="D233" s="209"/>
      <c r="E233" s="209"/>
      <c r="F233" s="13" t="s">
        <v>224</v>
      </c>
      <c r="G233" s="13">
        <v>1</v>
      </c>
      <c r="H233" s="47">
        <v>2650000</v>
      </c>
      <c r="I233" s="210">
        <f t="shared" si="89"/>
        <v>2650000</v>
      </c>
      <c r="J233" s="210"/>
      <c r="L233" s="228"/>
      <c r="M233" s="208" t="s">
        <v>366</v>
      </c>
      <c r="N233" s="209"/>
      <c r="O233" s="209"/>
      <c r="P233" s="13" t="s">
        <v>224</v>
      </c>
      <c r="Q233" s="13">
        <v>1</v>
      </c>
      <c r="R233" s="47">
        <v>2650000</v>
      </c>
      <c r="S233" s="210">
        <f t="shared" si="90"/>
        <v>2650000</v>
      </c>
      <c r="T233" s="210"/>
      <c r="V233" s="228"/>
      <c r="W233" s="208" t="s">
        <v>366</v>
      </c>
      <c r="X233" s="209"/>
      <c r="Y233" s="209"/>
      <c r="Z233" s="13" t="s">
        <v>224</v>
      </c>
      <c r="AA233" s="13">
        <v>1</v>
      </c>
      <c r="AB233" s="46">
        <f t="shared" si="91"/>
        <v>2756000</v>
      </c>
      <c r="AC233" s="210">
        <f t="shared" si="92"/>
        <v>2756000</v>
      </c>
      <c r="AD233" s="210"/>
      <c r="AF233" s="228"/>
      <c r="AG233" s="208" t="s">
        <v>366</v>
      </c>
      <c r="AH233" s="209"/>
      <c r="AI233" s="209"/>
      <c r="AJ233" s="13" t="s">
        <v>224</v>
      </c>
      <c r="AK233" s="13">
        <v>1</v>
      </c>
      <c r="AL233" s="46">
        <f t="shared" si="93"/>
        <v>2544000</v>
      </c>
      <c r="AM233" s="210">
        <f t="shared" si="94"/>
        <v>2544000</v>
      </c>
      <c r="AN233" s="210"/>
    </row>
    <row r="234" spans="2:40" x14ac:dyDescent="0.35">
      <c r="B234" s="228"/>
      <c r="C234" s="208" t="s">
        <v>354</v>
      </c>
      <c r="D234" s="209"/>
      <c r="E234" s="209"/>
      <c r="F234" s="13" t="s">
        <v>355</v>
      </c>
      <c r="G234" s="13">
        <v>1</v>
      </c>
      <c r="H234" s="47">
        <v>3500000</v>
      </c>
      <c r="I234" s="210">
        <f t="shared" si="89"/>
        <v>3500000</v>
      </c>
      <c r="J234" s="210"/>
      <c r="L234" s="228"/>
      <c r="M234" s="208" t="s">
        <v>354</v>
      </c>
      <c r="N234" s="209"/>
      <c r="O234" s="209"/>
      <c r="P234" s="13" t="s">
        <v>355</v>
      </c>
      <c r="Q234" s="13">
        <v>1</v>
      </c>
      <c r="R234" s="47">
        <v>3500000</v>
      </c>
      <c r="S234" s="210">
        <f t="shared" si="90"/>
        <v>3500000</v>
      </c>
      <c r="T234" s="210"/>
      <c r="V234" s="228"/>
      <c r="W234" s="208" t="s">
        <v>354</v>
      </c>
      <c r="X234" s="209"/>
      <c r="Y234" s="209"/>
      <c r="Z234" s="13" t="s">
        <v>355</v>
      </c>
      <c r="AA234" s="13">
        <v>1</v>
      </c>
      <c r="AB234" s="46">
        <f t="shared" si="91"/>
        <v>3640000</v>
      </c>
      <c r="AC234" s="210">
        <f t="shared" si="92"/>
        <v>3640000</v>
      </c>
      <c r="AD234" s="210"/>
      <c r="AF234" s="228"/>
      <c r="AG234" s="208" t="s">
        <v>354</v>
      </c>
      <c r="AH234" s="209"/>
      <c r="AI234" s="209"/>
      <c r="AJ234" s="13" t="s">
        <v>355</v>
      </c>
      <c r="AK234" s="13">
        <v>1</v>
      </c>
      <c r="AL234" s="46">
        <f t="shared" si="93"/>
        <v>3360000</v>
      </c>
      <c r="AM234" s="210">
        <f t="shared" si="94"/>
        <v>3360000</v>
      </c>
      <c r="AN234" s="210"/>
    </row>
    <row r="235" spans="2:40" x14ac:dyDescent="0.35">
      <c r="B235" s="228"/>
      <c r="C235" s="208" t="s">
        <v>381</v>
      </c>
      <c r="D235" s="209"/>
      <c r="E235" s="209"/>
      <c r="F235" s="13" t="s">
        <v>224</v>
      </c>
      <c r="G235" s="13">
        <v>1</v>
      </c>
      <c r="H235" s="47">
        <v>1450000</v>
      </c>
      <c r="I235" s="210">
        <f t="shared" si="89"/>
        <v>1450000</v>
      </c>
      <c r="J235" s="210"/>
      <c r="L235" s="228"/>
      <c r="M235" s="208" t="s">
        <v>381</v>
      </c>
      <c r="N235" s="209"/>
      <c r="O235" s="209"/>
      <c r="P235" s="13" t="s">
        <v>224</v>
      </c>
      <c r="Q235" s="13">
        <v>1</v>
      </c>
      <c r="R235" s="47">
        <v>1450000</v>
      </c>
      <c r="S235" s="210">
        <f t="shared" si="90"/>
        <v>1450000</v>
      </c>
      <c r="T235" s="210"/>
      <c r="V235" s="228"/>
      <c r="W235" s="208" t="s">
        <v>381</v>
      </c>
      <c r="X235" s="209"/>
      <c r="Y235" s="209"/>
      <c r="Z235" s="13" t="s">
        <v>224</v>
      </c>
      <c r="AA235" s="13">
        <v>1</v>
      </c>
      <c r="AB235" s="46">
        <f t="shared" si="91"/>
        <v>1508000</v>
      </c>
      <c r="AC235" s="210">
        <f t="shared" si="92"/>
        <v>1508000</v>
      </c>
      <c r="AD235" s="210"/>
      <c r="AF235" s="228"/>
      <c r="AG235" s="208" t="s">
        <v>381</v>
      </c>
      <c r="AH235" s="209"/>
      <c r="AI235" s="209"/>
      <c r="AJ235" s="13" t="s">
        <v>224</v>
      </c>
      <c r="AK235" s="13">
        <v>1</v>
      </c>
      <c r="AL235" s="46">
        <f t="shared" si="93"/>
        <v>1392000</v>
      </c>
      <c r="AM235" s="210">
        <f t="shared" si="94"/>
        <v>1392000</v>
      </c>
      <c r="AN235" s="210"/>
    </row>
    <row r="236" spans="2:40" x14ac:dyDescent="0.35">
      <c r="B236" s="228"/>
      <c r="C236" s="208" t="s">
        <v>380</v>
      </c>
      <c r="D236" s="209"/>
      <c r="E236" s="209"/>
      <c r="F236" s="13" t="s">
        <v>224</v>
      </c>
      <c r="G236" s="13">
        <v>55</v>
      </c>
      <c r="H236" s="47">
        <v>122200</v>
      </c>
      <c r="I236" s="210">
        <f t="shared" si="89"/>
        <v>6721000</v>
      </c>
      <c r="J236" s="210"/>
      <c r="L236" s="228"/>
      <c r="M236" s="208" t="s">
        <v>380</v>
      </c>
      <c r="N236" s="209"/>
      <c r="O236" s="209"/>
      <c r="P236" s="13" t="s">
        <v>224</v>
      </c>
      <c r="Q236" s="13">
        <v>55</v>
      </c>
      <c r="R236" s="47">
        <v>122200</v>
      </c>
      <c r="S236" s="210">
        <f t="shared" si="90"/>
        <v>6721000</v>
      </c>
      <c r="T236" s="210"/>
      <c r="V236" s="228"/>
      <c r="W236" s="208" t="s">
        <v>380</v>
      </c>
      <c r="X236" s="209"/>
      <c r="Y236" s="209"/>
      <c r="Z236" s="13" t="s">
        <v>224</v>
      </c>
      <c r="AA236" s="13">
        <v>55</v>
      </c>
      <c r="AB236" s="46">
        <f t="shared" si="91"/>
        <v>127088</v>
      </c>
      <c r="AC236" s="210">
        <f t="shared" si="92"/>
        <v>6989840</v>
      </c>
      <c r="AD236" s="210"/>
      <c r="AF236" s="228"/>
      <c r="AG236" s="208" t="s">
        <v>380</v>
      </c>
      <c r="AH236" s="209"/>
      <c r="AI236" s="209"/>
      <c r="AJ236" s="13" t="s">
        <v>224</v>
      </c>
      <c r="AK236" s="13">
        <v>55</v>
      </c>
      <c r="AL236" s="46">
        <f t="shared" si="93"/>
        <v>117312</v>
      </c>
      <c r="AM236" s="210">
        <f t="shared" si="94"/>
        <v>6452160</v>
      </c>
      <c r="AN236" s="210"/>
    </row>
    <row r="237" spans="2:40" ht="25.75" customHeight="1" x14ac:dyDescent="0.35">
      <c r="B237" s="228"/>
      <c r="C237" s="208" t="s">
        <v>360</v>
      </c>
      <c r="D237" s="209"/>
      <c r="E237" s="209"/>
      <c r="F237" s="13" t="s">
        <v>355</v>
      </c>
      <c r="G237" s="13">
        <v>1</v>
      </c>
      <c r="H237" s="47">
        <v>650000</v>
      </c>
      <c r="I237" s="210">
        <f t="shared" si="89"/>
        <v>650000</v>
      </c>
      <c r="J237" s="210"/>
      <c r="L237" s="228"/>
      <c r="M237" s="208" t="s">
        <v>360</v>
      </c>
      <c r="N237" s="209"/>
      <c r="O237" s="209"/>
      <c r="P237" s="13" t="s">
        <v>355</v>
      </c>
      <c r="Q237" s="13">
        <v>1</v>
      </c>
      <c r="R237" s="47">
        <v>650000</v>
      </c>
      <c r="S237" s="210">
        <f t="shared" si="90"/>
        <v>650000</v>
      </c>
      <c r="T237" s="210"/>
      <c r="V237" s="228"/>
      <c r="W237" s="208" t="s">
        <v>360</v>
      </c>
      <c r="X237" s="209"/>
      <c r="Y237" s="209"/>
      <c r="Z237" s="13" t="s">
        <v>355</v>
      </c>
      <c r="AA237" s="13">
        <v>1</v>
      </c>
      <c r="AB237" s="46">
        <f t="shared" si="91"/>
        <v>676000</v>
      </c>
      <c r="AC237" s="210">
        <f t="shared" si="92"/>
        <v>676000</v>
      </c>
      <c r="AD237" s="210"/>
      <c r="AF237" s="228"/>
      <c r="AG237" s="208" t="s">
        <v>360</v>
      </c>
      <c r="AH237" s="209"/>
      <c r="AI237" s="209"/>
      <c r="AJ237" s="13" t="s">
        <v>355</v>
      </c>
      <c r="AK237" s="13">
        <v>1</v>
      </c>
      <c r="AL237" s="46">
        <f t="shared" si="93"/>
        <v>624000</v>
      </c>
      <c r="AM237" s="210">
        <f t="shared" si="94"/>
        <v>624000</v>
      </c>
      <c r="AN237" s="210"/>
    </row>
    <row r="238" spans="2:40" x14ac:dyDescent="0.35">
      <c r="B238" s="229"/>
      <c r="C238" s="211" t="s">
        <v>235</v>
      </c>
      <c r="D238" s="211"/>
      <c r="E238" s="211"/>
      <c r="F238" s="211"/>
      <c r="G238" s="211"/>
      <c r="H238" s="212"/>
      <c r="I238" s="213">
        <f>SUM(I227:I237)</f>
        <v>34665000</v>
      </c>
      <c r="J238" s="213"/>
      <c r="L238" s="229"/>
      <c r="M238" s="211" t="s">
        <v>235</v>
      </c>
      <c r="N238" s="211"/>
      <c r="O238" s="211"/>
      <c r="P238" s="211"/>
      <c r="Q238" s="211"/>
      <c r="R238" s="212"/>
      <c r="S238" s="213">
        <f>SUM(S227:S237)</f>
        <v>34665000</v>
      </c>
      <c r="T238" s="213"/>
      <c r="V238" s="229"/>
      <c r="W238" s="211" t="s">
        <v>235</v>
      </c>
      <c r="X238" s="211"/>
      <c r="Y238" s="211"/>
      <c r="Z238" s="211"/>
      <c r="AA238" s="211"/>
      <c r="AB238" s="212"/>
      <c r="AC238" s="213">
        <f>SUM(AC227:AC237)</f>
        <v>36051600</v>
      </c>
      <c r="AD238" s="213"/>
      <c r="AF238" s="229"/>
      <c r="AG238" s="211" t="s">
        <v>235</v>
      </c>
      <c r="AH238" s="211"/>
      <c r="AI238" s="211"/>
      <c r="AJ238" s="211"/>
      <c r="AK238" s="211"/>
      <c r="AL238" s="212"/>
      <c r="AM238" s="213">
        <f>SUM(AM227:AM237)</f>
        <v>33278400</v>
      </c>
      <c r="AN238" s="213"/>
    </row>
    <row r="239" spans="2:40" x14ac:dyDescent="0.35">
      <c r="B239" s="214" t="s">
        <v>372</v>
      </c>
      <c r="C239" s="215" t="s">
        <v>242</v>
      </c>
      <c r="D239" s="216"/>
      <c r="E239" s="216"/>
      <c r="F239" s="216"/>
      <c r="G239" s="216"/>
      <c r="H239" s="216"/>
      <c r="I239" s="216"/>
      <c r="J239" s="216"/>
      <c r="L239" s="214">
        <v>3.3</v>
      </c>
      <c r="M239" s="215" t="s">
        <v>242</v>
      </c>
      <c r="N239" s="216"/>
      <c r="O239" s="216"/>
      <c r="P239" s="216"/>
      <c r="Q239" s="216"/>
      <c r="R239" s="216"/>
      <c r="S239" s="216"/>
      <c r="T239" s="216"/>
      <c r="V239" s="214">
        <v>3.3</v>
      </c>
      <c r="W239" s="215" t="s">
        <v>242</v>
      </c>
      <c r="X239" s="216"/>
      <c r="Y239" s="216"/>
      <c r="Z239" s="216"/>
      <c r="AA239" s="216"/>
      <c r="AB239" s="216"/>
      <c r="AC239" s="216"/>
      <c r="AD239" s="216"/>
      <c r="AF239" s="214">
        <v>3.3</v>
      </c>
      <c r="AG239" s="215" t="s">
        <v>242</v>
      </c>
      <c r="AH239" s="216"/>
      <c r="AI239" s="216"/>
      <c r="AJ239" s="216"/>
      <c r="AK239" s="216"/>
      <c r="AL239" s="216"/>
      <c r="AM239" s="216"/>
      <c r="AN239" s="216"/>
    </row>
    <row r="240" spans="2:40" x14ac:dyDescent="0.35">
      <c r="B240" s="214"/>
      <c r="C240" s="208" t="s">
        <v>237</v>
      </c>
      <c r="D240" s="209"/>
      <c r="E240" s="209"/>
      <c r="F240" s="13" t="s">
        <v>238</v>
      </c>
      <c r="G240" s="13">
        <v>1</v>
      </c>
      <c r="H240" s="46">
        <v>2100000</v>
      </c>
      <c r="I240" s="210">
        <f>H240*G240</f>
        <v>2100000</v>
      </c>
      <c r="J240" s="210"/>
      <c r="L240" s="214"/>
      <c r="M240" s="208" t="s">
        <v>237</v>
      </c>
      <c r="N240" s="209"/>
      <c r="O240" s="209"/>
      <c r="P240" s="13" t="s">
        <v>238</v>
      </c>
      <c r="Q240" s="13">
        <v>1</v>
      </c>
      <c r="R240" s="46">
        <v>2100000</v>
      </c>
      <c r="S240" s="210">
        <f>R240*Q240</f>
        <v>2100000</v>
      </c>
      <c r="T240" s="210"/>
      <c r="V240" s="214"/>
      <c r="W240" s="208" t="s">
        <v>237</v>
      </c>
      <c r="X240" s="209"/>
      <c r="Y240" s="209"/>
      <c r="Z240" s="13" t="s">
        <v>238</v>
      </c>
      <c r="AA240" s="13">
        <v>1</v>
      </c>
      <c r="AB240" s="46">
        <f t="shared" ref="AB240" si="95">+R240*1.04</f>
        <v>2184000</v>
      </c>
      <c r="AC240" s="210">
        <f>AB240*AA240</f>
        <v>2184000</v>
      </c>
      <c r="AD240" s="210"/>
      <c r="AF240" s="214"/>
      <c r="AG240" s="208" t="s">
        <v>237</v>
      </c>
      <c r="AH240" s="209"/>
      <c r="AI240" s="209"/>
      <c r="AJ240" s="13" t="s">
        <v>238</v>
      </c>
      <c r="AK240" s="13">
        <v>1</v>
      </c>
      <c r="AL240" s="46">
        <f t="shared" ref="AL240" si="96">+R240*0.96</f>
        <v>2016000</v>
      </c>
      <c r="AM240" s="210">
        <f>AL240*AK240</f>
        <v>2016000</v>
      </c>
      <c r="AN240" s="210"/>
    </row>
    <row r="241" spans="2:40" x14ac:dyDescent="0.35">
      <c r="B241" s="214"/>
      <c r="C241" s="211" t="s">
        <v>239</v>
      </c>
      <c r="D241" s="211"/>
      <c r="E241" s="211"/>
      <c r="F241" s="211"/>
      <c r="G241" s="211"/>
      <c r="H241" s="212"/>
      <c r="I241" s="213">
        <f>SUM(I240:I240)</f>
        <v>2100000</v>
      </c>
      <c r="J241" s="213"/>
      <c r="L241" s="214"/>
      <c r="M241" s="211" t="s">
        <v>239</v>
      </c>
      <c r="N241" s="211"/>
      <c r="O241" s="211"/>
      <c r="P241" s="211"/>
      <c r="Q241" s="211"/>
      <c r="R241" s="212"/>
      <c r="S241" s="213">
        <f>SUM(S240:S240)</f>
        <v>2100000</v>
      </c>
      <c r="T241" s="213"/>
      <c r="V241" s="214"/>
      <c r="W241" s="211" t="s">
        <v>239</v>
      </c>
      <c r="X241" s="211"/>
      <c r="Y241" s="211"/>
      <c r="Z241" s="211"/>
      <c r="AA241" s="211"/>
      <c r="AB241" s="212"/>
      <c r="AC241" s="213">
        <f>SUM(AC240:AC240)</f>
        <v>2184000</v>
      </c>
      <c r="AD241" s="213"/>
      <c r="AF241" s="214"/>
      <c r="AG241" s="211" t="s">
        <v>239</v>
      </c>
      <c r="AH241" s="211"/>
      <c r="AI241" s="211"/>
      <c r="AJ241" s="211"/>
      <c r="AK241" s="211"/>
      <c r="AL241" s="212"/>
      <c r="AM241" s="213">
        <f>SUM(AM240:AM240)</f>
        <v>2016000</v>
      </c>
      <c r="AN241" s="213"/>
    </row>
    <row r="242" spans="2:40" ht="33.5" customHeight="1" x14ac:dyDescent="0.35">
      <c r="B242" s="205" t="str">
        <f>"SUB TOTAL: "&amp;C221</f>
        <v>SUB TOTAL: APOYO PARA EL DESARROLLO DE LA CELEBRACIÓN DE LA SEMANA DEL ADULTO MAYOR DIRIGIDO A LOS ADULTOS MAYORES DEL MUNICIPIO DE PUEBLO BELLO</v>
      </c>
      <c r="C242" s="205"/>
      <c r="D242" s="205"/>
      <c r="E242" s="205"/>
      <c r="F242" s="205"/>
      <c r="G242" s="205"/>
      <c r="H242" s="205"/>
      <c r="I242" s="206">
        <f>I241+I238+I225</f>
        <v>37855000</v>
      </c>
      <c r="J242" s="207"/>
      <c r="L242" s="205" t="str">
        <f>"SUB TOTAL: "&amp;M221</f>
        <v>SUB TOTAL: APOYO PARA EL DESARROLLO DE LA CELEBRACIÓN DE LA SEMANA DEL ADULTO MAYOR DIRIGIDO A LOS ADULTOS MAYORES DEL MUNICIPIO DE PUEBLO BELLO</v>
      </c>
      <c r="M242" s="205"/>
      <c r="N242" s="205"/>
      <c r="O242" s="205"/>
      <c r="P242" s="205"/>
      <c r="Q242" s="205"/>
      <c r="R242" s="205"/>
      <c r="S242" s="206">
        <f>S241+S238+S225</f>
        <v>37855000</v>
      </c>
      <c r="T242" s="207"/>
      <c r="V242" s="205" t="str">
        <f>"SUB TOTAL: "&amp;W221</f>
        <v>SUB TOTAL: APOYO PARA EL DESARROLLO DE LA CELEBRACIÓN DE LA SEMANA DEL ADULTO MAYOR DIRIGIDO A LOS ADULTOS MAYORES DEL MUNICIPIO DE PUEBLO BELLO</v>
      </c>
      <c r="W242" s="205"/>
      <c r="X242" s="205"/>
      <c r="Y242" s="205"/>
      <c r="Z242" s="205"/>
      <c r="AA242" s="205"/>
      <c r="AB242" s="205"/>
      <c r="AC242" s="206">
        <f>AC241+AC238+AC225</f>
        <v>39369200</v>
      </c>
      <c r="AD242" s="207"/>
      <c r="AF242" s="205" t="str">
        <f>"SUB TOTAL: "&amp;AG221</f>
        <v>SUB TOTAL: APOYO PARA EL DESARROLLO DE LA CELEBRACIÓN DE LA SEMANA DEL ADULTO MAYOR DIRIGIDO A LOS ADULTOS MAYORES DEL MUNICIPIO DE PUEBLO BELLO</v>
      </c>
      <c r="AG242" s="205"/>
      <c r="AH242" s="205"/>
      <c r="AI242" s="205"/>
      <c r="AJ242" s="205"/>
      <c r="AK242" s="205"/>
      <c r="AL242" s="205"/>
      <c r="AM242" s="206">
        <f>AM241+AM238+AM225</f>
        <v>36340800</v>
      </c>
      <c r="AN242" s="207"/>
    </row>
    <row r="243" spans="2:40" x14ac:dyDescent="0.35">
      <c r="B243" s="239" t="s">
        <v>374</v>
      </c>
      <c r="C243" s="240"/>
      <c r="D243" s="240"/>
      <c r="E243" s="240"/>
      <c r="F243" s="240"/>
      <c r="G243" s="240"/>
      <c r="H243" s="240"/>
      <c r="I243" s="241"/>
      <c r="J243" s="108">
        <f>+I220+I198+I242</f>
        <v>113945000</v>
      </c>
      <c r="L243" s="239" t="s">
        <v>374</v>
      </c>
      <c r="M243" s="240"/>
      <c r="N243" s="240"/>
      <c r="O243" s="240"/>
      <c r="P243" s="240"/>
      <c r="Q243" s="240"/>
      <c r="R243" s="240"/>
      <c r="S243" s="241"/>
      <c r="T243" s="108">
        <f>+S220+S198+S242</f>
        <v>113945000</v>
      </c>
      <c r="V243" s="239" t="s">
        <v>384</v>
      </c>
      <c r="W243" s="240"/>
      <c r="X243" s="240"/>
      <c r="Y243" s="240"/>
      <c r="Z243" s="240"/>
      <c r="AA243" s="240"/>
      <c r="AB243" s="240"/>
      <c r="AC243" s="241"/>
      <c r="AD243" s="108">
        <f>+AC220+AC198+AC242</f>
        <v>118502800</v>
      </c>
      <c r="AF243" s="239" t="s">
        <v>374</v>
      </c>
      <c r="AG243" s="240"/>
      <c r="AH243" s="240"/>
      <c r="AI243" s="240"/>
      <c r="AJ243" s="240"/>
      <c r="AK243" s="240"/>
      <c r="AL243" s="240"/>
      <c r="AM243" s="241"/>
      <c r="AN243" s="108">
        <f>+AM220+AM198+AM242</f>
        <v>109387200</v>
      </c>
    </row>
    <row r="244" spans="2:40" x14ac:dyDescent="0.35">
      <c r="B244" s="217"/>
      <c r="C244" s="218"/>
      <c r="D244" s="218"/>
      <c r="E244" s="218"/>
      <c r="F244" s="218"/>
      <c r="G244" s="218"/>
      <c r="H244" s="218"/>
      <c r="I244" s="218"/>
      <c r="J244" s="219"/>
    </row>
    <row r="245" spans="2:40" x14ac:dyDescent="0.35">
      <c r="B245" s="220" t="str">
        <f>+C3</f>
        <v xml:space="preserve">GASTO DE PERSONAL Y ELEMENTOS DE BIOSEGURIDAD  EL EQUIPO DE TRABAJO FIJO DEL PROYECTO   </v>
      </c>
      <c r="C245" s="221"/>
      <c r="D245" s="221"/>
      <c r="E245" s="221"/>
      <c r="F245" s="221"/>
      <c r="G245" s="221"/>
      <c r="H245" s="221"/>
      <c r="I245" s="222"/>
      <c r="J245" s="101">
        <f>+J21</f>
        <v>201620840</v>
      </c>
    </row>
    <row r="246" spans="2:40" x14ac:dyDescent="0.35">
      <c r="B246" s="220" t="str">
        <f>+C22</f>
        <v>TRANSPORTE PARA LA ATENCION Y PROMOCION DE LA POBLACION ADULTA MAYOR BENEFICIADA</v>
      </c>
      <c r="C246" s="221"/>
      <c r="D246" s="221"/>
      <c r="E246" s="221"/>
      <c r="F246" s="221"/>
      <c r="G246" s="221"/>
      <c r="H246" s="221"/>
      <c r="I246" s="222"/>
      <c r="J246" s="101">
        <f>+J26</f>
        <v>99000000</v>
      </c>
    </row>
    <row r="247" spans="2:40" x14ac:dyDescent="0.35">
      <c r="B247" s="220" t="str">
        <f>+C27</f>
        <v>CANASTA DE SERVICIOS</v>
      </c>
      <c r="C247" s="221"/>
      <c r="D247" s="221"/>
      <c r="E247" s="221"/>
      <c r="F247" s="221"/>
      <c r="G247" s="221"/>
      <c r="H247" s="221"/>
      <c r="I247" s="222"/>
      <c r="J247" s="101">
        <f>+J124</f>
        <v>896691580</v>
      </c>
    </row>
    <row r="248" spans="2:40" x14ac:dyDescent="0.35">
      <c r="B248" s="220" t="str">
        <f>+C125</f>
        <v>FUNCIONAMIENTO DEL HOGAR DE PASO</v>
      </c>
      <c r="C248" s="221"/>
      <c r="D248" s="221"/>
      <c r="E248" s="221"/>
      <c r="F248" s="221"/>
      <c r="G248" s="221"/>
      <c r="H248" s="221"/>
      <c r="I248" s="222"/>
      <c r="J248" s="101">
        <f>J174</f>
        <v>59717114</v>
      </c>
    </row>
    <row r="249" spans="2:40" x14ac:dyDescent="0.35">
      <c r="B249" s="220" t="str">
        <f>+B243</f>
        <v>TOTAL EVENTOS</v>
      </c>
      <c r="C249" s="221"/>
      <c r="D249" s="221"/>
      <c r="E249" s="221"/>
      <c r="F249" s="221"/>
      <c r="G249" s="221"/>
      <c r="H249" s="221"/>
      <c r="I249" s="222"/>
      <c r="J249" s="101">
        <f>+I242+I220+I198</f>
        <v>113945000</v>
      </c>
    </row>
    <row r="250" spans="2:40" x14ac:dyDescent="0.35">
      <c r="B250" s="220" t="s">
        <v>353</v>
      </c>
      <c r="C250" s="221"/>
      <c r="D250" s="221"/>
      <c r="E250" s="221"/>
      <c r="F250" s="221"/>
      <c r="G250" s="221"/>
      <c r="H250" s="221"/>
      <c r="I250" s="222"/>
      <c r="J250" s="101">
        <f>SUM(J245:J249)</f>
        <v>1370974534</v>
      </c>
    </row>
    <row r="251" spans="2:40" x14ac:dyDescent="0.35">
      <c r="I251" s="255"/>
      <c r="J251" s="255"/>
    </row>
    <row r="252" spans="2:40" x14ac:dyDescent="0.35">
      <c r="J252" s="40"/>
    </row>
    <row r="254" spans="2:40" x14ac:dyDescent="0.35">
      <c r="S254" s="345">
        <f>+T243+T172+T122+T108+T82+T75+T68+T44+T20+T35</f>
        <v>1101393934</v>
      </c>
      <c r="T254" s="203"/>
      <c r="AC254" s="345">
        <f>+AD243+AD172+AD122+AD108+AD82+AD75+AD68+AD44+AD20+AD35</f>
        <v>1144937231.3600001</v>
      </c>
      <c r="AD254" s="203"/>
      <c r="AM254" s="345">
        <f>+AN243+AN172+AN122+AN108+AN82+AN75+AN68+AN44+AN20+AN35</f>
        <v>1057850636.64</v>
      </c>
      <c r="AN254" s="203"/>
    </row>
    <row r="255" spans="2:40" x14ac:dyDescent="0.35">
      <c r="N255" s="40">
        <f>+T172+T108+T82+T68+T20+T243+T122+T75+T44+T35</f>
        <v>1101393934</v>
      </c>
      <c r="O255" s="40"/>
      <c r="P255" s="40"/>
      <c r="Q255" s="40"/>
      <c r="R255" s="40"/>
      <c r="S255" s="40"/>
      <c r="T255" s="40"/>
      <c r="U255" s="40"/>
      <c r="V255" s="40"/>
      <c r="W255" s="40"/>
      <c r="X255" s="40">
        <f t="shared" ref="X255" si="97">+AD172+AD108+AD82+AD68+AD20</f>
        <v>509739722.96000004</v>
      </c>
    </row>
  </sheetData>
  <mergeCells count="1154">
    <mergeCell ref="S254:T254"/>
    <mergeCell ref="AC254:AD254"/>
    <mergeCell ref="AM254:AN254"/>
    <mergeCell ref="F25:G25"/>
    <mergeCell ref="B26:I26"/>
    <mergeCell ref="C27:J27"/>
    <mergeCell ref="C22:J22"/>
    <mergeCell ref="C23:D23"/>
    <mergeCell ref="F23:G23"/>
    <mergeCell ref="C16:D16"/>
    <mergeCell ref="E16:F16"/>
    <mergeCell ref="C17:D17"/>
    <mergeCell ref="E17:F17"/>
    <mergeCell ref="F7:G7"/>
    <mergeCell ref="F8:G8"/>
    <mergeCell ref="F9:G9"/>
    <mergeCell ref="F10:G10"/>
    <mergeCell ref="C18:D18"/>
    <mergeCell ref="E18:F18"/>
    <mergeCell ref="C19:D19"/>
    <mergeCell ref="E19:F19"/>
    <mergeCell ref="B20:I20"/>
    <mergeCell ref="B21:I21"/>
    <mergeCell ref="F11:G11"/>
    <mergeCell ref="B12:I12"/>
    <mergeCell ref="C13:J13"/>
    <mergeCell ref="C14:D14"/>
    <mergeCell ref="E14:F14"/>
    <mergeCell ref="C15:D15"/>
    <mergeCell ref="E15:F15"/>
    <mergeCell ref="C82:I82"/>
    <mergeCell ref="B84:I84"/>
    <mergeCell ref="C77:J77"/>
    <mergeCell ref="C78:D78"/>
    <mergeCell ref="G78:H78"/>
    <mergeCell ref="B70:I70"/>
    <mergeCell ref="C71:J71"/>
    <mergeCell ref="C72:J72"/>
    <mergeCell ref="C67:D67"/>
    <mergeCell ref="B68:I68"/>
    <mergeCell ref="C57:D57"/>
    <mergeCell ref="C58:D58"/>
    <mergeCell ref="C59:D59"/>
    <mergeCell ref="C60:D60"/>
    <mergeCell ref="C55:D55"/>
    <mergeCell ref="C56:D56"/>
    <mergeCell ref="B44:I44"/>
    <mergeCell ref="C46:J46"/>
    <mergeCell ref="C47:D47"/>
    <mergeCell ref="C48:D48"/>
    <mergeCell ref="C79:D79"/>
    <mergeCell ref="G79:H79"/>
    <mergeCell ref="C80:D80"/>
    <mergeCell ref="G80:H80"/>
    <mergeCell ref="C81:D81"/>
    <mergeCell ref="G81:H81"/>
    <mergeCell ref="C73:D73"/>
    <mergeCell ref="G73:H73"/>
    <mergeCell ref="C74:D74"/>
    <mergeCell ref="G74:H74"/>
    <mergeCell ref="C75:I75"/>
    <mergeCell ref="C61:D61"/>
    <mergeCell ref="F135:G135"/>
    <mergeCell ref="F136:G136"/>
    <mergeCell ref="F137:G137"/>
    <mergeCell ref="F138:G138"/>
    <mergeCell ref="B128:B172"/>
    <mergeCell ref="C125:J125"/>
    <mergeCell ref="C126:J126"/>
    <mergeCell ref="F115:G115"/>
    <mergeCell ref="F116:G116"/>
    <mergeCell ref="F117:G117"/>
    <mergeCell ref="F118:G118"/>
    <mergeCell ref="F114:G114"/>
    <mergeCell ref="B87:B108"/>
    <mergeCell ref="C85:J85"/>
    <mergeCell ref="C86:D86"/>
    <mergeCell ref="C87:C108"/>
    <mergeCell ref="D108:I108"/>
    <mergeCell ref="F161:G161"/>
    <mergeCell ref="F156:G156"/>
    <mergeCell ref="F157:G157"/>
    <mergeCell ref="F146:G146"/>
    <mergeCell ref="F147:G147"/>
    <mergeCell ref="F162:G162"/>
    <mergeCell ref="F163:G163"/>
    <mergeCell ref="F164:G164"/>
    <mergeCell ref="F165:G165"/>
    <mergeCell ref="F166:G166"/>
    <mergeCell ref="F167:G167"/>
    <mergeCell ref="F150:G150"/>
    <mergeCell ref="F151:G151"/>
    <mergeCell ref="F152:G152"/>
    <mergeCell ref="F153:G153"/>
    <mergeCell ref="I231:J231"/>
    <mergeCell ref="C213:E213"/>
    <mergeCell ref="I213:J213"/>
    <mergeCell ref="C214:E214"/>
    <mergeCell ref="I214:J214"/>
    <mergeCell ref="I208:J208"/>
    <mergeCell ref="C209:E209"/>
    <mergeCell ref="I209:J209"/>
    <mergeCell ref="C190:E190"/>
    <mergeCell ref="I190:J190"/>
    <mergeCell ref="C191:E191"/>
    <mergeCell ref="I191:J191"/>
    <mergeCell ref="C189:E189"/>
    <mergeCell ref="I189:J189"/>
    <mergeCell ref="I180:J180"/>
    <mergeCell ref="F170:G170"/>
    <mergeCell ref="F171:G171"/>
    <mergeCell ref="D172:I172"/>
    <mergeCell ref="B198:H198"/>
    <mergeCell ref="I198:J198"/>
    <mergeCell ref="C199:J199"/>
    <mergeCell ref="B200:B203"/>
    <mergeCell ref="C200:J200"/>
    <mergeCell ref="C201:E201"/>
    <mergeCell ref="I201:J201"/>
    <mergeCell ref="C202:E202"/>
    <mergeCell ref="I202:J202"/>
    <mergeCell ref="C203:H203"/>
    <mergeCell ref="B195:B197"/>
    <mergeCell ref="C195:J195"/>
    <mergeCell ref="C196:E196"/>
    <mergeCell ref="I196:J196"/>
    <mergeCell ref="B1:C1"/>
    <mergeCell ref="E1:J1"/>
    <mergeCell ref="B2:J2"/>
    <mergeCell ref="C3:J3"/>
    <mergeCell ref="F4:G4"/>
    <mergeCell ref="C5:J5"/>
    <mergeCell ref="F6:G6"/>
    <mergeCell ref="C49:D49"/>
    <mergeCell ref="C50:D50"/>
    <mergeCell ref="C51:D51"/>
    <mergeCell ref="C52:D52"/>
    <mergeCell ref="C53:D53"/>
    <mergeCell ref="C54:D54"/>
    <mergeCell ref="C37:J37"/>
    <mergeCell ref="C38:D38"/>
    <mergeCell ref="F38:G38"/>
    <mergeCell ref="C39:C43"/>
    <mergeCell ref="F39:G39"/>
    <mergeCell ref="F40:G40"/>
    <mergeCell ref="F41:G41"/>
    <mergeCell ref="F42:G42"/>
    <mergeCell ref="F43:G43"/>
    <mergeCell ref="C28:J28"/>
    <mergeCell ref="C29:J29"/>
    <mergeCell ref="C30:D30"/>
    <mergeCell ref="C31:D31"/>
    <mergeCell ref="C32:D32"/>
    <mergeCell ref="C33:D33"/>
    <mergeCell ref="B39:B43"/>
    <mergeCell ref="C34:D34"/>
    <mergeCell ref="B35:I35"/>
    <mergeCell ref="F24:G24"/>
    <mergeCell ref="C62:D62"/>
    <mergeCell ref="C63:D63"/>
    <mergeCell ref="C64:D64"/>
    <mergeCell ref="C65:D65"/>
    <mergeCell ref="C66:D66"/>
    <mergeCell ref="C127:D127"/>
    <mergeCell ref="F127:G127"/>
    <mergeCell ref="C128:C172"/>
    <mergeCell ref="F128:G128"/>
    <mergeCell ref="F129:G129"/>
    <mergeCell ref="F130:G130"/>
    <mergeCell ref="F131:G131"/>
    <mergeCell ref="F132:G132"/>
    <mergeCell ref="F133:G133"/>
    <mergeCell ref="F134:G134"/>
    <mergeCell ref="F119:G119"/>
    <mergeCell ref="F120:G120"/>
    <mergeCell ref="C121:D121"/>
    <mergeCell ref="F121:G121"/>
    <mergeCell ref="B122:I122"/>
    <mergeCell ref="B124:I124"/>
    <mergeCell ref="B110:I110"/>
    <mergeCell ref="C111:J111"/>
    <mergeCell ref="C112:D112"/>
    <mergeCell ref="F112:G112"/>
    <mergeCell ref="C113:D113"/>
    <mergeCell ref="F113:G113"/>
    <mergeCell ref="F168:G168"/>
    <mergeCell ref="F169:G169"/>
    <mergeCell ref="F158:G158"/>
    <mergeCell ref="F159:G159"/>
    <mergeCell ref="F160:G160"/>
    <mergeCell ref="F154:G154"/>
    <mergeCell ref="F155:G155"/>
    <mergeCell ref="F139:G139"/>
    <mergeCell ref="F140:G140"/>
    <mergeCell ref="F141:G141"/>
    <mergeCell ref="F142:G142"/>
    <mergeCell ref="F143:G143"/>
    <mergeCell ref="F144:G144"/>
    <mergeCell ref="F148:G148"/>
    <mergeCell ref="F149:G149"/>
    <mergeCell ref="F145:G145"/>
    <mergeCell ref="C186:E186"/>
    <mergeCell ref="I186:J186"/>
    <mergeCell ref="C187:E187"/>
    <mergeCell ref="I187:J187"/>
    <mergeCell ref="C188:E188"/>
    <mergeCell ref="I188:J188"/>
    <mergeCell ref="C181:H181"/>
    <mergeCell ref="I181:J181"/>
    <mergeCell ref="B182:B194"/>
    <mergeCell ref="C182:J182"/>
    <mergeCell ref="C183:E183"/>
    <mergeCell ref="I183:J183"/>
    <mergeCell ref="C184:E184"/>
    <mergeCell ref="I184:J184"/>
    <mergeCell ref="C185:E185"/>
    <mergeCell ref="I185:J185"/>
    <mergeCell ref="B174:I174"/>
    <mergeCell ref="C175:J175"/>
    <mergeCell ref="C176:E176"/>
    <mergeCell ref="I176:J176"/>
    <mergeCell ref="C177:J177"/>
    <mergeCell ref="B178:B181"/>
    <mergeCell ref="C178:J178"/>
    <mergeCell ref="C179:E179"/>
    <mergeCell ref="I179:J179"/>
    <mergeCell ref="C180:E180"/>
    <mergeCell ref="C197:H197"/>
    <mergeCell ref="I197:J197"/>
    <mergeCell ref="C192:E192"/>
    <mergeCell ref="I192:J192"/>
    <mergeCell ref="C193:E193"/>
    <mergeCell ref="I193:J193"/>
    <mergeCell ref="C194:H194"/>
    <mergeCell ref="I194:J194"/>
    <mergeCell ref="C215:E215"/>
    <mergeCell ref="I215:J215"/>
    <mergeCell ref="C216:H216"/>
    <mergeCell ref="I216:J216"/>
    <mergeCell ref="B217:B219"/>
    <mergeCell ref="C217:J217"/>
    <mergeCell ref="C218:E218"/>
    <mergeCell ref="I218:J218"/>
    <mergeCell ref="C219:H219"/>
    <mergeCell ref="I219:J219"/>
    <mergeCell ref="C210:E210"/>
    <mergeCell ref="I210:J210"/>
    <mergeCell ref="C211:E211"/>
    <mergeCell ref="I211:J211"/>
    <mergeCell ref="C212:E212"/>
    <mergeCell ref="I212:J212"/>
    <mergeCell ref="I203:J203"/>
    <mergeCell ref="B204:B216"/>
    <mergeCell ref="C204:J204"/>
    <mergeCell ref="C205:E205"/>
    <mergeCell ref="I205:J205"/>
    <mergeCell ref="C206:E206"/>
    <mergeCell ref="I206:J206"/>
    <mergeCell ref="C207:E207"/>
    <mergeCell ref="I207:J207"/>
    <mergeCell ref="C208:E208"/>
    <mergeCell ref="C232:E232"/>
    <mergeCell ref="I232:J232"/>
    <mergeCell ref="C233:E233"/>
    <mergeCell ref="I233:J233"/>
    <mergeCell ref="C234:E234"/>
    <mergeCell ref="I234:J234"/>
    <mergeCell ref="I225:J225"/>
    <mergeCell ref="B226:B238"/>
    <mergeCell ref="C226:J226"/>
    <mergeCell ref="C227:E227"/>
    <mergeCell ref="I227:J227"/>
    <mergeCell ref="C228:E228"/>
    <mergeCell ref="I228:J228"/>
    <mergeCell ref="C229:E229"/>
    <mergeCell ref="I229:J229"/>
    <mergeCell ref="C230:E230"/>
    <mergeCell ref="B220:H220"/>
    <mergeCell ref="I220:J220"/>
    <mergeCell ref="C221:J221"/>
    <mergeCell ref="B222:B225"/>
    <mergeCell ref="C222:J222"/>
    <mergeCell ref="C223:E223"/>
    <mergeCell ref="I223:J223"/>
    <mergeCell ref="C224:E224"/>
    <mergeCell ref="I224:J224"/>
    <mergeCell ref="C225:H225"/>
    <mergeCell ref="C235:E235"/>
    <mergeCell ref="I235:J235"/>
    <mergeCell ref="C236:E236"/>
    <mergeCell ref="I236:J236"/>
    <mergeCell ref="I230:J230"/>
    <mergeCell ref="C231:E231"/>
    <mergeCell ref="M16:N16"/>
    <mergeCell ref="O16:P16"/>
    <mergeCell ref="M17:N17"/>
    <mergeCell ref="O17:P17"/>
    <mergeCell ref="M18:N18"/>
    <mergeCell ref="O18:P18"/>
    <mergeCell ref="B247:I247"/>
    <mergeCell ref="B248:I248"/>
    <mergeCell ref="B249:I249"/>
    <mergeCell ref="B250:I250"/>
    <mergeCell ref="I251:J251"/>
    <mergeCell ref="M13:T13"/>
    <mergeCell ref="M14:N14"/>
    <mergeCell ref="O14:P14"/>
    <mergeCell ref="M15:N15"/>
    <mergeCell ref="O15:P15"/>
    <mergeCell ref="B242:H242"/>
    <mergeCell ref="I242:J242"/>
    <mergeCell ref="B243:I243"/>
    <mergeCell ref="B244:J244"/>
    <mergeCell ref="B245:I245"/>
    <mergeCell ref="B246:I246"/>
    <mergeCell ref="C237:E237"/>
    <mergeCell ref="I237:J237"/>
    <mergeCell ref="C238:H238"/>
    <mergeCell ref="I238:J238"/>
    <mergeCell ref="B239:B241"/>
    <mergeCell ref="C239:J239"/>
    <mergeCell ref="C240:E240"/>
    <mergeCell ref="I240:J240"/>
    <mergeCell ref="C241:H241"/>
    <mergeCell ref="I241:J241"/>
    <mergeCell ref="AG18:AH18"/>
    <mergeCell ref="AI18:AJ18"/>
    <mergeCell ref="AG19:AH19"/>
    <mergeCell ref="AI19:AJ19"/>
    <mergeCell ref="AF20:AM20"/>
    <mergeCell ref="M22:T22"/>
    <mergeCell ref="V20:AC20"/>
    <mergeCell ref="AG13:AN13"/>
    <mergeCell ref="AG14:AH14"/>
    <mergeCell ref="AI14:AJ14"/>
    <mergeCell ref="AG15:AH15"/>
    <mergeCell ref="AI15:AJ15"/>
    <mergeCell ref="AG16:AH16"/>
    <mergeCell ref="AI16:AJ16"/>
    <mergeCell ref="AG17:AH17"/>
    <mergeCell ref="AI17:AJ17"/>
    <mergeCell ref="W17:X17"/>
    <mergeCell ref="Y17:Z17"/>
    <mergeCell ref="W18:X18"/>
    <mergeCell ref="Y18:Z18"/>
    <mergeCell ref="W19:X19"/>
    <mergeCell ref="Y19:Z19"/>
    <mergeCell ref="M19:N19"/>
    <mergeCell ref="O19:P19"/>
    <mergeCell ref="L20:S20"/>
    <mergeCell ref="W13:AD13"/>
    <mergeCell ref="W14:X14"/>
    <mergeCell ref="Y14:Z14"/>
    <mergeCell ref="W15:X15"/>
    <mergeCell ref="Y15:Z15"/>
    <mergeCell ref="W16:X16"/>
    <mergeCell ref="Y16:Z16"/>
    <mergeCell ref="V26:AC26"/>
    <mergeCell ref="AG22:AN22"/>
    <mergeCell ref="AG23:AH23"/>
    <mergeCell ref="AJ23:AK23"/>
    <mergeCell ref="AJ24:AK24"/>
    <mergeCell ref="AJ25:AK25"/>
    <mergeCell ref="AF26:AM26"/>
    <mergeCell ref="M23:N23"/>
    <mergeCell ref="P23:Q23"/>
    <mergeCell ref="P24:Q24"/>
    <mergeCell ref="P25:Q25"/>
    <mergeCell ref="L26:S26"/>
    <mergeCell ref="W22:AD22"/>
    <mergeCell ref="W23:X23"/>
    <mergeCell ref="Z23:AA23"/>
    <mergeCell ref="Z24:AA24"/>
    <mergeCell ref="Z25:AA25"/>
    <mergeCell ref="AF35:AM35"/>
    <mergeCell ref="M37:T37"/>
    <mergeCell ref="M38:N38"/>
    <mergeCell ref="P38:Q38"/>
    <mergeCell ref="L39:L43"/>
    <mergeCell ref="M39:M43"/>
    <mergeCell ref="P39:Q39"/>
    <mergeCell ref="P40:Q40"/>
    <mergeCell ref="P41:Q41"/>
    <mergeCell ref="P42:Q42"/>
    <mergeCell ref="AG29:AN29"/>
    <mergeCell ref="AG30:AH30"/>
    <mergeCell ref="AG31:AH31"/>
    <mergeCell ref="AG32:AH32"/>
    <mergeCell ref="AG33:AH33"/>
    <mergeCell ref="AG34:AH34"/>
    <mergeCell ref="L35:S35"/>
    <mergeCell ref="W29:AD29"/>
    <mergeCell ref="W30:X30"/>
    <mergeCell ref="W31:X31"/>
    <mergeCell ref="W32:X32"/>
    <mergeCell ref="W33:X33"/>
    <mergeCell ref="W34:X34"/>
    <mergeCell ref="V35:AC35"/>
    <mergeCell ref="M29:T29"/>
    <mergeCell ref="M30:N30"/>
    <mergeCell ref="M31:N31"/>
    <mergeCell ref="M32:N32"/>
    <mergeCell ref="M33:N33"/>
    <mergeCell ref="M34:N34"/>
    <mergeCell ref="AJ41:AK41"/>
    <mergeCell ref="AJ42:AK42"/>
    <mergeCell ref="AJ43:AK43"/>
    <mergeCell ref="AF44:AM44"/>
    <mergeCell ref="M46:T46"/>
    <mergeCell ref="M47:N47"/>
    <mergeCell ref="Z42:AA42"/>
    <mergeCell ref="Z43:AA43"/>
    <mergeCell ref="V44:AC44"/>
    <mergeCell ref="AG37:AN37"/>
    <mergeCell ref="AG38:AH38"/>
    <mergeCell ref="AJ38:AK38"/>
    <mergeCell ref="AF39:AF43"/>
    <mergeCell ref="AG39:AG43"/>
    <mergeCell ref="AJ39:AK39"/>
    <mergeCell ref="AJ40:AK40"/>
    <mergeCell ref="P43:Q43"/>
    <mergeCell ref="L44:S44"/>
    <mergeCell ref="W37:AD37"/>
    <mergeCell ref="W38:X38"/>
    <mergeCell ref="Z38:AA38"/>
    <mergeCell ref="V39:V43"/>
    <mergeCell ref="W39:W43"/>
    <mergeCell ref="Z39:AA39"/>
    <mergeCell ref="Z40:AA40"/>
    <mergeCell ref="Z41:AA41"/>
    <mergeCell ref="M66:N66"/>
    <mergeCell ref="M67:N67"/>
    <mergeCell ref="L68:S68"/>
    <mergeCell ref="M72:T72"/>
    <mergeCell ref="M60:N60"/>
    <mergeCell ref="M61:N61"/>
    <mergeCell ref="M62:N62"/>
    <mergeCell ref="M63:N63"/>
    <mergeCell ref="M64:N64"/>
    <mergeCell ref="M65:N65"/>
    <mergeCell ref="M54:N54"/>
    <mergeCell ref="M55:N55"/>
    <mergeCell ref="M56:N56"/>
    <mergeCell ref="M57:N57"/>
    <mergeCell ref="M58:N58"/>
    <mergeCell ref="M59:N59"/>
    <mergeCell ref="M48:N48"/>
    <mergeCell ref="M49:N49"/>
    <mergeCell ref="M50:N50"/>
    <mergeCell ref="M51:N51"/>
    <mergeCell ref="M52:N52"/>
    <mergeCell ref="M53:N53"/>
    <mergeCell ref="M81:N81"/>
    <mergeCell ref="Q81:R81"/>
    <mergeCell ref="M82:S82"/>
    <mergeCell ref="M85:T85"/>
    <mergeCell ref="M86:N86"/>
    <mergeCell ref="M77:T77"/>
    <mergeCell ref="M78:N78"/>
    <mergeCell ref="Q78:R78"/>
    <mergeCell ref="M79:N79"/>
    <mergeCell ref="Q79:R79"/>
    <mergeCell ref="M80:N80"/>
    <mergeCell ref="Q80:R80"/>
    <mergeCell ref="M73:N73"/>
    <mergeCell ref="Q73:R73"/>
    <mergeCell ref="M74:N74"/>
    <mergeCell ref="Q74:R74"/>
    <mergeCell ref="M75:S75"/>
    <mergeCell ref="P118:Q118"/>
    <mergeCell ref="P119:Q119"/>
    <mergeCell ref="P120:Q120"/>
    <mergeCell ref="M121:N121"/>
    <mergeCell ref="P121:Q121"/>
    <mergeCell ref="L122:S122"/>
    <mergeCell ref="M113:N113"/>
    <mergeCell ref="P113:Q113"/>
    <mergeCell ref="P114:Q114"/>
    <mergeCell ref="P115:Q115"/>
    <mergeCell ref="P116:Q116"/>
    <mergeCell ref="P117:Q117"/>
    <mergeCell ref="L87:L108"/>
    <mergeCell ref="M87:M108"/>
    <mergeCell ref="N108:S108"/>
    <mergeCell ref="M111:T111"/>
    <mergeCell ref="M112:N112"/>
    <mergeCell ref="P112:Q112"/>
    <mergeCell ref="P137:Q137"/>
    <mergeCell ref="P138:Q138"/>
    <mergeCell ref="P139:Q139"/>
    <mergeCell ref="P140:Q140"/>
    <mergeCell ref="P141:Q141"/>
    <mergeCell ref="P142:Q142"/>
    <mergeCell ref="P131:Q131"/>
    <mergeCell ref="P132:Q132"/>
    <mergeCell ref="P133:Q133"/>
    <mergeCell ref="P134:Q134"/>
    <mergeCell ref="P135:Q135"/>
    <mergeCell ref="P136:Q136"/>
    <mergeCell ref="M126:T126"/>
    <mergeCell ref="M127:N127"/>
    <mergeCell ref="P127:Q127"/>
    <mergeCell ref="L128:L172"/>
    <mergeCell ref="M128:M172"/>
    <mergeCell ref="P128:Q128"/>
    <mergeCell ref="P129:Q129"/>
    <mergeCell ref="P130:Q130"/>
    <mergeCell ref="P155:Q155"/>
    <mergeCell ref="P156:Q156"/>
    <mergeCell ref="P157:Q157"/>
    <mergeCell ref="P158:Q158"/>
    <mergeCell ref="P159:Q159"/>
    <mergeCell ref="P160:Q160"/>
    <mergeCell ref="P149:Q149"/>
    <mergeCell ref="P150:Q150"/>
    <mergeCell ref="P151:Q151"/>
    <mergeCell ref="P152:Q152"/>
    <mergeCell ref="P153:Q153"/>
    <mergeCell ref="P154:Q154"/>
    <mergeCell ref="P143:Q143"/>
    <mergeCell ref="P144:Q144"/>
    <mergeCell ref="P145:Q145"/>
    <mergeCell ref="P146:Q146"/>
    <mergeCell ref="P147:Q147"/>
    <mergeCell ref="P148:Q148"/>
    <mergeCell ref="M175:T175"/>
    <mergeCell ref="M176:O176"/>
    <mergeCell ref="S176:T176"/>
    <mergeCell ref="M177:T177"/>
    <mergeCell ref="L178:L181"/>
    <mergeCell ref="M178:T178"/>
    <mergeCell ref="M179:O179"/>
    <mergeCell ref="S179:T179"/>
    <mergeCell ref="M180:O180"/>
    <mergeCell ref="P167:Q167"/>
    <mergeCell ref="P168:Q168"/>
    <mergeCell ref="P169:Q169"/>
    <mergeCell ref="P170:Q170"/>
    <mergeCell ref="P171:Q171"/>
    <mergeCell ref="N172:S172"/>
    <mergeCell ref="P161:Q161"/>
    <mergeCell ref="P162:Q162"/>
    <mergeCell ref="P163:Q163"/>
    <mergeCell ref="P164:Q164"/>
    <mergeCell ref="P165:Q165"/>
    <mergeCell ref="P166:Q166"/>
    <mergeCell ref="M189:O189"/>
    <mergeCell ref="S189:T189"/>
    <mergeCell ref="M190:O190"/>
    <mergeCell ref="S190:T190"/>
    <mergeCell ref="M191:O191"/>
    <mergeCell ref="S191:T191"/>
    <mergeCell ref="S185:T185"/>
    <mergeCell ref="M186:O186"/>
    <mergeCell ref="S186:T186"/>
    <mergeCell ref="M187:O187"/>
    <mergeCell ref="S187:T187"/>
    <mergeCell ref="M188:O188"/>
    <mergeCell ref="S188:T188"/>
    <mergeCell ref="S180:T180"/>
    <mergeCell ref="M181:R181"/>
    <mergeCell ref="S181:T181"/>
    <mergeCell ref="L182:L194"/>
    <mergeCell ref="M182:T182"/>
    <mergeCell ref="M183:O183"/>
    <mergeCell ref="S183:T183"/>
    <mergeCell ref="M184:O184"/>
    <mergeCell ref="S184:T184"/>
    <mergeCell ref="M185:O185"/>
    <mergeCell ref="L198:R198"/>
    <mergeCell ref="S198:T198"/>
    <mergeCell ref="M199:T199"/>
    <mergeCell ref="L200:L203"/>
    <mergeCell ref="M200:T200"/>
    <mergeCell ref="M201:O201"/>
    <mergeCell ref="S201:T201"/>
    <mergeCell ref="M202:O202"/>
    <mergeCell ref="S202:T202"/>
    <mergeCell ref="M203:R203"/>
    <mergeCell ref="L195:L197"/>
    <mergeCell ref="M195:T195"/>
    <mergeCell ref="M196:O196"/>
    <mergeCell ref="S196:T196"/>
    <mergeCell ref="M197:R197"/>
    <mergeCell ref="S197:T197"/>
    <mergeCell ref="M192:O192"/>
    <mergeCell ref="S192:T192"/>
    <mergeCell ref="M193:O193"/>
    <mergeCell ref="S193:T193"/>
    <mergeCell ref="M194:R194"/>
    <mergeCell ref="S194:T194"/>
    <mergeCell ref="M212:O212"/>
    <mergeCell ref="S212:T212"/>
    <mergeCell ref="M213:O213"/>
    <mergeCell ref="S213:T213"/>
    <mergeCell ref="M214:O214"/>
    <mergeCell ref="S214:T214"/>
    <mergeCell ref="S208:T208"/>
    <mergeCell ref="M209:O209"/>
    <mergeCell ref="S209:T209"/>
    <mergeCell ref="M210:O210"/>
    <mergeCell ref="S210:T210"/>
    <mergeCell ref="M211:O211"/>
    <mergeCell ref="S211:T211"/>
    <mergeCell ref="S203:T203"/>
    <mergeCell ref="L204:L216"/>
    <mergeCell ref="M204:T204"/>
    <mergeCell ref="M205:O205"/>
    <mergeCell ref="S205:T205"/>
    <mergeCell ref="M206:O206"/>
    <mergeCell ref="S206:T206"/>
    <mergeCell ref="M207:O207"/>
    <mergeCell ref="S207:T207"/>
    <mergeCell ref="M208:O208"/>
    <mergeCell ref="L220:R220"/>
    <mergeCell ref="S220:T220"/>
    <mergeCell ref="M221:T221"/>
    <mergeCell ref="L222:L225"/>
    <mergeCell ref="M222:T222"/>
    <mergeCell ref="M223:O223"/>
    <mergeCell ref="S223:T223"/>
    <mergeCell ref="M224:O224"/>
    <mergeCell ref="S224:T224"/>
    <mergeCell ref="M225:R225"/>
    <mergeCell ref="M215:O215"/>
    <mergeCell ref="S215:T215"/>
    <mergeCell ref="M216:R216"/>
    <mergeCell ref="S216:T216"/>
    <mergeCell ref="L217:L219"/>
    <mergeCell ref="M217:T217"/>
    <mergeCell ref="M218:O218"/>
    <mergeCell ref="S218:T218"/>
    <mergeCell ref="M219:R219"/>
    <mergeCell ref="S219:T219"/>
    <mergeCell ref="M234:O234"/>
    <mergeCell ref="S234:T234"/>
    <mergeCell ref="M235:O235"/>
    <mergeCell ref="S235:T235"/>
    <mergeCell ref="M236:O236"/>
    <mergeCell ref="S236:T236"/>
    <mergeCell ref="S230:T230"/>
    <mergeCell ref="M231:O231"/>
    <mergeCell ref="S231:T231"/>
    <mergeCell ref="M232:O232"/>
    <mergeCell ref="S232:T232"/>
    <mergeCell ref="M233:O233"/>
    <mergeCell ref="S233:T233"/>
    <mergeCell ref="S225:T225"/>
    <mergeCell ref="L226:L238"/>
    <mergeCell ref="M226:T226"/>
    <mergeCell ref="M227:O227"/>
    <mergeCell ref="S227:T227"/>
    <mergeCell ref="M228:O228"/>
    <mergeCell ref="S228:T228"/>
    <mergeCell ref="M229:O229"/>
    <mergeCell ref="S229:T229"/>
    <mergeCell ref="M230:O230"/>
    <mergeCell ref="W59:X59"/>
    <mergeCell ref="W60:X60"/>
    <mergeCell ref="W61:X61"/>
    <mergeCell ref="W62:X62"/>
    <mergeCell ref="W63:X63"/>
    <mergeCell ref="W64:X64"/>
    <mergeCell ref="W53:X53"/>
    <mergeCell ref="W54:X54"/>
    <mergeCell ref="W55:X55"/>
    <mergeCell ref="W56:X56"/>
    <mergeCell ref="W57:X57"/>
    <mergeCell ref="W58:X58"/>
    <mergeCell ref="L242:R242"/>
    <mergeCell ref="S242:T242"/>
    <mergeCell ref="L243:S243"/>
    <mergeCell ref="W46:AD46"/>
    <mergeCell ref="W47:X47"/>
    <mergeCell ref="W48:X48"/>
    <mergeCell ref="W49:X49"/>
    <mergeCell ref="W50:X50"/>
    <mergeCell ref="W51:X51"/>
    <mergeCell ref="W52:X52"/>
    <mergeCell ref="M237:O237"/>
    <mergeCell ref="S237:T237"/>
    <mergeCell ref="M238:R238"/>
    <mergeCell ref="S238:T238"/>
    <mergeCell ref="L239:L241"/>
    <mergeCell ref="M239:T239"/>
    <mergeCell ref="M240:O240"/>
    <mergeCell ref="S240:T240"/>
    <mergeCell ref="M241:R241"/>
    <mergeCell ref="S241:T241"/>
    <mergeCell ref="W80:X80"/>
    <mergeCell ref="AA80:AB80"/>
    <mergeCell ref="W81:X81"/>
    <mergeCell ref="AA81:AB81"/>
    <mergeCell ref="W82:AC82"/>
    <mergeCell ref="W75:AC75"/>
    <mergeCell ref="W77:AD77"/>
    <mergeCell ref="W78:X78"/>
    <mergeCell ref="AA78:AB78"/>
    <mergeCell ref="W79:X79"/>
    <mergeCell ref="AA79:AB79"/>
    <mergeCell ref="W72:AD72"/>
    <mergeCell ref="W73:X73"/>
    <mergeCell ref="AA73:AB73"/>
    <mergeCell ref="W74:X74"/>
    <mergeCell ref="AA74:AB74"/>
    <mergeCell ref="W65:X65"/>
    <mergeCell ref="W66:X66"/>
    <mergeCell ref="W67:X67"/>
    <mergeCell ref="V68:AC68"/>
    <mergeCell ref="W121:X121"/>
    <mergeCell ref="Z121:AA121"/>
    <mergeCell ref="V122:AC122"/>
    <mergeCell ref="W126:AD126"/>
    <mergeCell ref="Z115:AA115"/>
    <mergeCell ref="Z116:AA116"/>
    <mergeCell ref="Z117:AA117"/>
    <mergeCell ref="Z118:AA118"/>
    <mergeCell ref="Z119:AA119"/>
    <mergeCell ref="Z120:AA120"/>
    <mergeCell ref="W111:AD111"/>
    <mergeCell ref="W112:X112"/>
    <mergeCell ref="Z112:AA112"/>
    <mergeCell ref="W113:X113"/>
    <mergeCell ref="Z113:AA113"/>
    <mergeCell ref="Z114:AA114"/>
    <mergeCell ref="W85:AD85"/>
    <mergeCell ref="W86:X86"/>
    <mergeCell ref="V87:V108"/>
    <mergeCell ref="W87:W108"/>
    <mergeCell ref="X108:AC108"/>
    <mergeCell ref="Z140:AA140"/>
    <mergeCell ref="Z141:AA141"/>
    <mergeCell ref="Z142:AA142"/>
    <mergeCell ref="Z143:AA143"/>
    <mergeCell ref="Z144:AA144"/>
    <mergeCell ref="Z145:AA145"/>
    <mergeCell ref="Z134:AA134"/>
    <mergeCell ref="Z135:AA135"/>
    <mergeCell ref="Z136:AA136"/>
    <mergeCell ref="Z137:AA137"/>
    <mergeCell ref="Z138:AA138"/>
    <mergeCell ref="Z139:AA139"/>
    <mergeCell ref="W127:X127"/>
    <mergeCell ref="Z127:AA127"/>
    <mergeCell ref="V128:V172"/>
    <mergeCell ref="W128:W172"/>
    <mergeCell ref="Z128:AA128"/>
    <mergeCell ref="Z129:AA129"/>
    <mergeCell ref="Z130:AA130"/>
    <mergeCell ref="Z131:AA131"/>
    <mergeCell ref="Z132:AA132"/>
    <mergeCell ref="Z133:AA133"/>
    <mergeCell ref="Z158:AA158"/>
    <mergeCell ref="Z159:AA159"/>
    <mergeCell ref="Z160:AA160"/>
    <mergeCell ref="Z161:AA161"/>
    <mergeCell ref="Z162:AA162"/>
    <mergeCell ref="Z163:AA163"/>
    <mergeCell ref="Z152:AA152"/>
    <mergeCell ref="Z153:AA153"/>
    <mergeCell ref="Z154:AA154"/>
    <mergeCell ref="Z155:AA155"/>
    <mergeCell ref="Z156:AA156"/>
    <mergeCell ref="Z157:AA157"/>
    <mergeCell ref="Z146:AA146"/>
    <mergeCell ref="Z147:AA147"/>
    <mergeCell ref="Z148:AA148"/>
    <mergeCell ref="Z149:AA149"/>
    <mergeCell ref="Z150:AA150"/>
    <mergeCell ref="Z151:AA151"/>
    <mergeCell ref="W177:AD177"/>
    <mergeCell ref="V178:V181"/>
    <mergeCell ref="W178:AD178"/>
    <mergeCell ref="W179:Y179"/>
    <mergeCell ref="AC179:AD179"/>
    <mergeCell ref="W180:Y180"/>
    <mergeCell ref="AC180:AD180"/>
    <mergeCell ref="W181:AB181"/>
    <mergeCell ref="AC181:AD181"/>
    <mergeCell ref="Z170:AA170"/>
    <mergeCell ref="Z171:AA171"/>
    <mergeCell ref="X172:AC172"/>
    <mergeCell ref="W175:AD175"/>
    <mergeCell ref="W176:Y176"/>
    <mergeCell ref="AC176:AD176"/>
    <mergeCell ref="Z164:AA164"/>
    <mergeCell ref="Z165:AA165"/>
    <mergeCell ref="Z166:AA166"/>
    <mergeCell ref="Z167:AA167"/>
    <mergeCell ref="Z168:AA168"/>
    <mergeCell ref="Z169:AA169"/>
    <mergeCell ref="W190:Y190"/>
    <mergeCell ref="AC190:AD190"/>
    <mergeCell ref="W191:Y191"/>
    <mergeCell ref="AC191:AD191"/>
    <mergeCell ref="W192:Y192"/>
    <mergeCell ref="AC192:AD192"/>
    <mergeCell ref="W187:Y187"/>
    <mergeCell ref="AC187:AD187"/>
    <mergeCell ref="W188:Y188"/>
    <mergeCell ref="AC188:AD188"/>
    <mergeCell ref="W189:Y189"/>
    <mergeCell ref="AC189:AD189"/>
    <mergeCell ref="V182:V194"/>
    <mergeCell ref="W182:AD182"/>
    <mergeCell ref="W183:Y183"/>
    <mergeCell ref="AC183:AD183"/>
    <mergeCell ref="W184:Y184"/>
    <mergeCell ref="AC184:AD184"/>
    <mergeCell ref="W185:Y185"/>
    <mergeCell ref="AC185:AD185"/>
    <mergeCell ref="W186:Y186"/>
    <mergeCell ref="AC186:AD186"/>
    <mergeCell ref="V198:AB198"/>
    <mergeCell ref="AC198:AD198"/>
    <mergeCell ref="W199:AD199"/>
    <mergeCell ref="V200:V203"/>
    <mergeCell ref="W200:AD200"/>
    <mergeCell ref="W201:Y201"/>
    <mergeCell ref="AC201:AD201"/>
    <mergeCell ref="W202:Y202"/>
    <mergeCell ref="AC202:AD202"/>
    <mergeCell ref="W203:AB203"/>
    <mergeCell ref="W193:Y193"/>
    <mergeCell ref="AC193:AD193"/>
    <mergeCell ref="W194:AB194"/>
    <mergeCell ref="AC194:AD194"/>
    <mergeCell ref="V195:V197"/>
    <mergeCell ref="W195:AD195"/>
    <mergeCell ref="W196:Y196"/>
    <mergeCell ref="AC196:AD196"/>
    <mergeCell ref="W197:AB197"/>
    <mergeCell ref="AC197:AD197"/>
    <mergeCell ref="W212:Y212"/>
    <mergeCell ref="AC212:AD212"/>
    <mergeCell ref="W213:Y213"/>
    <mergeCell ref="AC213:AD213"/>
    <mergeCell ref="W214:Y214"/>
    <mergeCell ref="AC214:AD214"/>
    <mergeCell ref="AC208:AD208"/>
    <mergeCell ref="W209:Y209"/>
    <mergeCell ref="AC209:AD209"/>
    <mergeCell ref="W210:Y210"/>
    <mergeCell ref="AC210:AD210"/>
    <mergeCell ref="W211:Y211"/>
    <mergeCell ref="AC211:AD211"/>
    <mergeCell ref="AC203:AD203"/>
    <mergeCell ref="V204:V216"/>
    <mergeCell ref="W204:AD204"/>
    <mergeCell ref="W205:Y205"/>
    <mergeCell ref="AC205:AD205"/>
    <mergeCell ref="W206:Y206"/>
    <mergeCell ref="AC206:AD206"/>
    <mergeCell ref="W207:Y207"/>
    <mergeCell ref="AC207:AD207"/>
    <mergeCell ref="W208:Y208"/>
    <mergeCell ref="V220:AB220"/>
    <mergeCell ref="AC220:AD220"/>
    <mergeCell ref="W221:AD221"/>
    <mergeCell ref="V222:V225"/>
    <mergeCell ref="W222:AD222"/>
    <mergeCell ref="W223:Y223"/>
    <mergeCell ref="AC223:AD223"/>
    <mergeCell ref="W224:Y224"/>
    <mergeCell ref="AC224:AD224"/>
    <mergeCell ref="W225:AB225"/>
    <mergeCell ref="W215:Y215"/>
    <mergeCell ref="AC215:AD215"/>
    <mergeCell ref="W216:AB216"/>
    <mergeCell ref="AC216:AD216"/>
    <mergeCell ref="V217:V219"/>
    <mergeCell ref="W217:AD217"/>
    <mergeCell ref="W218:Y218"/>
    <mergeCell ref="AC218:AD218"/>
    <mergeCell ref="W219:AB219"/>
    <mergeCell ref="AC219:AD219"/>
    <mergeCell ref="W234:Y234"/>
    <mergeCell ref="AC234:AD234"/>
    <mergeCell ref="W235:Y235"/>
    <mergeCell ref="AC235:AD235"/>
    <mergeCell ref="W236:Y236"/>
    <mergeCell ref="AC236:AD236"/>
    <mergeCell ref="AC230:AD230"/>
    <mergeCell ref="W231:Y231"/>
    <mergeCell ref="AC231:AD231"/>
    <mergeCell ref="W232:Y232"/>
    <mergeCell ref="AC232:AD232"/>
    <mergeCell ref="W233:Y233"/>
    <mergeCell ref="AC233:AD233"/>
    <mergeCell ref="AC225:AD225"/>
    <mergeCell ref="V226:V238"/>
    <mergeCell ref="W226:AD226"/>
    <mergeCell ref="W227:Y227"/>
    <mergeCell ref="AC227:AD227"/>
    <mergeCell ref="W228:Y228"/>
    <mergeCell ref="AC228:AD228"/>
    <mergeCell ref="W229:Y229"/>
    <mergeCell ref="AC229:AD229"/>
    <mergeCell ref="W230:Y230"/>
    <mergeCell ref="AG59:AH59"/>
    <mergeCell ref="AG60:AH60"/>
    <mergeCell ref="AG61:AH61"/>
    <mergeCell ref="AG62:AH62"/>
    <mergeCell ref="AG63:AH63"/>
    <mergeCell ref="AG64:AH64"/>
    <mergeCell ref="AG53:AH53"/>
    <mergeCell ref="AG54:AH54"/>
    <mergeCell ref="AG55:AH55"/>
    <mergeCell ref="AG56:AH56"/>
    <mergeCell ref="AG57:AH57"/>
    <mergeCell ref="AG58:AH58"/>
    <mergeCell ref="V242:AB242"/>
    <mergeCell ref="AC242:AD242"/>
    <mergeCell ref="V243:AC243"/>
    <mergeCell ref="AG46:AN46"/>
    <mergeCell ref="AG47:AH47"/>
    <mergeCell ref="AG48:AH48"/>
    <mergeCell ref="AG49:AH49"/>
    <mergeCell ref="AG50:AH50"/>
    <mergeCell ref="AG51:AH51"/>
    <mergeCell ref="AG52:AH52"/>
    <mergeCell ref="W237:Y237"/>
    <mergeCell ref="AC237:AD237"/>
    <mergeCell ref="W238:AB238"/>
    <mergeCell ref="AC238:AD238"/>
    <mergeCell ref="V239:V241"/>
    <mergeCell ref="W239:AD239"/>
    <mergeCell ref="W240:Y240"/>
    <mergeCell ref="AC240:AD240"/>
    <mergeCell ref="W241:AB241"/>
    <mergeCell ref="AC241:AD241"/>
    <mergeCell ref="AG80:AH80"/>
    <mergeCell ref="AK80:AL80"/>
    <mergeCell ref="AG81:AH81"/>
    <mergeCell ref="AK81:AL81"/>
    <mergeCell ref="AG82:AM82"/>
    <mergeCell ref="AG75:AM75"/>
    <mergeCell ref="AG77:AN77"/>
    <mergeCell ref="AG78:AH78"/>
    <mergeCell ref="AK78:AL78"/>
    <mergeCell ref="AG79:AH79"/>
    <mergeCell ref="AK79:AL79"/>
    <mergeCell ref="AG72:AN72"/>
    <mergeCell ref="AG73:AH73"/>
    <mergeCell ref="AK73:AL73"/>
    <mergeCell ref="AG74:AH74"/>
    <mergeCell ref="AK74:AL74"/>
    <mergeCell ref="AG65:AH65"/>
    <mergeCell ref="AG66:AH66"/>
    <mergeCell ref="AG67:AH67"/>
    <mergeCell ref="AF68:AM68"/>
    <mergeCell ref="AG121:AH121"/>
    <mergeCell ref="AJ121:AK121"/>
    <mergeCell ref="AF122:AM122"/>
    <mergeCell ref="AG126:AN126"/>
    <mergeCell ref="AJ115:AK115"/>
    <mergeCell ref="AJ116:AK116"/>
    <mergeCell ref="AJ117:AK117"/>
    <mergeCell ref="AJ118:AK118"/>
    <mergeCell ref="AJ119:AK119"/>
    <mergeCell ref="AJ120:AK120"/>
    <mergeCell ref="AG111:AN111"/>
    <mergeCell ref="AG112:AH112"/>
    <mergeCell ref="AJ112:AK112"/>
    <mergeCell ref="AG113:AH113"/>
    <mergeCell ref="AJ113:AK113"/>
    <mergeCell ref="AJ114:AK114"/>
    <mergeCell ref="AG85:AN85"/>
    <mergeCell ref="AG86:AH86"/>
    <mergeCell ref="AF87:AF108"/>
    <mergeCell ref="AG87:AG108"/>
    <mergeCell ref="AH108:AM108"/>
    <mergeCell ref="AJ140:AK140"/>
    <mergeCell ref="AJ141:AK141"/>
    <mergeCell ref="AJ142:AK142"/>
    <mergeCell ref="AJ143:AK143"/>
    <mergeCell ref="AJ144:AK144"/>
    <mergeCell ref="AJ145:AK145"/>
    <mergeCell ref="AJ134:AK134"/>
    <mergeCell ref="AJ135:AK135"/>
    <mergeCell ref="AJ136:AK136"/>
    <mergeCell ref="AJ137:AK137"/>
    <mergeCell ref="AJ138:AK138"/>
    <mergeCell ref="AJ139:AK139"/>
    <mergeCell ref="AG127:AH127"/>
    <mergeCell ref="AJ127:AK127"/>
    <mergeCell ref="AF128:AF172"/>
    <mergeCell ref="AG128:AG172"/>
    <mergeCell ref="AJ128:AK128"/>
    <mergeCell ref="AJ129:AK129"/>
    <mergeCell ref="AJ130:AK130"/>
    <mergeCell ref="AJ131:AK131"/>
    <mergeCell ref="AJ132:AK132"/>
    <mergeCell ref="AJ133:AK133"/>
    <mergeCell ref="AJ158:AK158"/>
    <mergeCell ref="AJ159:AK159"/>
    <mergeCell ref="AJ160:AK160"/>
    <mergeCell ref="AJ161:AK161"/>
    <mergeCell ref="AJ162:AK162"/>
    <mergeCell ref="AJ163:AK163"/>
    <mergeCell ref="AJ152:AK152"/>
    <mergeCell ref="AJ153:AK153"/>
    <mergeCell ref="AJ154:AK154"/>
    <mergeCell ref="AJ155:AK155"/>
    <mergeCell ref="AJ156:AK156"/>
    <mergeCell ref="AJ157:AK157"/>
    <mergeCell ref="AJ146:AK146"/>
    <mergeCell ref="AJ147:AK147"/>
    <mergeCell ref="AJ148:AK148"/>
    <mergeCell ref="AJ149:AK149"/>
    <mergeCell ref="AJ150:AK150"/>
    <mergeCell ref="AJ151:AK151"/>
    <mergeCell ref="AG177:AN177"/>
    <mergeCell ref="AF178:AF181"/>
    <mergeCell ref="AG178:AN178"/>
    <mergeCell ref="AG179:AI179"/>
    <mergeCell ref="AM179:AN179"/>
    <mergeCell ref="AG180:AI180"/>
    <mergeCell ref="AM180:AN180"/>
    <mergeCell ref="AG181:AL181"/>
    <mergeCell ref="AM181:AN181"/>
    <mergeCell ref="AJ170:AK170"/>
    <mergeCell ref="AJ171:AK171"/>
    <mergeCell ref="AH172:AM172"/>
    <mergeCell ref="AG175:AN175"/>
    <mergeCell ref="AG176:AI176"/>
    <mergeCell ref="AM176:AN176"/>
    <mergeCell ref="AJ164:AK164"/>
    <mergeCell ref="AJ165:AK165"/>
    <mergeCell ref="AJ166:AK166"/>
    <mergeCell ref="AJ167:AK167"/>
    <mergeCell ref="AJ168:AK168"/>
    <mergeCell ref="AJ169:AK169"/>
    <mergeCell ref="AG190:AI190"/>
    <mergeCell ref="AM190:AN190"/>
    <mergeCell ref="AG191:AI191"/>
    <mergeCell ref="AM191:AN191"/>
    <mergeCell ref="AG192:AI192"/>
    <mergeCell ref="AM192:AN192"/>
    <mergeCell ref="AG187:AI187"/>
    <mergeCell ref="AM187:AN187"/>
    <mergeCell ref="AG188:AI188"/>
    <mergeCell ref="AM188:AN188"/>
    <mergeCell ref="AG189:AI189"/>
    <mergeCell ref="AM189:AN189"/>
    <mergeCell ref="AF182:AF194"/>
    <mergeCell ref="AG182:AN182"/>
    <mergeCell ref="AG183:AI183"/>
    <mergeCell ref="AM183:AN183"/>
    <mergeCell ref="AG184:AI184"/>
    <mergeCell ref="AM184:AN184"/>
    <mergeCell ref="AG185:AI185"/>
    <mergeCell ref="AM185:AN185"/>
    <mergeCell ref="AG186:AI186"/>
    <mergeCell ref="AM186:AN186"/>
    <mergeCell ref="AF198:AL198"/>
    <mergeCell ref="AM198:AN198"/>
    <mergeCell ref="AG199:AN199"/>
    <mergeCell ref="AF200:AF203"/>
    <mergeCell ref="AG200:AN200"/>
    <mergeCell ref="AG201:AI201"/>
    <mergeCell ref="AM201:AN201"/>
    <mergeCell ref="AG202:AI202"/>
    <mergeCell ref="AM202:AN202"/>
    <mergeCell ref="AG203:AL203"/>
    <mergeCell ref="AG193:AI193"/>
    <mergeCell ref="AM193:AN193"/>
    <mergeCell ref="AG194:AL194"/>
    <mergeCell ref="AM194:AN194"/>
    <mergeCell ref="AF195:AF197"/>
    <mergeCell ref="AG195:AN195"/>
    <mergeCell ref="AG196:AI196"/>
    <mergeCell ref="AM196:AN196"/>
    <mergeCell ref="AG197:AL197"/>
    <mergeCell ref="AM197:AN197"/>
    <mergeCell ref="AG212:AI212"/>
    <mergeCell ref="AM212:AN212"/>
    <mergeCell ref="AG213:AI213"/>
    <mergeCell ref="AM213:AN213"/>
    <mergeCell ref="AG214:AI214"/>
    <mergeCell ref="AM214:AN214"/>
    <mergeCell ref="AM208:AN208"/>
    <mergeCell ref="AG209:AI209"/>
    <mergeCell ref="AM209:AN209"/>
    <mergeCell ref="AG210:AI210"/>
    <mergeCell ref="AM210:AN210"/>
    <mergeCell ref="AG211:AI211"/>
    <mergeCell ref="AM211:AN211"/>
    <mergeCell ref="AM203:AN203"/>
    <mergeCell ref="AF204:AF216"/>
    <mergeCell ref="AG204:AN204"/>
    <mergeCell ref="AG205:AI205"/>
    <mergeCell ref="AM205:AN205"/>
    <mergeCell ref="AG206:AI206"/>
    <mergeCell ref="AM206:AN206"/>
    <mergeCell ref="AG207:AI207"/>
    <mergeCell ref="AM207:AN207"/>
    <mergeCell ref="AG208:AI208"/>
    <mergeCell ref="AF220:AL220"/>
    <mergeCell ref="AM220:AN220"/>
    <mergeCell ref="AG221:AN221"/>
    <mergeCell ref="AF222:AF225"/>
    <mergeCell ref="AG222:AN222"/>
    <mergeCell ref="AG223:AI223"/>
    <mergeCell ref="AM223:AN223"/>
    <mergeCell ref="AG224:AI224"/>
    <mergeCell ref="AM224:AN224"/>
    <mergeCell ref="AG225:AL225"/>
    <mergeCell ref="AG215:AI215"/>
    <mergeCell ref="AM215:AN215"/>
    <mergeCell ref="AG216:AL216"/>
    <mergeCell ref="AM216:AN216"/>
    <mergeCell ref="AF217:AF219"/>
    <mergeCell ref="AG217:AN217"/>
    <mergeCell ref="AG218:AI218"/>
    <mergeCell ref="AM218:AN218"/>
    <mergeCell ref="AG219:AL219"/>
    <mergeCell ref="AM219:AN219"/>
    <mergeCell ref="AM230:AN230"/>
    <mergeCell ref="AG231:AI231"/>
    <mergeCell ref="AM231:AN231"/>
    <mergeCell ref="AG232:AI232"/>
    <mergeCell ref="AM232:AN232"/>
    <mergeCell ref="AG233:AI233"/>
    <mergeCell ref="AM233:AN233"/>
    <mergeCell ref="AM225:AN225"/>
    <mergeCell ref="AF226:AF238"/>
    <mergeCell ref="AG226:AN226"/>
    <mergeCell ref="AG227:AI227"/>
    <mergeCell ref="AM227:AN227"/>
    <mergeCell ref="AG228:AI228"/>
    <mergeCell ref="AM228:AN228"/>
    <mergeCell ref="AG229:AI229"/>
    <mergeCell ref="AM229:AN229"/>
    <mergeCell ref="AG230:AI230"/>
    <mergeCell ref="AF242:AL242"/>
    <mergeCell ref="AM242:AN242"/>
    <mergeCell ref="AF243:AM243"/>
    <mergeCell ref="AG237:AI237"/>
    <mergeCell ref="AM237:AN237"/>
    <mergeCell ref="AG238:AL238"/>
    <mergeCell ref="AM238:AN238"/>
    <mergeCell ref="AF239:AF241"/>
    <mergeCell ref="AG239:AN239"/>
    <mergeCell ref="AG240:AI240"/>
    <mergeCell ref="AM240:AN240"/>
    <mergeCell ref="AG241:AL241"/>
    <mergeCell ref="AM241:AN241"/>
    <mergeCell ref="AG234:AI234"/>
    <mergeCell ref="AM234:AN234"/>
    <mergeCell ref="AG235:AI235"/>
    <mergeCell ref="AM235:AN235"/>
    <mergeCell ref="AG236:AI236"/>
    <mergeCell ref="AM236:AN236"/>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4:H19"/>
  <sheetViews>
    <sheetView workbookViewId="0">
      <selection activeCell="L14" sqref="L14"/>
    </sheetView>
  </sheetViews>
  <sheetFormatPr baseColWidth="10" defaultRowHeight="14.5" x14ac:dyDescent="0.35"/>
  <cols>
    <col min="4" max="4" width="29.1796875" customWidth="1"/>
  </cols>
  <sheetData>
    <row r="4" spans="3:8" ht="35.25" customHeight="1" x14ac:dyDescent="0.35">
      <c r="C4" s="346" t="s">
        <v>253</v>
      </c>
      <c r="D4" s="346"/>
      <c r="E4" s="346"/>
      <c r="F4" s="346"/>
      <c r="G4" s="346"/>
      <c r="H4" s="346"/>
    </row>
    <row r="5" spans="3:8" ht="29" x14ac:dyDescent="0.35">
      <c r="C5" s="37" t="s">
        <v>0</v>
      </c>
      <c r="D5" s="80" t="s">
        <v>188</v>
      </c>
      <c r="E5" s="38" t="s">
        <v>199</v>
      </c>
      <c r="F5" s="37" t="s">
        <v>13</v>
      </c>
      <c r="G5" s="38" t="s">
        <v>4</v>
      </c>
      <c r="H5" s="38" t="s">
        <v>8</v>
      </c>
    </row>
    <row r="6" spans="3:8" ht="37.5" customHeight="1" x14ac:dyDescent="0.35">
      <c r="C6" s="23" t="s">
        <v>191</v>
      </c>
      <c r="D6" s="39" t="s">
        <v>313</v>
      </c>
      <c r="E6" s="9" t="s">
        <v>9</v>
      </c>
      <c r="F6" s="23">
        <v>2</v>
      </c>
      <c r="G6" s="15">
        <v>4950</v>
      </c>
      <c r="H6" s="51">
        <f>G6*F6</f>
        <v>9900</v>
      </c>
    </row>
    <row r="7" spans="3:8" ht="32.25" customHeight="1" x14ac:dyDescent="0.35">
      <c r="C7" s="23" t="s">
        <v>193</v>
      </c>
      <c r="D7" s="39" t="s">
        <v>135</v>
      </c>
      <c r="E7" s="9" t="s">
        <v>9</v>
      </c>
      <c r="F7" s="23">
        <v>1</v>
      </c>
      <c r="G7" s="15">
        <v>5600</v>
      </c>
      <c r="H7" s="51">
        <f t="shared" ref="H7:H17" si="0">G7*F7</f>
        <v>5600</v>
      </c>
    </row>
    <row r="8" spans="3:8" ht="29.25" customHeight="1" x14ac:dyDescent="0.35">
      <c r="C8" s="23" t="s">
        <v>194</v>
      </c>
      <c r="D8" s="39" t="s">
        <v>136</v>
      </c>
      <c r="E8" s="9" t="s">
        <v>9</v>
      </c>
      <c r="F8" s="23">
        <v>1</v>
      </c>
      <c r="G8" s="15">
        <v>20200</v>
      </c>
      <c r="H8" s="51">
        <f t="shared" si="0"/>
        <v>20200</v>
      </c>
    </row>
    <row r="9" spans="3:8" ht="40.5" customHeight="1" x14ac:dyDescent="0.35">
      <c r="C9" s="23" t="s">
        <v>244</v>
      </c>
      <c r="D9" s="39" t="s">
        <v>137</v>
      </c>
      <c r="E9" s="9" t="s">
        <v>9</v>
      </c>
      <c r="F9" s="23">
        <v>1</v>
      </c>
      <c r="G9" s="15">
        <v>12500</v>
      </c>
      <c r="H9" s="51">
        <f t="shared" si="0"/>
        <v>12500</v>
      </c>
    </row>
    <row r="10" spans="3:8" ht="42" customHeight="1" x14ac:dyDescent="0.35">
      <c r="C10" s="23" t="s">
        <v>245</v>
      </c>
      <c r="D10" s="39" t="s">
        <v>138</v>
      </c>
      <c r="E10" s="9" t="s">
        <v>9</v>
      </c>
      <c r="F10" s="23">
        <v>1</v>
      </c>
      <c r="G10" s="15">
        <v>5200</v>
      </c>
      <c r="H10" s="51">
        <f t="shared" si="0"/>
        <v>5200</v>
      </c>
    </row>
    <row r="11" spans="3:8" ht="36.75" customHeight="1" x14ac:dyDescent="0.35">
      <c r="C11" s="23" t="s">
        <v>246</v>
      </c>
      <c r="D11" s="39" t="s">
        <v>139</v>
      </c>
      <c r="E11" s="9" t="s">
        <v>9</v>
      </c>
      <c r="F11" s="23">
        <v>1</v>
      </c>
      <c r="G11" s="15">
        <v>14000</v>
      </c>
      <c r="H11" s="51">
        <f t="shared" si="0"/>
        <v>14000</v>
      </c>
    </row>
    <row r="12" spans="3:8" ht="41.25" customHeight="1" x14ac:dyDescent="0.35">
      <c r="C12" s="23" t="s">
        <v>247</v>
      </c>
      <c r="D12" s="39" t="s">
        <v>21</v>
      </c>
      <c r="E12" s="9" t="s">
        <v>9</v>
      </c>
      <c r="F12" s="23">
        <v>1</v>
      </c>
      <c r="G12" s="15">
        <v>32600</v>
      </c>
      <c r="H12" s="51">
        <f t="shared" si="0"/>
        <v>32600</v>
      </c>
    </row>
    <row r="13" spans="3:8" ht="30" customHeight="1" x14ac:dyDescent="0.35">
      <c r="C13" s="23" t="s">
        <v>248</v>
      </c>
      <c r="D13" s="39" t="s">
        <v>140</v>
      </c>
      <c r="E13" s="9" t="s">
        <v>9</v>
      </c>
      <c r="F13" s="23">
        <v>1</v>
      </c>
      <c r="G13" s="15">
        <v>9800</v>
      </c>
      <c r="H13" s="51">
        <f t="shared" si="0"/>
        <v>9800</v>
      </c>
    </row>
    <row r="14" spans="3:8" ht="30.75" customHeight="1" x14ac:dyDescent="0.35">
      <c r="C14" s="23" t="s">
        <v>249</v>
      </c>
      <c r="D14" s="39" t="s">
        <v>142</v>
      </c>
      <c r="E14" s="9" t="s">
        <v>9</v>
      </c>
      <c r="F14" s="23">
        <v>1</v>
      </c>
      <c r="G14" s="15">
        <v>9200</v>
      </c>
      <c r="H14" s="51">
        <f t="shared" si="0"/>
        <v>9200</v>
      </c>
    </row>
    <row r="15" spans="3:8" ht="30.75" customHeight="1" x14ac:dyDescent="0.35">
      <c r="C15" s="23">
        <v>10</v>
      </c>
      <c r="D15" s="39" t="s">
        <v>180</v>
      </c>
      <c r="E15" s="9" t="s">
        <v>9</v>
      </c>
      <c r="F15" s="23">
        <v>1</v>
      </c>
      <c r="G15" s="15">
        <v>13600</v>
      </c>
      <c r="H15" s="51">
        <f t="shared" si="0"/>
        <v>13600</v>
      </c>
    </row>
    <row r="16" spans="3:8" ht="31.5" customHeight="1" x14ac:dyDescent="0.35">
      <c r="C16" s="23" t="s">
        <v>250</v>
      </c>
      <c r="D16" s="39" t="s">
        <v>143</v>
      </c>
      <c r="E16" s="9" t="s">
        <v>9</v>
      </c>
      <c r="F16" s="23">
        <v>1</v>
      </c>
      <c r="G16" s="15">
        <v>9800</v>
      </c>
      <c r="H16" s="51">
        <f t="shared" si="0"/>
        <v>9800</v>
      </c>
    </row>
    <row r="17" spans="3:8" ht="31.5" customHeight="1" x14ac:dyDescent="0.35">
      <c r="C17" s="23" t="s">
        <v>251</v>
      </c>
      <c r="D17" s="39" t="s">
        <v>144</v>
      </c>
      <c r="E17" s="9" t="s">
        <v>9</v>
      </c>
      <c r="F17" s="23">
        <v>1</v>
      </c>
      <c r="G17" s="15">
        <v>2500</v>
      </c>
      <c r="H17" s="51">
        <f t="shared" si="0"/>
        <v>2500</v>
      </c>
    </row>
    <row r="18" spans="3:8" ht="15" customHeight="1" x14ac:dyDescent="0.35">
      <c r="C18" s="23" t="s">
        <v>252</v>
      </c>
      <c r="D18" s="39" t="s">
        <v>145</v>
      </c>
      <c r="E18" s="9" t="s">
        <v>9</v>
      </c>
      <c r="F18" s="23">
        <v>1</v>
      </c>
      <c r="G18" s="15">
        <v>1400</v>
      </c>
      <c r="H18" s="51">
        <f>G18*F18</f>
        <v>1400</v>
      </c>
    </row>
    <row r="19" spans="3:8" x14ac:dyDescent="0.35">
      <c r="C19" s="347" t="s">
        <v>8</v>
      </c>
      <c r="D19" s="347"/>
      <c r="E19" s="347"/>
      <c r="F19" s="347"/>
      <c r="G19" s="347"/>
      <c r="H19" s="52">
        <f>SUM(H6:H18)</f>
        <v>146300</v>
      </c>
    </row>
  </sheetData>
  <mergeCells count="2">
    <mergeCell ref="C4:H4"/>
    <mergeCell ref="C19:G19"/>
  </mergeCells>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4:I55"/>
  <sheetViews>
    <sheetView workbookViewId="0">
      <selection activeCell="F17" sqref="F17"/>
    </sheetView>
  </sheetViews>
  <sheetFormatPr baseColWidth="10" defaultRowHeight="14.5" x14ac:dyDescent="0.35"/>
  <cols>
    <col min="4" max="4" width="25.81640625" customWidth="1"/>
  </cols>
  <sheetData>
    <row r="4" spans="3:9" x14ac:dyDescent="0.35">
      <c r="C4" s="349" t="s">
        <v>254</v>
      </c>
      <c r="D4" s="349"/>
      <c r="E4" s="349"/>
      <c r="F4" s="349"/>
      <c r="G4" s="349"/>
      <c r="H4" s="349"/>
      <c r="I4" s="349"/>
    </row>
    <row r="5" spans="3:9" x14ac:dyDescent="0.35">
      <c r="C5" s="349"/>
      <c r="D5" s="349"/>
      <c r="E5" s="349"/>
      <c r="F5" s="349"/>
      <c r="G5" s="349"/>
      <c r="H5" s="349"/>
      <c r="I5" s="349"/>
    </row>
    <row r="6" spans="3:9" x14ac:dyDescent="0.35">
      <c r="C6" s="349"/>
      <c r="D6" s="349"/>
      <c r="E6" s="349"/>
      <c r="F6" s="349"/>
      <c r="G6" s="349"/>
      <c r="H6" s="349"/>
      <c r="I6" s="349"/>
    </row>
    <row r="7" spans="3:9" ht="15" thickBot="1" x14ac:dyDescent="0.4">
      <c r="C7" s="349"/>
      <c r="D7" s="349"/>
      <c r="E7" s="349"/>
      <c r="F7" s="349"/>
      <c r="G7" s="349"/>
      <c r="H7" s="349"/>
      <c r="I7" s="349"/>
    </row>
    <row r="8" spans="3:9" ht="15" thickBot="1" x14ac:dyDescent="0.4">
      <c r="C8" s="350" t="s">
        <v>255</v>
      </c>
      <c r="D8" s="351"/>
      <c r="E8" s="351"/>
      <c r="F8" s="351"/>
      <c r="G8" s="351"/>
      <c r="H8" s="351"/>
      <c r="I8" s="352"/>
    </row>
    <row r="9" spans="3:9" ht="31.5" x14ac:dyDescent="0.35">
      <c r="C9" s="53" t="s">
        <v>0</v>
      </c>
      <c r="D9" s="54" t="s">
        <v>256</v>
      </c>
      <c r="E9" s="54" t="s">
        <v>199</v>
      </c>
      <c r="F9" s="54" t="s">
        <v>7</v>
      </c>
      <c r="G9" s="54" t="s">
        <v>257</v>
      </c>
      <c r="H9" s="54" t="s">
        <v>4</v>
      </c>
      <c r="I9" s="54" t="s">
        <v>8</v>
      </c>
    </row>
    <row r="10" spans="3:9" x14ac:dyDescent="0.35">
      <c r="C10" s="55" t="s">
        <v>191</v>
      </c>
      <c r="D10" s="353" t="s">
        <v>258</v>
      </c>
      <c r="E10" s="354"/>
      <c r="F10" s="354"/>
      <c r="G10" s="354"/>
      <c r="H10" s="354"/>
      <c r="I10" s="355"/>
    </row>
    <row r="11" spans="3:9" x14ac:dyDescent="0.35">
      <c r="C11" s="56" t="s">
        <v>169</v>
      </c>
      <c r="D11" s="25" t="s">
        <v>259</v>
      </c>
      <c r="E11" s="57" t="s">
        <v>9</v>
      </c>
      <c r="F11" s="57">
        <v>1</v>
      </c>
      <c r="G11" s="57">
        <v>3</v>
      </c>
      <c r="H11" s="58">
        <v>200000</v>
      </c>
      <c r="I11" s="58">
        <f>H11*F11*G11</f>
        <v>600000</v>
      </c>
    </row>
    <row r="12" spans="3:9" x14ac:dyDescent="0.35">
      <c r="C12" s="56" t="s">
        <v>168</v>
      </c>
      <c r="D12" s="25" t="s">
        <v>260</v>
      </c>
      <c r="E12" s="57" t="s">
        <v>9</v>
      </c>
      <c r="F12" s="57">
        <v>5</v>
      </c>
      <c r="G12" s="57">
        <v>3</v>
      </c>
      <c r="H12" s="58">
        <v>100000</v>
      </c>
      <c r="I12" s="58">
        <f>H12*F12*G12</f>
        <v>1500000</v>
      </c>
    </row>
    <row r="13" spans="3:9" x14ac:dyDescent="0.35">
      <c r="C13" s="56" t="s">
        <v>214</v>
      </c>
      <c r="D13" s="25" t="s">
        <v>261</v>
      </c>
      <c r="E13" s="57" t="s">
        <v>9</v>
      </c>
      <c r="F13" s="57">
        <v>1</v>
      </c>
      <c r="G13" s="57">
        <v>3</v>
      </c>
      <c r="H13" s="58">
        <v>130000</v>
      </c>
      <c r="I13" s="58">
        <f>H13*F13*G13</f>
        <v>390000</v>
      </c>
    </row>
    <row r="14" spans="3:9" x14ac:dyDescent="0.35">
      <c r="C14" s="356" t="s">
        <v>262</v>
      </c>
      <c r="D14" s="357"/>
      <c r="E14" s="357"/>
      <c r="F14" s="357"/>
      <c r="G14" s="357"/>
      <c r="H14" s="358"/>
      <c r="I14" s="59">
        <f>SUM(I11:I13)</f>
        <v>2490000</v>
      </c>
    </row>
    <row r="15" spans="3:9" x14ac:dyDescent="0.35">
      <c r="C15" s="55" t="s">
        <v>193</v>
      </c>
      <c r="D15" s="359" t="s">
        <v>263</v>
      </c>
      <c r="E15" s="360"/>
      <c r="F15" s="360"/>
      <c r="G15" s="360"/>
      <c r="H15" s="360"/>
      <c r="I15" s="361"/>
    </row>
    <row r="16" spans="3:9" x14ac:dyDescent="0.35">
      <c r="C16" s="60" t="s">
        <v>222</v>
      </c>
      <c r="D16" s="61" t="s">
        <v>264</v>
      </c>
      <c r="E16" s="57" t="s">
        <v>9</v>
      </c>
      <c r="F16" s="62">
        <v>300</v>
      </c>
      <c r="G16" s="62">
        <v>1</v>
      </c>
      <c r="H16" s="63">
        <v>25000</v>
      </c>
      <c r="I16" s="63">
        <f>F16*H16*G16</f>
        <v>7500000</v>
      </c>
    </row>
    <row r="17" spans="3:9" ht="37.5" customHeight="1" x14ac:dyDescent="0.35">
      <c r="C17" s="60" t="s">
        <v>225</v>
      </c>
      <c r="D17" s="61" t="s">
        <v>265</v>
      </c>
      <c r="E17" s="57" t="s">
        <v>9</v>
      </c>
      <c r="F17" s="62">
        <v>10</v>
      </c>
      <c r="G17" s="62">
        <v>1</v>
      </c>
      <c r="H17" s="63">
        <v>4500</v>
      </c>
      <c r="I17" s="63">
        <f t="shared" ref="I17:I26" si="0">F17*H17*G17</f>
        <v>45000</v>
      </c>
    </row>
    <row r="18" spans="3:9" x14ac:dyDescent="0.35">
      <c r="C18" s="60" t="s">
        <v>226</v>
      </c>
      <c r="D18" s="61" t="s">
        <v>266</v>
      </c>
      <c r="E18" s="62" t="s">
        <v>267</v>
      </c>
      <c r="F18" s="62">
        <v>300</v>
      </c>
      <c r="G18" s="62">
        <v>3</v>
      </c>
      <c r="H18" s="63">
        <v>800</v>
      </c>
      <c r="I18" s="63">
        <f t="shared" si="0"/>
        <v>720000</v>
      </c>
    </row>
    <row r="19" spans="3:9" ht="32.25" customHeight="1" x14ac:dyDescent="0.35">
      <c r="C19" s="60" t="s">
        <v>268</v>
      </c>
      <c r="D19" s="61" t="s">
        <v>269</v>
      </c>
      <c r="E19" s="62" t="s">
        <v>270</v>
      </c>
      <c r="F19" s="62">
        <v>3</v>
      </c>
      <c r="G19" s="62">
        <v>1</v>
      </c>
      <c r="H19" s="63">
        <v>40000</v>
      </c>
      <c r="I19" s="63">
        <f t="shared" si="0"/>
        <v>120000</v>
      </c>
    </row>
    <row r="20" spans="3:9" ht="58.5" customHeight="1" x14ac:dyDescent="0.35">
      <c r="C20" s="60" t="s">
        <v>229</v>
      </c>
      <c r="D20" s="61" t="s">
        <v>271</v>
      </c>
      <c r="E20" s="62" t="s">
        <v>9</v>
      </c>
      <c r="F20" s="62">
        <v>1</v>
      </c>
      <c r="G20" s="62">
        <v>1</v>
      </c>
      <c r="H20" s="63">
        <v>300000</v>
      </c>
      <c r="I20" s="63">
        <f t="shared" si="0"/>
        <v>300000</v>
      </c>
    </row>
    <row r="21" spans="3:9" ht="60" customHeight="1" x14ac:dyDescent="0.35">
      <c r="C21" s="60" t="s">
        <v>231</v>
      </c>
      <c r="D21" s="61" t="s">
        <v>272</v>
      </c>
      <c r="E21" s="62" t="s">
        <v>9</v>
      </c>
      <c r="F21" s="62">
        <v>1</v>
      </c>
      <c r="G21" s="62">
        <v>1</v>
      </c>
      <c r="H21" s="63">
        <v>200000</v>
      </c>
      <c r="I21" s="63">
        <f t="shared" si="0"/>
        <v>200000</v>
      </c>
    </row>
    <row r="22" spans="3:9" ht="60" customHeight="1" x14ac:dyDescent="0.35">
      <c r="C22" s="60" t="s">
        <v>233</v>
      </c>
      <c r="D22" s="64" t="s">
        <v>273</v>
      </c>
      <c r="E22" s="62" t="s">
        <v>9</v>
      </c>
      <c r="F22" s="62">
        <v>1</v>
      </c>
      <c r="G22" s="62">
        <v>1</v>
      </c>
      <c r="H22" s="63">
        <v>100000</v>
      </c>
      <c r="I22" s="63">
        <f t="shared" si="0"/>
        <v>100000</v>
      </c>
    </row>
    <row r="23" spans="3:9" ht="63.75" customHeight="1" x14ac:dyDescent="0.35">
      <c r="C23" s="60" t="s">
        <v>274</v>
      </c>
      <c r="D23" s="61" t="s">
        <v>275</v>
      </c>
      <c r="E23" s="62" t="s">
        <v>9</v>
      </c>
      <c r="F23" s="62">
        <v>100</v>
      </c>
      <c r="G23" s="62">
        <v>1</v>
      </c>
      <c r="H23" s="63">
        <v>8000</v>
      </c>
      <c r="I23" s="63">
        <f t="shared" si="0"/>
        <v>800000</v>
      </c>
    </row>
    <row r="24" spans="3:9" ht="45" customHeight="1" x14ac:dyDescent="0.35">
      <c r="C24" s="60" t="s">
        <v>276</v>
      </c>
      <c r="D24" s="61" t="s">
        <v>277</v>
      </c>
      <c r="E24" s="62" t="s">
        <v>9</v>
      </c>
      <c r="F24" s="62">
        <v>1</v>
      </c>
      <c r="G24" s="62">
        <v>1</v>
      </c>
      <c r="H24" s="63">
        <v>155000</v>
      </c>
      <c r="I24" s="63">
        <f t="shared" si="0"/>
        <v>155000</v>
      </c>
    </row>
    <row r="25" spans="3:9" ht="43.5" customHeight="1" x14ac:dyDescent="0.35">
      <c r="C25" s="60" t="s">
        <v>278</v>
      </c>
      <c r="D25" s="50" t="s">
        <v>314</v>
      </c>
      <c r="E25" s="48" t="s">
        <v>9</v>
      </c>
      <c r="F25" s="48">
        <v>1</v>
      </c>
      <c r="G25" s="81">
        <v>1</v>
      </c>
      <c r="H25" s="63">
        <v>257500</v>
      </c>
      <c r="I25" s="63">
        <f t="shared" si="0"/>
        <v>257500</v>
      </c>
    </row>
    <row r="26" spans="3:9" ht="24.75" customHeight="1" x14ac:dyDescent="0.35">
      <c r="C26" s="60" t="s">
        <v>279</v>
      </c>
      <c r="D26" s="61" t="s">
        <v>280</v>
      </c>
      <c r="E26" s="62" t="s">
        <v>9</v>
      </c>
      <c r="F26" s="62">
        <v>1</v>
      </c>
      <c r="G26" s="62">
        <v>1</v>
      </c>
      <c r="H26" s="63">
        <v>50000</v>
      </c>
      <c r="I26" s="63">
        <f t="shared" si="0"/>
        <v>50000</v>
      </c>
    </row>
    <row r="27" spans="3:9" x14ac:dyDescent="0.35">
      <c r="C27" s="348" t="s">
        <v>262</v>
      </c>
      <c r="D27" s="348"/>
      <c r="E27" s="348"/>
      <c r="F27" s="348"/>
      <c r="G27" s="348"/>
      <c r="H27" s="348"/>
      <c r="I27" s="65">
        <f>SUM(I16:I26)</f>
        <v>10247500</v>
      </c>
    </row>
    <row r="28" spans="3:9" x14ac:dyDescent="0.35">
      <c r="C28" s="55">
        <v>3</v>
      </c>
      <c r="D28" s="359" t="s">
        <v>281</v>
      </c>
      <c r="E28" s="360"/>
      <c r="F28" s="360"/>
      <c r="G28" s="360"/>
      <c r="H28" s="360"/>
      <c r="I28" s="361"/>
    </row>
    <row r="29" spans="3:9" ht="45" customHeight="1" x14ac:dyDescent="0.35">
      <c r="C29" s="60" t="s">
        <v>236</v>
      </c>
      <c r="D29" s="25" t="s">
        <v>282</v>
      </c>
      <c r="E29" s="56" t="s">
        <v>267</v>
      </c>
      <c r="F29" s="62">
        <v>1</v>
      </c>
      <c r="G29" s="62">
        <v>1</v>
      </c>
      <c r="H29" s="66">
        <v>180000</v>
      </c>
      <c r="I29" s="63">
        <f t="shared" ref="I29" si="1">F29*H29*G29</f>
        <v>180000</v>
      </c>
    </row>
    <row r="30" spans="3:9" x14ac:dyDescent="0.35">
      <c r="C30" s="60" t="s">
        <v>97</v>
      </c>
      <c r="D30" s="61" t="s">
        <v>283</v>
      </c>
      <c r="E30" s="62" t="s">
        <v>9</v>
      </c>
      <c r="F30" s="62">
        <v>300</v>
      </c>
      <c r="G30" s="62">
        <v>1</v>
      </c>
      <c r="H30" s="63">
        <v>19500</v>
      </c>
      <c r="I30" s="63">
        <f>F30*H30*G30</f>
        <v>5850000</v>
      </c>
    </row>
    <row r="31" spans="3:9" ht="56.25" customHeight="1" x14ac:dyDescent="0.35">
      <c r="C31" s="60" t="s">
        <v>284</v>
      </c>
      <c r="D31" s="25" t="s">
        <v>285</v>
      </c>
      <c r="E31" s="56" t="s">
        <v>267</v>
      </c>
      <c r="F31" s="56">
        <v>320</v>
      </c>
      <c r="G31" s="56">
        <v>1</v>
      </c>
      <c r="H31" s="67">
        <v>8667</v>
      </c>
      <c r="I31" s="63">
        <f>H31*F31</f>
        <v>2773440</v>
      </c>
    </row>
    <row r="32" spans="3:9" x14ac:dyDescent="0.35">
      <c r="C32" s="348" t="s">
        <v>262</v>
      </c>
      <c r="D32" s="348"/>
      <c r="E32" s="348"/>
      <c r="F32" s="348"/>
      <c r="G32" s="348"/>
      <c r="H32" s="348"/>
      <c r="I32" s="65">
        <f>SUM(I29:I31)</f>
        <v>8803440</v>
      </c>
    </row>
    <row r="33" spans="3:9" x14ac:dyDescent="0.35">
      <c r="C33" s="55">
        <v>4</v>
      </c>
      <c r="D33" s="359" t="s">
        <v>286</v>
      </c>
      <c r="E33" s="360"/>
      <c r="F33" s="360"/>
      <c r="G33" s="360"/>
      <c r="H33" s="360"/>
      <c r="I33" s="361"/>
    </row>
    <row r="34" spans="3:9" ht="30.75" customHeight="1" x14ac:dyDescent="0.35">
      <c r="C34" s="60" t="s">
        <v>287</v>
      </c>
      <c r="D34" s="61" t="s">
        <v>288</v>
      </c>
      <c r="E34" s="62" t="s">
        <v>267</v>
      </c>
      <c r="F34" s="62">
        <v>1</v>
      </c>
      <c r="G34" s="62">
        <v>1</v>
      </c>
      <c r="H34" s="63">
        <v>180000</v>
      </c>
      <c r="I34" s="63">
        <f>F34*H34*G34</f>
        <v>180000</v>
      </c>
    </row>
    <row r="35" spans="3:9" ht="33.75" customHeight="1" x14ac:dyDescent="0.35">
      <c r="C35" s="60" t="s">
        <v>289</v>
      </c>
      <c r="D35" s="61" t="s">
        <v>290</v>
      </c>
      <c r="E35" s="62" t="s">
        <v>267</v>
      </c>
      <c r="F35" s="62">
        <v>5</v>
      </c>
      <c r="G35" s="62">
        <v>1</v>
      </c>
      <c r="H35" s="63">
        <v>30000</v>
      </c>
      <c r="I35" s="63">
        <f>F35*H35*G35</f>
        <v>150000</v>
      </c>
    </row>
    <row r="36" spans="3:9" ht="27.75" customHeight="1" x14ac:dyDescent="0.35">
      <c r="C36" s="60" t="s">
        <v>291</v>
      </c>
      <c r="D36" s="61" t="s">
        <v>292</v>
      </c>
      <c r="E36" s="62" t="s">
        <v>267</v>
      </c>
      <c r="F36" s="62">
        <v>5</v>
      </c>
      <c r="G36" s="62">
        <v>1</v>
      </c>
      <c r="H36" s="63">
        <v>30000</v>
      </c>
      <c r="I36" s="63">
        <f t="shared" ref="I36:I38" si="2">F36*H36*G36</f>
        <v>150000</v>
      </c>
    </row>
    <row r="37" spans="3:9" ht="31.5" customHeight="1" x14ac:dyDescent="0.35">
      <c r="C37" s="60" t="s">
        <v>293</v>
      </c>
      <c r="D37" s="61" t="s">
        <v>294</v>
      </c>
      <c r="E37" s="62" t="s">
        <v>267</v>
      </c>
      <c r="F37" s="62">
        <v>3</v>
      </c>
      <c r="G37" s="62">
        <v>1</v>
      </c>
      <c r="H37" s="63">
        <v>50000</v>
      </c>
      <c r="I37" s="63">
        <f t="shared" si="2"/>
        <v>150000</v>
      </c>
    </row>
    <row r="38" spans="3:9" ht="60" customHeight="1" x14ac:dyDescent="0.35">
      <c r="C38" s="60" t="s">
        <v>295</v>
      </c>
      <c r="D38" s="61" t="s">
        <v>296</v>
      </c>
      <c r="E38" s="62" t="s">
        <v>267</v>
      </c>
      <c r="F38" s="56">
        <v>320</v>
      </c>
      <c r="G38" s="62">
        <v>1</v>
      </c>
      <c r="H38" s="63">
        <v>8667</v>
      </c>
      <c r="I38" s="63">
        <f t="shared" si="2"/>
        <v>2773440</v>
      </c>
    </row>
    <row r="39" spans="3:9" x14ac:dyDescent="0.35">
      <c r="C39" s="348" t="s">
        <v>262</v>
      </c>
      <c r="D39" s="348"/>
      <c r="E39" s="348"/>
      <c r="F39" s="348"/>
      <c r="G39" s="348"/>
      <c r="H39" s="348"/>
      <c r="I39" s="65">
        <f>SUM(I34:I38)</f>
        <v>3403440</v>
      </c>
    </row>
    <row r="40" spans="3:9" x14ac:dyDescent="0.35">
      <c r="C40" s="55">
        <v>5</v>
      </c>
      <c r="D40" s="359" t="s">
        <v>297</v>
      </c>
      <c r="E40" s="360"/>
      <c r="F40" s="360"/>
      <c r="G40" s="360"/>
      <c r="H40" s="360"/>
      <c r="I40" s="361"/>
    </row>
    <row r="41" spans="3:9" ht="27" customHeight="1" x14ac:dyDescent="0.35">
      <c r="C41" s="60" t="s">
        <v>298</v>
      </c>
      <c r="D41" s="25" t="s">
        <v>299</v>
      </c>
      <c r="E41" s="56" t="s">
        <v>267</v>
      </c>
      <c r="F41" s="56">
        <v>1</v>
      </c>
      <c r="G41" s="56">
        <v>1</v>
      </c>
      <c r="H41" s="66">
        <v>190000</v>
      </c>
      <c r="I41" s="68">
        <f>H41*F41*G41</f>
        <v>190000</v>
      </c>
    </row>
    <row r="42" spans="3:9" ht="24" customHeight="1" x14ac:dyDescent="0.35">
      <c r="C42" s="60" t="s">
        <v>300</v>
      </c>
      <c r="D42" s="25" t="s">
        <v>301</v>
      </c>
      <c r="E42" s="56" t="s">
        <v>267</v>
      </c>
      <c r="F42" s="56">
        <v>1</v>
      </c>
      <c r="G42" s="56">
        <v>1</v>
      </c>
      <c r="H42" s="66">
        <v>100000</v>
      </c>
      <c r="I42" s="68">
        <f>H42*F42*G42</f>
        <v>100000</v>
      </c>
    </row>
    <row r="43" spans="3:9" ht="28.5" customHeight="1" x14ac:dyDescent="0.35">
      <c r="C43" s="60" t="s">
        <v>302</v>
      </c>
      <c r="D43" s="25" t="s">
        <v>303</v>
      </c>
      <c r="E43" s="56" t="s">
        <v>267</v>
      </c>
      <c r="F43" s="56">
        <v>5</v>
      </c>
      <c r="G43" s="56">
        <v>1</v>
      </c>
      <c r="H43" s="66">
        <v>22000</v>
      </c>
      <c r="I43" s="68">
        <f>H43*F43*G43</f>
        <v>110000</v>
      </c>
    </row>
    <row r="44" spans="3:9" ht="26.25" customHeight="1" x14ac:dyDescent="0.35">
      <c r="C44" s="60" t="s">
        <v>304</v>
      </c>
      <c r="D44" s="25" t="s">
        <v>305</v>
      </c>
      <c r="E44" s="56" t="s">
        <v>267</v>
      </c>
      <c r="F44" s="56">
        <v>5</v>
      </c>
      <c r="G44" s="56">
        <v>1</v>
      </c>
      <c r="H44" s="66">
        <v>30000</v>
      </c>
      <c r="I44" s="68">
        <f>H44*F44*G44</f>
        <v>150000</v>
      </c>
    </row>
    <row r="45" spans="3:9" ht="60.75" customHeight="1" x14ac:dyDescent="0.35">
      <c r="C45" s="60" t="s">
        <v>306</v>
      </c>
      <c r="D45" s="25" t="s">
        <v>285</v>
      </c>
      <c r="E45" s="56" t="s">
        <v>267</v>
      </c>
      <c r="F45" s="56">
        <v>320</v>
      </c>
      <c r="G45" s="56">
        <v>1</v>
      </c>
      <c r="H45" s="67">
        <v>8667</v>
      </c>
      <c r="I45" s="69">
        <f>H45*F45*G45</f>
        <v>2773440</v>
      </c>
    </row>
    <row r="46" spans="3:9" ht="20" x14ac:dyDescent="0.35">
      <c r="C46" s="60" t="s">
        <v>307</v>
      </c>
      <c r="D46" s="70" t="s">
        <v>308</v>
      </c>
      <c r="E46" s="56" t="s">
        <v>9</v>
      </c>
      <c r="F46" s="56">
        <v>300</v>
      </c>
      <c r="G46" s="56">
        <v>1</v>
      </c>
      <c r="H46" s="71">
        <v>2137</v>
      </c>
      <c r="I46" s="68">
        <f t="shared" ref="I46:I48" si="3">H46*F46*G46</f>
        <v>641100</v>
      </c>
    </row>
    <row r="47" spans="3:9" ht="28.5" customHeight="1" x14ac:dyDescent="0.35">
      <c r="C47" s="60" t="s">
        <v>309</v>
      </c>
      <c r="D47" s="70" t="s">
        <v>310</v>
      </c>
      <c r="E47" s="56" t="s">
        <v>9</v>
      </c>
      <c r="F47" s="72">
        <v>100</v>
      </c>
      <c r="G47" s="72">
        <v>1</v>
      </c>
      <c r="H47" s="73">
        <v>65000</v>
      </c>
      <c r="I47" s="68">
        <f t="shared" si="3"/>
        <v>6500000</v>
      </c>
    </row>
    <row r="48" spans="3:9" ht="54.75" customHeight="1" x14ac:dyDescent="0.35">
      <c r="C48" s="60" t="s">
        <v>311</v>
      </c>
      <c r="D48" s="74" t="s">
        <v>312</v>
      </c>
      <c r="E48" s="60" t="s">
        <v>267</v>
      </c>
      <c r="F48" s="75">
        <v>1</v>
      </c>
      <c r="G48" s="75">
        <v>1</v>
      </c>
      <c r="H48" s="73">
        <v>100000</v>
      </c>
      <c r="I48" s="68">
        <f t="shared" si="3"/>
        <v>100000</v>
      </c>
    </row>
    <row r="49" spans="3:9" x14ac:dyDescent="0.35">
      <c r="C49" s="356" t="s">
        <v>262</v>
      </c>
      <c r="D49" s="357"/>
      <c r="E49" s="357"/>
      <c r="F49" s="357"/>
      <c r="G49" s="357"/>
      <c r="H49" s="358"/>
      <c r="I49" s="76">
        <f>SUM(I41:I48)</f>
        <v>10564540</v>
      </c>
    </row>
    <row r="50" spans="3:9" x14ac:dyDescent="0.35">
      <c r="C50" s="362" t="s">
        <v>8</v>
      </c>
      <c r="D50" s="363"/>
      <c r="E50" s="363"/>
      <c r="F50" s="363"/>
      <c r="G50" s="363"/>
      <c r="H50" s="364"/>
      <c r="I50" s="77">
        <f>I49+I27+I32+I14+I39</f>
        <v>35508920</v>
      </c>
    </row>
    <row r="54" spans="3:9" x14ac:dyDescent="0.35">
      <c r="C54" t="s">
        <v>211</v>
      </c>
    </row>
    <row r="55" spans="3:9" x14ac:dyDescent="0.35">
      <c r="C55" t="s">
        <v>212</v>
      </c>
    </row>
  </sheetData>
  <mergeCells count="13">
    <mergeCell ref="C50:H50"/>
    <mergeCell ref="D28:I28"/>
    <mergeCell ref="C32:H32"/>
    <mergeCell ref="D33:I33"/>
    <mergeCell ref="C39:H39"/>
    <mergeCell ref="D40:I40"/>
    <mergeCell ref="C49:H49"/>
    <mergeCell ref="C27:H27"/>
    <mergeCell ref="C4:I7"/>
    <mergeCell ref="C8:I8"/>
    <mergeCell ref="D10:I10"/>
    <mergeCell ref="C14:H14"/>
    <mergeCell ref="D15:I15"/>
  </mergeCells>
  <pageMargins left="0.7" right="0.7" top="0.75" bottom="0.75" header="0.3" footer="0.3"/>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PRESUPUESTO GENERAL</vt:lpstr>
      <vt:lpstr>PRESUPUESTO DETALLADO</vt:lpstr>
      <vt:lpstr>ESTUDIO DE MERCADO</vt:lpstr>
      <vt:lpstr>APU Ancheta</vt:lpstr>
      <vt:lpstr>4. ACTIVIDADES DEPORTIVAS</vt:lpstr>
      <vt:lpstr>'PRESUPUESTO DETALLADO'!Área_de_impresión</vt:lpstr>
      <vt:lpstr>'PRESUPUESTO GENERAL'!Área_de_impresión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Familia Gutierrez</dc:creator>
  <cp:lastModifiedBy>CONTROL INTERNO</cp:lastModifiedBy>
  <cp:lastPrinted>2024-12-04T22:04:37Z</cp:lastPrinted>
  <dcterms:created xsi:type="dcterms:W3CDTF">2022-01-18T20:04:59Z</dcterms:created>
  <dcterms:modified xsi:type="dcterms:W3CDTF">2025-05-12T23:22:25Z</dcterms:modified>
</cp:coreProperties>
</file>