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DISCO DURO\CONTRATACION SANTA FE DE ANTIOQUIA\CONTRATACION 2025\SECRETARIA DE INFRAESTRUCTURA\CONVENIO SOLIDARIO No. 018-2025 JAC YERBABUENAL\"/>
    </mc:Choice>
  </mc:AlternateContent>
  <xr:revisionPtr revIDLastSave="0" documentId="13_ncr:1_{E38B695A-2454-461F-8481-27A02D8E7457}" xr6:coauthVersionLast="45" xr6:coauthVersionMax="45" xr10:uidLastSave="{00000000-0000-0000-0000-000000000000}"/>
  <bookViews>
    <workbookView xWindow="11268" yWindow="168" windowWidth="11676" windowHeight="11748" firstSheet="1" activeTab="2" xr2:uid="{00000000-000D-0000-FFFF-FFFF00000000}"/>
  </bookViews>
  <sheets>
    <sheet name="Desglose" sheetId="1" r:id="rId1"/>
    <sheet name="Análisis de precios unitarios" sheetId="2" r:id="rId2"/>
    <sheet name="CALCULO AU (2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ctividad" localSheetId="2">[1]ACTIVIDADES!$A$3:$B$27</definedName>
    <definedName name="Actividad">#REF!</definedName>
    <definedName name="Actividades">#REF!</definedName>
    <definedName name="_xlnm.Print_Area" localSheetId="2">'CALCULO AU (2)'!$A$1:$H$55</definedName>
    <definedName name="CodActi">#REF!</definedName>
    <definedName name="Comprobantes" localSheetId="2">'[2]Tabla de Comprobantes'!$A$3:$A$65</definedName>
    <definedName name="Comprobantes">'[3]Tabla de Comprobantes'!$A$3:$A$65</definedName>
    <definedName name="Cuadrilla" localSheetId="2">'[1]Mano de Obra'!$A$2:$A$22</definedName>
    <definedName name="Cuadrilla">'[4]Mano de Obra'!$A$2:$A$25</definedName>
    <definedName name="Descripcion" localSheetId="2">[1]ACTIVIDADES!$B$3:$B$27</definedName>
    <definedName name="Descripcion">#REF!</definedName>
    <definedName name="detalle" localSheetId="2">[5]Materiales!$A$2:$A$219</definedName>
    <definedName name="detalle">[6]Materiales!$A$2:$A$219</definedName>
    <definedName name="Jornal" localSheetId="2">'[1]Mano de Obra'!$A$2:$B$22</definedName>
    <definedName name="Jornal">'[4]Mano de Obra'!$A$2:$B$25</definedName>
    <definedName name="LISTA_EQ" localSheetId="2">[7]Equipos!$A$2:$A$79</definedName>
    <definedName name="LISTA_EQ">[8]Equipos!$A$2:$A$79</definedName>
    <definedName name="LISTA_HE" localSheetId="2">[7]Herramienta!$A$2:$A$5</definedName>
    <definedName name="LISTA_HE">[8]Herramienta!$A$2:$A$5</definedName>
    <definedName name="LISTA_MA" localSheetId="2">[7]Materiales!$A$2:$A$1377</definedName>
    <definedName name="LISTA_MA">[8]Materiales!$A$2:$A$1377</definedName>
    <definedName name="LISTA_MO" localSheetId="2">'[7]Mano de Obra'!$A$2:$A$43</definedName>
    <definedName name="LISTA_MO">'[8]Mano de Obra'!$A$2:$A$43</definedName>
    <definedName name="LISTA_OT" localSheetId="2">[7]Otros!$A$2:$A$70</definedName>
    <definedName name="LISTA_OT">[8]Otros!$A$2:$A$70</definedName>
    <definedName name="mat" localSheetId="2">[9]Materiales!$A$2:$C$351</definedName>
    <definedName name="mat">[4]Materiales!$A$2:$C$355</definedName>
    <definedName name="Materiales" localSheetId="2">[9]Materiales!$A$2:$A$351</definedName>
    <definedName name="Materiales">[4]Materiales!$A$2:$A$355</definedName>
    <definedName name="PC" localSheetId="2">'[2]Tabla de Comprobantes'!$E$3:$E$14</definedName>
    <definedName name="PC">'[3]Tabla de Comprobantes'!$E$3:$E$14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6" i="3" l="1"/>
  <c r="G42" i="3"/>
  <c r="H41" i="3"/>
  <c r="G13" i="3" l="1"/>
  <c r="G41" i="3" l="1"/>
  <c r="G31" i="3"/>
  <c r="G30" i="3"/>
  <c r="G29" i="3"/>
  <c r="G28" i="3"/>
  <c r="G27" i="3"/>
  <c r="G26" i="3"/>
  <c r="G25" i="3"/>
  <c r="G24" i="3"/>
  <c r="G20" i="3"/>
  <c r="G19" i="3"/>
  <c r="G18" i="3"/>
  <c r="G17" i="3"/>
  <c r="G16" i="3"/>
  <c r="G15" i="3"/>
  <c r="G14" i="3"/>
  <c r="G12" i="3"/>
  <c r="G21" i="3" l="1"/>
  <c r="G45" i="3" s="1"/>
  <c r="F210" i="2" l="1"/>
  <c r="F209" i="2"/>
  <c r="F211" i="2" s="1"/>
  <c r="F205" i="2"/>
  <c r="F204" i="2"/>
  <c r="F203" i="2"/>
  <c r="F202" i="2"/>
  <c r="F201" i="2"/>
  <c r="F200" i="2"/>
  <c r="F196" i="2"/>
  <c r="F195" i="2"/>
  <c r="F197" i="2" s="1"/>
  <c r="F191" i="2"/>
  <c r="F192" i="2" s="1"/>
  <c r="F178" i="2"/>
  <c r="F179" i="2" s="1"/>
  <c r="F174" i="2"/>
  <c r="F175" i="2" s="1"/>
  <c r="F170" i="2"/>
  <c r="F171" i="2" s="1"/>
  <c r="F182" i="2" s="1"/>
  <c r="F157" i="2"/>
  <c r="F156" i="2"/>
  <c r="F155" i="2"/>
  <c r="F154" i="2"/>
  <c r="F153" i="2"/>
  <c r="F152" i="2"/>
  <c r="F151" i="2"/>
  <c r="F147" i="2"/>
  <c r="F148" i="2" s="1"/>
  <c r="F143" i="2"/>
  <c r="F144" i="2" s="1"/>
  <c r="F130" i="2"/>
  <c r="F131" i="2" s="1"/>
  <c r="F126" i="2"/>
  <c r="F125" i="2"/>
  <c r="F124" i="2"/>
  <c r="F123" i="2"/>
  <c r="F122" i="2"/>
  <c r="F121" i="2"/>
  <c r="F120" i="2"/>
  <c r="F119" i="2"/>
  <c r="F115" i="2"/>
  <c r="F116" i="2" s="1"/>
  <c r="F111" i="2"/>
  <c r="F112" i="2" s="1"/>
  <c r="F98" i="2"/>
  <c r="F99" i="2" s="1"/>
  <c r="F94" i="2"/>
  <c r="F93" i="2"/>
  <c r="F92" i="2"/>
  <c r="F91" i="2"/>
  <c r="F90" i="2"/>
  <c r="F89" i="2"/>
  <c r="F88" i="2"/>
  <c r="F87" i="2"/>
  <c r="F95" i="2" s="1"/>
  <c r="F83" i="2"/>
  <c r="F84" i="2" s="1"/>
  <c r="F79" i="2"/>
  <c r="F80" i="2" s="1"/>
  <c r="F66" i="2"/>
  <c r="F65" i="2"/>
  <c r="F61" i="2"/>
  <c r="F60" i="2"/>
  <c r="F56" i="2"/>
  <c r="F55" i="2"/>
  <c r="F57" i="2" s="1"/>
  <c r="F51" i="2"/>
  <c r="F52" i="2" s="1"/>
  <c r="F38" i="2"/>
  <c r="F39" i="2" s="1"/>
  <c r="F42" i="2" s="1"/>
  <c r="F25" i="2"/>
  <c r="F24" i="2"/>
  <c r="F26" i="2" s="1"/>
  <c r="F20" i="2"/>
  <c r="F21" i="2" s="1"/>
  <c r="F29" i="2" s="1"/>
  <c r="F7" i="2"/>
  <c r="F8" i="2" s="1"/>
  <c r="F11" i="2" s="1"/>
  <c r="F12" i="1"/>
  <c r="F11" i="1"/>
  <c r="F10" i="1"/>
  <c r="F9" i="1"/>
  <c r="F8" i="1"/>
  <c r="F7" i="1"/>
  <c r="F5" i="1"/>
  <c r="F4" i="1"/>
  <c r="F3" i="1"/>
  <c r="F206" i="2" l="1"/>
  <c r="F158" i="2"/>
  <c r="F161" i="2" s="1"/>
  <c r="F62" i="2"/>
  <c r="F214" i="2"/>
  <c r="F13" i="1"/>
  <c r="C6" i="3" s="1"/>
  <c r="G54" i="3" s="1"/>
  <c r="F67" i="2"/>
  <c r="F70" i="2" s="1"/>
  <c r="F127" i="2"/>
  <c r="F134" i="2" s="1"/>
  <c r="F102" i="2"/>
  <c r="H28" i="3" l="1"/>
  <c r="H16" i="3"/>
  <c r="H12" i="3"/>
  <c r="H30" i="3"/>
  <c r="H25" i="3"/>
  <c r="H17" i="3"/>
  <c r="H31" i="3"/>
  <c r="H20" i="3"/>
  <c r="H19" i="3"/>
  <c r="F32" i="3"/>
  <c r="G32" i="3" s="1"/>
  <c r="H32" i="3" s="1"/>
  <c r="H18" i="3"/>
  <c r="G37" i="3"/>
  <c r="H37" i="3" s="1"/>
  <c r="G39" i="3"/>
  <c r="H39" i="3" s="1"/>
  <c r="H15" i="3"/>
  <c r="G40" i="3"/>
  <c r="H40" i="3" s="1"/>
  <c r="H14" i="3"/>
  <c r="H29" i="3"/>
  <c r="H27" i="3"/>
  <c r="G38" i="3"/>
  <c r="H38" i="3" s="1"/>
  <c r="H13" i="3"/>
  <c r="H36" i="3"/>
  <c r="H26" i="3"/>
  <c r="H24" i="3"/>
  <c r="H33" i="3" l="1"/>
  <c r="H46" i="3" s="1"/>
  <c r="H42" i="3"/>
  <c r="H47" i="3" s="1"/>
  <c r="G47" i="3"/>
  <c r="G33" i="3"/>
  <c r="G46" i="3" s="1"/>
  <c r="H21" i="3"/>
  <c r="H45" i="3" s="1"/>
  <c r="H48" i="3" s="1"/>
  <c r="H52" i="3" s="1"/>
  <c r="H55" i="3" s="1"/>
  <c r="G6" i="3" s="1"/>
  <c r="G48" i="3" l="1"/>
  <c r="G52" i="3" s="1"/>
  <c r="G55" i="3" s="1"/>
  <c r="E14" i="1"/>
  <c r="F14" i="1" s="1"/>
  <c r="F15" i="1" s="1"/>
  <c r="F17" i="1" s="1"/>
  <c r="G8" i="3"/>
</calcChain>
</file>

<file path=xl/sharedStrings.xml><?xml version="1.0" encoding="utf-8"?>
<sst xmlns="http://schemas.openxmlformats.org/spreadsheetml/2006/main" count="482" uniqueCount="166">
  <si>
    <t>CÓDIGO</t>
  </si>
  <si>
    <t>DESCRIPCIÓN</t>
  </si>
  <si>
    <t>UNIDAD</t>
  </si>
  <si>
    <t>CANTIDAD</t>
  </si>
  <si>
    <t>COSTO PESO</t>
  </si>
  <si>
    <t>TOTAL PESO</t>
  </si>
  <si>
    <t>1</t>
  </si>
  <si>
    <t>DEMOLICIONES Y CONFORMACIÓN</t>
  </si>
  <si>
    <t/>
  </si>
  <si>
    <t>1.1</t>
  </si>
  <si>
    <t>Demolición muro en Bloque</t>
  </si>
  <si>
    <t>M2</t>
  </si>
  <si>
    <t>1.2</t>
  </si>
  <si>
    <t>Demolición placa de concreto</t>
  </si>
  <si>
    <t>1.3</t>
  </si>
  <si>
    <t>Conformación y nivelación</t>
  </si>
  <si>
    <t>m2</t>
  </si>
  <si>
    <t>TOTAL 1</t>
  </si>
  <si>
    <t>2</t>
  </si>
  <si>
    <t>CONCRETO Y ACERO</t>
  </si>
  <si>
    <t>2.1</t>
  </si>
  <si>
    <t>Zapatas en concreto de 20,7 Mpa, no incluye refuerzo</t>
  </si>
  <si>
    <t>M3</t>
  </si>
  <si>
    <t>2.2</t>
  </si>
  <si>
    <t>Columna de amarre en concreto de 20,7 Mpa de 0,3 x 0,30 m, incluye refuerzo</t>
  </si>
  <si>
    <t>M</t>
  </si>
  <si>
    <t>2.3</t>
  </si>
  <si>
    <t>Viga de amarre en concreto de 20,7 Mpa de 0,20 x 0,25 m, incluye refuerzo</t>
  </si>
  <si>
    <t>2.4</t>
  </si>
  <si>
    <t>Placa de contrapiso en concreto de 20,7 Mpa e = 0,15 m</t>
  </si>
  <si>
    <t>2.5</t>
  </si>
  <si>
    <t>Acero Fy = 60.000 psi d&gt;1/4"</t>
  </si>
  <si>
    <t>Kg</t>
  </si>
  <si>
    <t>2.6</t>
  </si>
  <si>
    <t>Cerramiento en poste de concreto, malla eslabonada y muro en bloque., incluye recuperaciòn de postes y malla eslabonada para su reinstalación</t>
  </si>
  <si>
    <t>TOTAL 2</t>
  </si>
  <si>
    <t>TOTAL</t>
  </si>
  <si>
    <t>TOTAL 3</t>
  </si>
  <si>
    <t>TOTAL 5</t>
  </si>
  <si>
    <t>COSTO DIRECTO</t>
  </si>
  <si>
    <t>SUBTOTAL</t>
  </si>
  <si>
    <t xml:space="preserve">PRECIO </t>
  </si>
  <si>
    <t xml:space="preserve">TOTAL </t>
  </si>
  <si>
    <t>1 - Mano de Obra</t>
  </si>
  <si>
    <t>MOB015</t>
  </si>
  <si>
    <t>Cuadrilla E 1 Of + 1 Ay (jornal + prestaciones)</t>
  </si>
  <si>
    <t>Día</t>
  </si>
  <si>
    <t>5 - Otros</t>
  </si>
  <si>
    <t>EQU0021</t>
  </si>
  <si>
    <t>Herramienta menor (% mano obra)</t>
  </si>
  <si>
    <t>%MO</t>
  </si>
  <si>
    <t>MOB0111</t>
  </si>
  <si>
    <t>Acarreo horizontal</t>
  </si>
  <si>
    <t>MOB005</t>
  </si>
  <si>
    <t>Cuadrilla A 1 Of + 4 Ay (jornal + prestaciones)</t>
  </si>
  <si>
    <t>2 - Equipos</t>
  </si>
  <si>
    <t>EQU018</t>
  </si>
  <si>
    <t>Vibrador eléctrico o a gasolina</t>
  </si>
  <si>
    <t>ESY001</t>
  </si>
  <si>
    <t>Ensayo resistencia concretos</t>
  </si>
  <si>
    <t>Un</t>
  </si>
  <si>
    <t>3 - Materiales</t>
  </si>
  <si>
    <t>MAT,012</t>
  </si>
  <si>
    <t>ACPM</t>
  </si>
  <si>
    <t>Gl</t>
  </si>
  <si>
    <t>MAT,039</t>
  </si>
  <si>
    <t>Antisol blanco</t>
  </si>
  <si>
    <t>G-01-04343405</t>
  </si>
  <si>
    <t>Concreto de 20,7 Mpa (producción)</t>
  </si>
  <si>
    <t>EQU003</t>
  </si>
  <si>
    <t>Concretadora gasolina 1 o 1 1/2 sacos</t>
  </si>
  <si>
    <t>MAT,040</t>
  </si>
  <si>
    <t>Arena</t>
  </si>
  <si>
    <t>MAT,068</t>
  </si>
  <si>
    <t>Cemento gris saco por 50 kilos, incluye cargue, descargue y transporte</t>
  </si>
  <si>
    <t>Sc</t>
  </si>
  <si>
    <t>MAT,333</t>
  </si>
  <si>
    <t>Puntilla (promedio)</t>
  </si>
  <si>
    <t>Lb</t>
  </si>
  <si>
    <t>MAT,368</t>
  </si>
  <si>
    <t>Tabla para formaleta de 1" x 10" x 2,9 m</t>
  </si>
  <si>
    <t>MAT,410</t>
  </si>
  <si>
    <t>Triturado</t>
  </si>
  <si>
    <t>MAT,487</t>
  </si>
  <si>
    <t>Varillón de sajo 3x3</t>
  </si>
  <si>
    <t>G-02-024139</t>
  </si>
  <si>
    <t>Acero  Fy = 60,000 psi d&gt;1/4</t>
  </si>
  <si>
    <t>MAT,030</t>
  </si>
  <si>
    <t>Alambre negro calibre 18</t>
  </si>
  <si>
    <t>MAT,0112567</t>
  </si>
  <si>
    <t>Acero Fy = 60.000 psi d&gt;1/4" puesto en obra</t>
  </si>
  <si>
    <t>EQU039</t>
  </si>
  <si>
    <t>Equipo soldadura eléctrica</t>
  </si>
  <si>
    <t>MAT,029</t>
  </si>
  <si>
    <t>Alambre galvanizado C 12</t>
  </si>
  <si>
    <t>MAT,037</t>
  </si>
  <si>
    <t>Angulo</t>
  </si>
  <si>
    <t>m</t>
  </si>
  <si>
    <t>MAT,508</t>
  </si>
  <si>
    <t>Soldadura para hierro estructural</t>
  </si>
  <si>
    <t>KG</t>
  </si>
  <si>
    <t>1-05-07</t>
  </si>
  <si>
    <t>Muro en bloque de cemento e = 0,14 m</t>
  </si>
  <si>
    <t>G-01-15365716</t>
  </si>
  <si>
    <t>Mortero 1:3 (producción)</t>
  </si>
  <si>
    <t>Municipio de Santa Fe de Antioquia</t>
  </si>
  <si>
    <t>SECRETARÍA DE INFRAESTRUCTURA</t>
  </si>
  <si>
    <t>COMPOSICION DEL PORCENTAJE DE ADMINISTRACION Y UTILIDAD</t>
  </si>
  <si>
    <t>COSTO DIRECTO DEL PROYECTO</t>
  </si>
  <si>
    <t>A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</si>
  <si>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</si>
  <si>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</si>
  <si>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</si>
  <si>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</si>
  <si>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</si>
  <si>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DESCRIPCION</t>
  </si>
  <si>
    <t>MESES</t>
  </si>
  <si>
    <t>CANT</t>
  </si>
  <si>
    <t>SAL. BASICO</t>
  </si>
  <si>
    <t>VR. TOTAL</t>
  </si>
  <si>
    <t>PORCENTAJE</t>
  </si>
  <si>
    <t>Ingeniero Director</t>
  </si>
  <si>
    <t>Ingeniero, constructor y/o arquitecto Residente</t>
  </si>
  <si>
    <t>Tecnólogo</t>
  </si>
  <si>
    <t>Encargados de obra</t>
  </si>
  <si>
    <t>Profesional en Seguridad Industrial</t>
  </si>
  <si>
    <t>Social</t>
  </si>
  <si>
    <t>Secretaria</t>
  </si>
  <si>
    <t>Celaduria</t>
  </si>
  <si>
    <t>Almacenista</t>
  </si>
  <si>
    <t>TOTAL PERSONAL ADMINISTRATIVO</t>
  </si>
  <si>
    <t>2. GASTOS GENERALES</t>
  </si>
  <si>
    <t>TARIFA</t>
  </si>
  <si>
    <t>Servicios publicos</t>
  </si>
  <si>
    <t>MES</t>
  </si>
  <si>
    <t>Plan de gestión de implementación de obra</t>
  </si>
  <si>
    <t>Oficina principal</t>
  </si>
  <si>
    <t>Papeleria e informes</t>
  </si>
  <si>
    <t>Equipos de computo</t>
  </si>
  <si>
    <t>Equipos de comunicación</t>
  </si>
  <si>
    <t>Transporte personal a obra</t>
  </si>
  <si>
    <t>Plan Ambiental, Seguridad y Transito</t>
  </si>
  <si>
    <t>Póliza</t>
  </si>
  <si>
    <t>TOTAL GASTOS GENERALES</t>
  </si>
  <si>
    <t>3. GASTOS LEGALES, JURIDICOS Y TRIBUTARIOS</t>
  </si>
  <si>
    <t>Impuesto de contribución especial 5%</t>
  </si>
  <si>
    <t>Estampilla Pro Cultura</t>
  </si>
  <si>
    <t>Estampilla Adulto Mayor</t>
  </si>
  <si>
    <t>Estampilla Justicia familiar</t>
  </si>
  <si>
    <t xml:space="preserve">Estampilla Hospital </t>
  </si>
  <si>
    <t>Estampilla Pro deporte y recreacion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</si>
  <si>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</si>
  <si>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</si>
  <si>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</si>
  <si>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</si>
  <si>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</si>
  <si>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</si>
  <si>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</si>
  <si>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</si>
  <si>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</si>
  <si>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Utilidad</t>
  </si>
  <si>
    <t>TOTAL A.I.U</t>
  </si>
  <si>
    <t>ADMINISTRACIÓN</t>
  </si>
  <si>
    <t>TOTAL PROYECTO</t>
  </si>
  <si>
    <t>APORTE MUNICIPIO</t>
  </si>
  <si>
    <t>APORTE OAC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</si>
</sst>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0"/>
    <numFmt numFmtId="165" formatCode="&quot;$&quot;\ #,##0.00"/>
    <numFmt numFmtId="166" formatCode="&quot;$&quot;\ #,##0"/>
    <numFmt numFmtId="167" formatCode="_(&quot;$&quot;\ * #,##0_);_(&quot;$&quot;\ * \(#,##0\);_(&quot;$&quot;\ * &quot;-&quot;??_);_(@_)"/>
    <numFmt numFmtId="168" formatCode="0.000%"/>
    <numFmt numFmtId="169" formatCode="0.0000%"/>
    <numFmt numFmtId="170" formatCode="&quot;$&quot;\ #,##0.00_);\(&quot;$&quot;\ #,##0.00\)"/>
    <numFmt numFmtId="171" formatCode="&quot;$&quot;\ #,##0_);\(&quot;$&quot;\ #,##0\)"/>
    <numFmt numFmtId="172" formatCode="_(\$* #,##0.00_);_(\$* \(#,##0.00\);_(\$* &quot;-&quot;??_);_(@_)"/>
    <numFmt numFmtId="173" formatCode="#,##0.000"/>
  </numFmts>
  <fonts count="1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BE2EC"/>
        <bgColor indexed="64"/>
      </patternFill>
    </fill>
  </fills>
  <borders count="3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3">
    <xf numFmtId="0" fontId="0" fillId="0" borderId="0" xfId="0" applyFont="1"/>
    <xf numFmtId="49" fontId="0" fillId="0" borderId="0" xfId="0" applyNumberFormat="1" applyFont="1"/>
    <xf numFmtId="164" fontId="0" fillId="0" borderId="0" xfId="0" applyNumberFormat="1" applyFont="1"/>
    <xf numFmtId="4" fontId="0" fillId="0" borderId="0" xfId="0" applyNumberFormat="1" applyFont="1"/>
    <xf numFmtId="4" fontId="0" fillId="0" borderId="0" xfId="0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49" fontId="2" fillId="0" borderId="2" xfId="0" applyNumberFormat="1" applyFont="1" applyBorder="1" applyAlignment="1">
      <alignment horizontal="left" vertical="top"/>
    </xf>
    <xf numFmtId="49" fontId="0" fillId="0" borderId="3" xfId="0" applyNumberFormat="1" applyBorder="1" applyAlignment="1">
      <alignment horizontal="left" vertical="top"/>
    </xf>
    <xf numFmtId="0" fontId="0" fillId="0" borderId="3" xfId="0" applyBorder="1"/>
    <xf numFmtId="49" fontId="2" fillId="0" borderId="3" xfId="0" applyNumberFormat="1" applyFont="1" applyBorder="1" applyAlignment="1">
      <alignment horizontal="left" vertical="top"/>
    </xf>
    <xf numFmtId="49" fontId="0" fillId="0" borderId="4" xfId="0" applyNumberFormat="1" applyBorder="1" applyAlignment="1">
      <alignment horizontal="left" vertical="top"/>
    </xf>
    <xf numFmtId="0" fontId="0" fillId="0" borderId="0" xfId="0"/>
    <xf numFmtId="49" fontId="2" fillId="0" borderId="5" xfId="0" applyNumberFormat="1" applyFont="1" applyBorder="1" applyAlignment="1">
      <alignment horizontal="left" vertical="top"/>
    </xf>
    <xf numFmtId="49" fontId="0" fillId="0" borderId="6" xfId="0" applyNumberFormat="1" applyBorder="1" applyAlignment="1">
      <alignment horizontal="left" vertical="top" wrapText="1"/>
    </xf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164" fontId="2" fillId="0" borderId="9" xfId="0" applyNumberFormat="1" applyFont="1" applyBorder="1" applyAlignment="1">
      <alignment horizontal="right" vertical="top"/>
    </xf>
    <xf numFmtId="4" fontId="2" fillId="0" borderId="9" xfId="0" applyNumberFormat="1" applyFont="1" applyBorder="1" applyAlignment="1">
      <alignment horizontal="right" vertical="top"/>
    </xf>
    <xf numFmtId="4" fontId="2" fillId="0" borderId="10" xfId="0" applyNumberFormat="1" applyFont="1" applyBorder="1" applyAlignment="1">
      <alignment horizontal="right" vertical="top"/>
    </xf>
    <xf numFmtId="49" fontId="0" fillId="0" borderId="11" xfId="0" applyNumberFormat="1" applyBorder="1" applyAlignment="1">
      <alignment horizontal="left" vertical="top"/>
    </xf>
    <xf numFmtId="49" fontId="0" fillId="0" borderId="12" xfId="0" applyNumberFormat="1" applyBorder="1" applyAlignment="1">
      <alignment horizontal="left" vertical="top"/>
    </xf>
    <xf numFmtId="49" fontId="0" fillId="0" borderId="12" xfId="0" applyNumberFormat="1" applyBorder="1" applyAlignment="1">
      <alignment horizontal="center" vertical="top"/>
    </xf>
    <xf numFmtId="164" fontId="0" fillId="0" borderId="12" xfId="0" applyNumberFormat="1" applyBorder="1" applyAlignment="1">
      <alignment horizontal="right" vertical="top"/>
    </xf>
    <xf numFmtId="4" fontId="0" fillId="0" borderId="12" xfId="0" applyNumberFormat="1" applyBorder="1" applyAlignment="1">
      <alignment horizontal="right" vertical="top"/>
    </xf>
    <xf numFmtId="4" fontId="0" fillId="0" borderId="13" xfId="0" applyNumberFormat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4" fontId="0" fillId="0" borderId="14" xfId="0" applyNumberFormat="1" applyBorder="1" applyAlignment="1">
      <alignment horizontal="right" vertical="top"/>
    </xf>
    <xf numFmtId="4" fontId="2" fillId="0" borderId="14" xfId="0" applyNumberFormat="1" applyFont="1" applyBorder="1"/>
    <xf numFmtId="49" fontId="0" fillId="0" borderId="15" xfId="0" applyNumberFormat="1" applyBorder="1" applyAlignment="1">
      <alignment horizontal="left" vertical="top"/>
    </xf>
    <xf numFmtId="49" fontId="0" fillId="0" borderId="16" xfId="0" applyNumberFormat="1" applyBorder="1" applyAlignment="1">
      <alignment horizontal="left" vertical="top"/>
    </xf>
    <xf numFmtId="49" fontId="0" fillId="0" borderId="16" xfId="0" applyNumberFormat="1" applyBorder="1" applyAlignment="1">
      <alignment horizontal="center" vertical="top"/>
    </xf>
    <xf numFmtId="164" fontId="0" fillId="0" borderId="16" xfId="0" applyNumberFormat="1" applyBorder="1" applyAlignment="1">
      <alignment horizontal="right" vertical="top"/>
    </xf>
    <xf numFmtId="4" fontId="0" fillId="0" borderId="16" xfId="0" applyNumberFormat="1" applyBorder="1" applyAlignment="1">
      <alignment horizontal="right" vertical="top"/>
    </xf>
    <xf numFmtId="4" fontId="0" fillId="0" borderId="17" xfId="0" applyNumberFormat="1" applyBorder="1" applyAlignment="1">
      <alignment horizontal="right" vertical="top"/>
    </xf>
    <xf numFmtId="0" fontId="1" fillId="0" borderId="0" xfId="2" applyAlignment="1">
      <alignment vertical="center"/>
    </xf>
    <xf numFmtId="0" fontId="1" fillId="0" borderId="5" xfId="2" applyBorder="1" applyAlignment="1">
      <alignment vertical="center" wrapText="1"/>
    </xf>
    <xf numFmtId="0" fontId="1" fillId="0" borderId="6" xfId="2" applyBorder="1" applyAlignment="1">
      <alignment vertical="center" wrapText="1"/>
    </xf>
    <xf numFmtId="0" fontId="1" fillId="0" borderId="7" xfId="2" applyBorder="1" applyAlignment="1">
      <alignment vertical="center" wrapText="1"/>
    </xf>
    <xf numFmtId="0" fontId="9" fillId="3" borderId="2" xfId="2" applyFont="1" applyFill="1" applyBorder="1" applyAlignment="1">
      <alignment vertical="center"/>
    </xf>
    <xf numFmtId="0" fontId="9" fillId="3" borderId="3" xfId="2" applyFont="1" applyFill="1" applyBorder="1" applyAlignment="1">
      <alignment vertical="center"/>
    </xf>
    <xf numFmtId="0" fontId="10" fillId="3" borderId="0" xfId="2" applyFont="1" applyFill="1" applyAlignment="1">
      <alignment vertical="center"/>
    </xf>
    <xf numFmtId="0" fontId="9" fillId="3" borderId="0" xfId="2" applyFont="1" applyFill="1" applyAlignment="1">
      <alignment vertical="center"/>
    </xf>
    <xf numFmtId="167" fontId="10" fillId="3" borderId="0" xfId="3" applyNumberFormat="1" applyFont="1" applyFill="1" applyAlignment="1">
      <alignment horizontal="right" vertical="center"/>
    </xf>
    <xf numFmtId="44" fontId="1" fillId="0" borderId="0" xfId="2" applyNumberFormat="1" applyAlignment="1">
      <alignment vertical="center"/>
    </xf>
    <xf numFmtId="0" fontId="10" fillId="3" borderId="0" xfId="2" applyFont="1" applyFill="1" applyAlignment="1">
      <alignment horizontal="center" vertical="center" wrapText="1"/>
    </xf>
    <xf numFmtId="0" fontId="10" fillId="3" borderId="0" xfId="2" applyFont="1" applyFill="1" applyAlignment="1">
      <alignment vertical="center" wrapText="1"/>
    </xf>
    <xf numFmtId="0" fontId="9" fillId="3" borderId="0" xfId="2" applyFont="1" applyFill="1" applyAlignment="1">
      <alignment vertical="center" wrapText="1"/>
    </xf>
    <xf numFmtId="167" fontId="10" fillId="3" borderId="0" xfId="3" applyNumberFormat="1" applyFont="1" applyFill="1" applyAlignment="1">
      <alignment horizontal="right" vertical="center" wrapText="1"/>
    </xf>
    <xf numFmtId="0" fontId="1" fillId="0" borderId="0" xfId="2" applyAlignment="1">
      <alignment vertical="center" wrapText="1"/>
    </xf>
    <xf numFmtId="0" fontId="9" fillId="3" borderId="22" xfId="2" applyFont="1" applyFill="1" applyBorder="1" applyAlignment="1">
      <alignment vertical="center" wrapText="1"/>
    </xf>
    <xf numFmtId="167" fontId="10" fillId="4" borderId="0" xfId="3" applyNumberFormat="1" applyFont="1" applyFill="1" applyAlignment="1">
      <alignment horizontal="righ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9" fillId="5" borderId="9" xfId="2" applyFont="1" applyFill="1" applyBorder="1" applyAlignment="1">
      <alignment horizontal="center" vertical="center"/>
    </xf>
    <xf numFmtId="0" fontId="9" fillId="5" borderId="10" xfId="2" applyFont="1" applyFill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9" fontId="10" fillId="0" borderId="24" xfId="2" applyNumberFormat="1" applyFont="1" applyBorder="1" applyAlignment="1">
      <alignment horizontal="center" vertical="center"/>
    </xf>
    <xf numFmtId="166" fontId="10" fillId="0" borderId="24" xfId="2" applyNumberFormat="1" applyFont="1" applyBorder="1" applyAlignment="1">
      <alignment horizontal="center" vertical="center" wrapText="1"/>
    </xf>
    <xf numFmtId="165" fontId="10" fillId="0" borderId="24" xfId="2" applyNumberFormat="1" applyFont="1" applyBorder="1" applyAlignment="1">
      <alignment vertical="center"/>
    </xf>
    <xf numFmtId="168" fontId="10" fillId="0" borderId="25" xfId="2" applyNumberFormat="1" applyFont="1" applyBorder="1" applyAlignment="1">
      <alignment vertical="center"/>
    </xf>
    <xf numFmtId="0" fontId="10" fillId="6" borderId="27" xfId="2" applyFont="1" applyFill="1" applyBorder="1" applyAlignment="1">
      <alignment horizontal="center" vertical="center"/>
    </xf>
    <xf numFmtId="0" fontId="10" fillId="6" borderId="24" xfId="2" applyFont="1" applyFill="1" applyBorder="1" applyAlignment="1">
      <alignment horizontal="center" vertical="center"/>
    </xf>
    <xf numFmtId="9" fontId="10" fillId="6" borderId="27" xfId="2" applyNumberFormat="1" applyFont="1" applyFill="1" applyBorder="1" applyAlignment="1">
      <alignment horizontal="center" vertical="center"/>
    </xf>
    <xf numFmtId="166" fontId="10" fillId="6" borderId="27" xfId="2" applyNumberFormat="1" applyFont="1" applyFill="1" applyBorder="1" applyAlignment="1">
      <alignment horizontal="center" vertical="center" wrapText="1"/>
    </xf>
    <xf numFmtId="168" fontId="10" fillId="6" borderId="25" xfId="2" applyNumberFormat="1" applyFont="1" applyFill="1" applyBorder="1" applyAlignment="1">
      <alignment vertical="center"/>
    </xf>
    <xf numFmtId="0" fontId="10" fillId="0" borderId="27" xfId="2" applyFont="1" applyBorder="1" applyAlignment="1">
      <alignment horizontal="center" vertical="center"/>
    </xf>
    <xf numFmtId="9" fontId="10" fillId="0" borderId="27" xfId="2" applyNumberFormat="1" applyFont="1" applyBorder="1" applyAlignment="1">
      <alignment horizontal="center" vertical="center"/>
    </xf>
    <xf numFmtId="166" fontId="10" fillId="0" borderId="27" xfId="2" applyNumberFormat="1" applyFont="1" applyBorder="1" applyAlignment="1">
      <alignment horizontal="center" vertical="center" wrapText="1"/>
    </xf>
    <xf numFmtId="169" fontId="9" fillId="0" borderId="29" xfId="2" applyNumberFormat="1" applyFont="1" applyBorder="1" applyAlignment="1">
      <alignment vertical="center"/>
    </xf>
    <xf numFmtId="0" fontId="9" fillId="5" borderId="27" xfId="2" applyFont="1" applyFill="1" applyBorder="1" applyAlignment="1">
      <alignment horizontal="center" vertical="center"/>
    </xf>
    <xf numFmtId="0" fontId="9" fillId="5" borderId="29" xfId="2" applyFont="1" applyFill="1" applyBorder="1" applyAlignment="1">
      <alignment horizontal="center" vertical="center"/>
    </xf>
    <xf numFmtId="165" fontId="10" fillId="0" borderId="27" xfId="2" applyNumberFormat="1" applyFont="1" applyBorder="1" applyAlignment="1">
      <alignment vertical="center"/>
    </xf>
    <xf numFmtId="165" fontId="9" fillId="0" borderId="27" xfId="2" applyNumberFormat="1" applyFont="1" applyBorder="1" applyAlignment="1">
      <alignment vertical="center"/>
    </xf>
    <xf numFmtId="10" fontId="9" fillId="0" borderId="29" xfId="2" applyNumberFormat="1" applyFont="1" applyBorder="1" applyAlignment="1">
      <alignment vertical="center"/>
    </xf>
    <xf numFmtId="10" fontId="10" fillId="0" borderId="27" xfId="2" applyNumberFormat="1" applyFont="1" applyBorder="1" applyAlignment="1">
      <alignment horizontal="center" vertical="center" wrapText="1"/>
    </xf>
    <xf numFmtId="170" fontId="10" fillId="0" borderId="27" xfId="2" applyNumberFormat="1" applyFont="1" applyBorder="1" applyAlignment="1">
      <alignment vertical="center"/>
    </xf>
    <xf numFmtId="10" fontId="10" fillId="0" borderId="29" xfId="2" applyNumberFormat="1" applyFont="1" applyBorder="1" applyAlignment="1">
      <alignment vertical="center"/>
    </xf>
    <xf numFmtId="171" fontId="10" fillId="0" borderId="27" xfId="2" applyNumberFormat="1" applyFont="1" applyBorder="1" applyAlignment="1">
      <alignment vertical="center"/>
    </xf>
    <xf numFmtId="0" fontId="10" fillId="3" borderId="27" xfId="2" applyFont="1" applyFill="1" applyBorder="1" applyAlignment="1">
      <alignment horizontal="center" vertical="center"/>
    </xf>
    <xf numFmtId="170" fontId="9" fillId="0" borderId="27" xfId="2" applyNumberFormat="1" applyFont="1" applyBorder="1" applyAlignment="1">
      <alignment vertical="center"/>
    </xf>
    <xf numFmtId="0" fontId="9" fillId="0" borderId="27" xfId="2" applyFont="1" applyBorder="1" applyAlignment="1">
      <alignment horizontal="center" vertical="center"/>
    </xf>
    <xf numFmtId="0" fontId="9" fillId="0" borderId="29" xfId="2" applyFont="1" applyBorder="1" applyAlignment="1">
      <alignment horizontal="center" vertical="center"/>
    </xf>
    <xf numFmtId="166" fontId="10" fillId="0" borderId="27" xfId="2" applyNumberFormat="1" applyFont="1" applyBorder="1" applyAlignment="1">
      <alignment vertical="center"/>
    </xf>
    <xf numFmtId="0" fontId="10" fillId="3" borderId="22" xfId="2" applyFont="1" applyFill="1" applyBorder="1" applyAlignment="1">
      <alignment vertical="center"/>
    </xf>
    <xf numFmtId="0" fontId="10" fillId="3" borderId="21" xfId="2" applyFont="1" applyFill="1" applyBorder="1" applyAlignment="1">
      <alignment vertical="center"/>
    </xf>
    <xf numFmtId="43" fontId="1" fillId="0" borderId="0" xfId="4" applyAlignment="1">
      <alignment vertical="center"/>
    </xf>
    <xf numFmtId="10" fontId="10" fillId="0" borderId="29" xfId="5" applyNumberFormat="1" applyFont="1" applyBorder="1" applyAlignment="1">
      <alignment vertical="center"/>
    </xf>
    <xf numFmtId="166" fontId="5" fillId="0" borderId="34" xfId="2" applyNumberFormat="1" applyFont="1" applyBorder="1" applyAlignment="1">
      <alignment vertical="center"/>
    </xf>
    <xf numFmtId="168" fontId="5" fillId="0" borderId="35" xfId="2" applyNumberFormat="1" applyFont="1" applyBorder="1" applyAlignment="1">
      <alignment vertical="center"/>
    </xf>
    <xf numFmtId="10" fontId="6" fillId="0" borderId="27" xfId="1" applyNumberFormat="1" applyFont="1" applyBorder="1"/>
    <xf numFmtId="165" fontId="0" fillId="0" borderId="27" xfId="0" applyNumberFormat="1" applyBorder="1"/>
    <xf numFmtId="49" fontId="0" fillId="2" borderId="27" xfId="0" applyNumberFormat="1" applyFont="1" applyFill="1" applyBorder="1" applyAlignment="1">
      <alignment horizontal="center" vertical="center"/>
    </xf>
    <xf numFmtId="164" fontId="0" fillId="2" borderId="27" xfId="0" applyNumberFormat="1" applyFont="1" applyFill="1" applyBorder="1" applyAlignment="1">
      <alignment horizontal="center" vertical="center"/>
    </xf>
    <xf numFmtId="4" fontId="0" fillId="2" borderId="27" xfId="0" applyNumberFormat="1" applyFont="1" applyFill="1" applyBorder="1" applyAlignment="1">
      <alignment horizontal="center" vertical="center"/>
    </xf>
    <xf numFmtId="49" fontId="2" fillId="0" borderId="27" xfId="0" applyNumberFormat="1" applyFont="1" applyBorder="1" applyAlignment="1">
      <alignment vertical="top"/>
    </xf>
    <xf numFmtId="49" fontId="2" fillId="0" borderId="27" xfId="0" applyNumberFormat="1" applyFont="1" applyBorder="1" applyAlignment="1">
      <alignment vertical="top" wrapText="1"/>
    </xf>
    <xf numFmtId="164" fontId="2" fillId="0" borderId="27" xfId="0" applyNumberFormat="1" applyFont="1" applyBorder="1" applyAlignment="1">
      <alignment vertical="top"/>
    </xf>
    <xf numFmtId="4" fontId="2" fillId="0" borderId="27" xfId="0" applyNumberFormat="1" applyFont="1" applyBorder="1" applyAlignment="1">
      <alignment vertical="top"/>
    </xf>
    <xf numFmtId="49" fontId="0" fillId="0" borderId="27" xfId="0" applyNumberFormat="1" applyFont="1" applyBorder="1" applyAlignment="1">
      <alignment vertical="top"/>
    </xf>
    <xf numFmtId="49" fontId="0" fillId="0" borderId="27" xfId="0" applyNumberFormat="1" applyFont="1" applyBorder="1" applyAlignment="1">
      <alignment vertical="top" wrapText="1" indent="2"/>
    </xf>
    <xf numFmtId="2" fontId="0" fillId="0" borderId="27" xfId="0" applyNumberFormat="1" applyFont="1" applyBorder="1" applyAlignment="1">
      <alignment vertical="top"/>
    </xf>
    <xf numFmtId="166" fontId="0" fillId="0" borderId="27" xfId="0" applyNumberFormat="1" applyFont="1" applyBorder="1" applyAlignment="1">
      <alignment vertical="top"/>
    </xf>
    <xf numFmtId="2" fontId="2" fillId="0" borderId="27" xfId="0" applyNumberFormat="1" applyFont="1" applyBorder="1" applyAlignment="1">
      <alignment vertical="top"/>
    </xf>
    <xf numFmtId="166" fontId="2" fillId="0" borderId="27" xfId="0" applyNumberFormat="1" applyFont="1" applyBorder="1" applyAlignment="1">
      <alignment vertical="top"/>
    </xf>
    <xf numFmtId="165" fontId="6" fillId="0" borderId="27" xfId="0" applyNumberFormat="1" applyFont="1" applyBorder="1"/>
    <xf numFmtId="1" fontId="0" fillId="0" borderId="0" xfId="0" applyNumberFormat="1" applyFont="1"/>
    <xf numFmtId="49" fontId="6" fillId="0" borderId="27" xfId="0" applyNumberFormat="1" applyFont="1" applyBorder="1" applyAlignment="1">
      <alignment horizontal="right"/>
    </xf>
    <xf numFmtId="164" fontId="6" fillId="0" borderId="27" xfId="0" applyNumberFormat="1" applyFont="1" applyBorder="1" applyAlignment="1">
      <alignment horizontal="right"/>
    </xf>
    <xf numFmtId="172" fontId="6" fillId="0" borderId="27" xfId="0" applyNumberFormat="1" applyFont="1" applyBorder="1" applyAlignment="1">
      <alignment horizontal="right"/>
    </xf>
    <xf numFmtId="173" fontId="6" fillId="0" borderId="27" xfId="0" applyNumberFormat="1" applyFont="1" applyBorder="1" applyAlignment="1">
      <alignment horizontal="right"/>
    </xf>
    <xf numFmtId="0" fontId="10" fillId="0" borderId="26" xfId="2" applyFont="1" applyBorder="1" applyAlignment="1">
      <alignment horizontal="left" vertical="center"/>
    </xf>
    <xf numFmtId="0" fontId="10" fillId="0" borderId="27" xfId="2" applyFont="1" applyBorder="1" applyAlignment="1">
      <alignment horizontal="left" vertical="center"/>
    </xf>
    <xf numFmtId="0" fontId="5" fillId="0" borderId="33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9" fillId="0" borderId="26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9" fillId="5" borderId="26" xfId="2" applyFont="1" applyFill="1" applyBorder="1" applyAlignment="1">
      <alignment horizontal="center" vertical="center"/>
    </xf>
    <xf numFmtId="0" fontId="9" fillId="5" borderId="27" xfId="2" applyFont="1" applyFill="1" applyBorder="1" applyAlignment="1">
      <alignment horizontal="center" vertical="center"/>
    </xf>
    <xf numFmtId="0" fontId="9" fillId="5" borderId="29" xfId="2" applyFont="1" applyFill="1" applyBorder="1" applyAlignment="1">
      <alignment horizontal="center" vertical="center"/>
    </xf>
    <xf numFmtId="0" fontId="9" fillId="0" borderId="26" xfId="2" applyFont="1" applyBorder="1" applyAlignment="1">
      <alignment horizontal="left" vertical="center"/>
    </xf>
    <xf numFmtId="0" fontId="9" fillId="0" borderId="27" xfId="2" applyFont="1" applyBorder="1" applyAlignment="1">
      <alignment horizontal="left" vertical="center"/>
    </xf>
    <xf numFmtId="0" fontId="9" fillId="0" borderId="22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10" fillId="0" borderId="28" xfId="2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9" fillId="5" borderId="30" xfId="2" applyFont="1" applyFill="1" applyBorder="1" applyAlignment="1">
      <alignment horizontal="center" vertical="center"/>
    </xf>
    <xf numFmtId="0" fontId="9" fillId="5" borderId="31" xfId="2" applyFont="1" applyFill="1" applyBorder="1" applyAlignment="1">
      <alignment horizontal="center" vertical="center"/>
    </xf>
    <xf numFmtId="0" fontId="9" fillId="5" borderId="32" xfId="2" applyFont="1" applyFill="1" applyBorder="1" applyAlignment="1">
      <alignment horizontal="center" vertical="center"/>
    </xf>
    <xf numFmtId="0" fontId="10" fillId="0" borderId="28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/>
    </xf>
    <xf numFmtId="0" fontId="9" fillId="0" borderId="9" xfId="2" applyFont="1" applyBorder="1" applyAlignment="1">
      <alignment horizontal="left" vertical="center"/>
    </xf>
    <xf numFmtId="0" fontId="9" fillId="0" borderId="10" xfId="2" applyFont="1" applyBorder="1" applyAlignment="1">
      <alignment horizontal="left" vertical="center"/>
    </xf>
    <xf numFmtId="0" fontId="9" fillId="5" borderId="8" xfId="2" applyFont="1" applyFill="1" applyBorder="1" applyAlignment="1">
      <alignment horizontal="center" vertical="center"/>
    </xf>
    <xf numFmtId="0" fontId="9" fillId="5" borderId="9" xfId="2" applyFont="1" applyFill="1" applyBorder="1" applyAlignment="1">
      <alignment horizontal="center" vertical="center"/>
    </xf>
    <xf numFmtId="0" fontId="10" fillId="0" borderId="23" xfId="2" applyFont="1" applyBorder="1" applyAlignment="1">
      <alignment horizontal="left" vertical="center"/>
    </xf>
    <xf numFmtId="0" fontId="10" fillId="0" borderId="24" xfId="2" applyFont="1" applyBorder="1" applyAlignment="1">
      <alignment horizontal="left" vertical="center"/>
    </xf>
    <xf numFmtId="0" fontId="10" fillId="6" borderId="26" xfId="2" applyFont="1" applyFill="1" applyBorder="1" applyAlignment="1">
      <alignment horizontal="left" vertical="center"/>
    </xf>
    <xf numFmtId="0" fontId="10" fillId="6" borderId="27" xfId="2" applyFont="1" applyFill="1" applyBorder="1" applyAlignment="1">
      <alignment horizontal="left" vertical="center"/>
    </xf>
    <xf numFmtId="0" fontId="10" fillId="0" borderId="26" xfId="2" applyFont="1" applyBorder="1" applyAlignment="1">
      <alignment horizontal="left" vertical="center" wrapText="1"/>
    </xf>
    <xf numFmtId="0" fontId="10" fillId="0" borderId="27" xfId="2" applyFont="1" applyBorder="1" applyAlignment="1">
      <alignment horizontal="left" vertical="center" wrapText="1"/>
    </xf>
    <xf numFmtId="44" fontId="10" fillId="3" borderId="3" xfId="3" applyFont="1" applyFill="1" applyBorder="1" applyAlignment="1">
      <alignment horizontal="center" vertical="center"/>
    </xf>
    <xf numFmtId="166" fontId="10" fillId="3" borderId="21" xfId="2" applyNumberFormat="1" applyFont="1" applyFill="1" applyBorder="1" applyAlignment="1">
      <alignment horizontal="center" vertical="center" wrapText="1"/>
    </xf>
    <xf numFmtId="0" fontId="9" fillId="3" borderId="22" xfId="2" applyFont="1" applyFill="1" applyBorder="1" applyAlignment="1">
      <alignment horizontal="left" vertical="center" wrapText="1"/>
    </xf>
    <xf numFmtId="0" fontId="9" fillId="3" borderId="0" xfId="2" applyFont="1" applyFill="1" applyAlignment="1">
      <alignment horizontal="left" vertical="center" wrapText="1"/>
    </xf>
    <xf numFmtId="44" fontId="10" fillId="3" borderId="0" xfId="3" applyFont="1" applyFill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</cellXfs>
  <cellStyles count="6">
    <cellStyle name="Millares 2" xfId="4" xr:uid="{E580FD54-8807-4E20-ABE3-C28AD9201FF6}"/>
    <cellStyle name="Moneda 2 2" xfId="3" xr:uid="{6DB915F0-8814-4E71-9662-10A7219B4CC3}"/>
    <cellStyle name="Normal" xfId="0" builtinId="0"/>
    <cellStyle name="Normal 11 45 9" xfId="2" xr:uid="{880B8FA3-D051-46FE-8D67-FBC4BFFFBD7F}"/>
    <cellStyle name="Porcentaje" xfId="1" builtinId="5"/>
    <cellStyle name="Porcentaje 2" xfId="5" xr:uid="{2935CDBB-0A1F-4EA7-8800-49FD3848B7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2" name="Gráfico 1">
          <a:extLst>
            <a:ext uri="{FF2B5EF4-FFF2-40B4-BE49-F238E27FC236}">
              <a16:creationId xmlns:a16="http://schemas.microsoft.com/office/drawing/2014/main" id="{64C8BF0B-6F89-408E-994D-8A9EC2331C3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PaFlo\13.%20AMAGA\PRESUPUESTO%20CENTRO%20DE%20SALUD%20MIN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ago\Downloads\planilla-de-excel-para-el-aplicativo-de-compras-y-ven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ntiago/Downloads/planilla-de-excel-para-el-aplicativo-de-compras-y-vent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ESPACIO%20P&#218;BLICOS%20PARQUES/ANDENES%20Y%20PARQUES%20INFANTILES/PRESUPUESTO%20ANDENES%20MAQUEA-LLANO%20Y%20POZOS%20V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PaFlo\10.%20REFORMAS%20Y%20ACABADOS%20JM\CONTROL%20DE%20OBRA\20220124%20DINISSAN\20220124%20DINISSAN_Nutibar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velez\AppData\Local\Microsoft\Windows\INetCache\Content.Outlook\ENAZG318\APU%20PROYECTOS%20EDU%202016%20%20%20(002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velez/AppData/Local/Microsoft/Windows/INetCache/Content.Outlook/ENAZG318/APU%20PROYECTOS%20EDU%202016%20%20%20(002)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ADMINISTRATIVOS/BODEGA%20MUNICIPIO/PRESUPUESTO_BODEGA%20MUNICIP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AU (2)"/>
      <sheetName val="Detalle de Presupuesto"/>
      <sheetName val="APU"/>
      <sheetName val="toma de medidas"/>
      <sheetName val="Memorias Llano de Bolivar"/>
      <sheetName val="Memorias la MAQUEA"/>
      <sheetName val="Memorias LOS POZOS"/>
      <sheetName val="CALCULO AU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Cemento gris Uso Gnral 50kg</v>
          </cell>
          <cell r="B2" t="str">
            <v>sac</v>
          </cell>
          <cell r="C2">
            <v>37000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Mortero 1:6</v>
          </cell>
          <cell r="B8" t="str">
            <v>m3</v>
          </cell>
          <cell r="C8">
            <v>293300</v>
          </cell>
        </row>
        <row r="9">
          <cell r="A9" t="str">
            <v>Impermeabilizante para concreto</v>
          </cell>
          <cell r="B9" t="str">
            <v>Kg</v>
          </cell>
          <cell r="C9">
            <v>12900</v>
          </cell>
        </row>
        <row r="10">
          <cell r="A10" t="str">
            <v>Impermeabilizante integral para morteros</v>
          </cell>
          <cell r="B10" t="str">
            <v>kg</v>
          </cell>
          <cell r="C10">
            <v>6000</v>
          </cell>
        </row>
        <row r="11">
          <cell r="A11" t="str">
            <v>Arena de concreto</v>
          </cell>
          <cell r="B11" t="str">
            <v>m3</v>
          </cell>
          <cell r="C11">
            <v>81000</v>
          </cell>
        </row>
        <row r="12">
          <cell r="A12" t="str">
            <v>Arena de Revoque</v>
          </cell>
          <cell r="B12" t="str">
            <v>m3</v>
          </cell>
          <cell r="C12">
            <v>68000</v>
          </cell>
        </row>
        <row r="13">
          <cell r="A13" t="str">
            <v>Arena de pega</v>
          </cell>
          <cell r="B13" t="str">
            <v>m3</v>
          </cell>
          <cell r="C13">
            <v>68000</v>
          </cell>
        </row>
        <row r="14">
          <cell r="A14" t="str">
            <v>Triturado de 1/2"</v>
          </cell>
          <cell r="B14" t="str">
            <v>m3</v>
          </cell>
          <cell r="C14">
            <v>81000</v>
          </cell>
        </row>
        <row r="15">
          <cell r="A15" t="str">
            <v>Tierra no vegetal</v>
          </cell>
          <cell r="B15" t="str">
            <v>m3</v>
          </cell>
          <cell r="C15">
            <v>66666.666666666672</v>
          </cell>
        </row>
        <row r="16">
          <cell r="A16" t="str">
            <v>Material Granular seleccionado</v>
          </cell>
          <cell r="B16" t="str">
            <v>m3</v>
          </cell>
          <cell r="C16">
            <v>56000</v>
          </cell>
        </row>
        <row r="17">
          <cell r="A17" t="str">
            <v>Afirmado</v>
          </cell>
          <cell r="B17" t="str">
            <v>m3</v>
          </cell>
          <cell r="C17">
            <v>40000</v>
          </cell>
        </row>
        <row r="18">
          <cell r="A18" t="str">
            <v>Costal</v>
          </cell>
          <cell r="B18" t="str">
            <v>un</v>
          </cell>
          <cell r="C18">
            <v>2300</v>
          </cell>
        </row>
        <row r="19">
          <cell r="A19" t="str">
            <v>Material para filtro</v>
          </cell>
          <cell r="B19" t="str">
            <v>m3</v>
          </cell>
          <cell r="C19">
            <v>85000</v>
          </cell>
        </row>
        <row r="20">
          <cell r="A20" t="str">
            <v>Granito #1</v>
          </cell>
          <cell r="B20" t="str">
            <v>bt</v>
          </cell>
          <cell r="C20">
            <v>18000</v>
          </cell>
        </row>
        <row r="21">
          <cell r="A21" t="str">
            <v>Geotextl NT2000</v>
          </cell>
          <cell r="B21" t="str">
            <v>m2</v>
          </cell>
          <cell r="C21">
            <v>9257</v>
          </cell>
        </row>
        <row r="23">
          <cell r="A23" t="str">
            <v>Agua</v>
          </cell>
          <cell r="B23" t="str">
            <v>lt</v>
          </cell>
          <cell r="C23">
            <v>100</v>
          </cell>
        </row>
        <row r="24">
          <cell r="A24" t="str">
            <v>Cinta de Señalizacion cal 6</v>
          </cell>
          <cell r="B24" t="str">
            <v>ml</v>
          </cell>
          <cell r="C24">
            <v>450</v>
          </cell>
        </row>
        <row r="25">
          <cell r="A25" t="str">
            <v>Tela verde para cerramiento 100m x 2.10m</v>
          </cell>
          <cell r="B25" t="str">
            <v>ml</v>
          </cell>
          <cell r="C25">
            <v>2190</v>
          </cell>
        </row>
        <row r="26">
          <cell r="A26" t="str">
            <v>Tela negra para cerramiento 100m x 2.10m</v>
          </cell>
          <cell r="B26" t="str">
            <v>ml</v>
          </cell>
          <cell r="C26">
            <v>350000</v>
          </cell>
        </row>
        <row r="27">
          <cell r="A27" t="str">
            <v>Tela blanca para cerramiento 100m x 2.10m</v>
          </cell>
          <cell r="B27" t="str">
            <v>ml</v>
          </cell>
          <cell r="C27">
            <v>355000</v>
          </cell>
        </row>
        <row r="28">
          <cell r="A28" t="str">
            <v>Caseton de Icopor</v>
          </cell>
          <cell r="B28" t="str">
            <v>m2</v>
          </cell>
          <cell r="C28">
            <v>45000</v>
          </cell>
        </row>
        <row r="29">
          <cell r="A29" t="str">
            <v>Bloque de cemento 0.10x0.20x0.40m estructural</v>
          </cell>
          <cell r="B29" t="str">
            <v>un</v>
          </cell>
          <cell r="C29">
            <v>2050</v>
          </cell>
        </row>
        <row r="30">
          <cell r="A30" t="str">
            <v>Bloque de cemento 0.10x0.20x0.40m</v>
          </cell>
          <cell r="B30" t="str">
            <v>un</v>
          </cell>
          <cell r="C30">
            <v>2050</v>
          </cell>
        </row>
        <row r="31">
          <cell r="A31" t="str">
            <v>Bloque de cemento 0.15x0.20x0.40m</v>
          </cell>
          <cell r="B31" t="str">
            <v>un</v>
          </cell>
          <cell r="C31">
            <v>2900</v>
          </cell>
        </row>
        <row r="32">
          <cell r="A32" t="str">
            <v>Ladrillo prensado tipo Santa Fe 24.5x12x5.5cm</v>
          </cell>
          <cell r="B32" t="str">
            <v>un</v>
          </cell>
          <cell r="C32">
            <v>750</v>
          </cell>
        </row>
        <row r="33">
          <cell r="A33" t="str">
            <v>Ladrillo Farol #6</v>
          </cell>
          <cell r="B33" t="str">
            <v>un</v>
          </cell>
          <cell r="C33">
            <v>3050</v>
          </cell>
        </row>
        <row r="34">
          <cell r="A34" t="str">
            <v>Ladrillo tolete común</v>
          </cell>
          <cell r="B34" t="str">
            <v>un</v>
          </cell>
          <cell r="C34">
            <v>550</v>
          </cell>
        </row>
        <row r="35">
          <cell r="A35" t="str">
            <v>Bloque #5 estándar 12 x 20 x 30 cm</v>
          </cell>
          <cell r="B35" t="str">
            <v>un</v>
          </cell>
          <cell r="C35">
            <v>1600</v>
          </cell>
        </row>
        <row r="36">
          <cell r="A36" t="str">
            <v>Bloque #5 estándar 20 x 20 x 40 cm</v>
          </cell>
          <cell r="B36" t="str">
            <v>un</v>
          </cell>
          <cell r="C36">
            <v>2900</v>
          </cell>
        </row>
        <row r="38">
          <cell r="A38" t="str">
            <v>Hidrofugo Siliconite Transparente</v>
          </cell>
          <cell r="B38" t="str">
            <v>gl</v>
          </cell>
          <cell r="C38">
            <v>80990</v>
          </cell>
        </row>
        <row r="39">
          <cell r="A39" t="str">
            <v>Limpiador fachada de ladrillo</v>
          </cell>
          <cell r="B39" t="str">
            <v>gl</v>
          </cell>
          <cell r="C39">
            <v>26780</v>
          </cell>
        </row>
        <row r="40">
          <cell r="A40" t="str">
            <v>Impermeabilizante acrilico</v>
          </cell>
          <cell r="B40" t="str">
            <v>gl</v>
          </cell>
          <cell r="C40">
            <v>73990</v>
          </cell>
        </row>
        <row r="41">
          <cell r="A41" t="str">
            <v>Barniz intemperie brillante</v>
          </cell>
          <cell r="B41" t="str">
            <v>gl</v>
          </cell>
          <cell r="C41">
            <v>45600</v>
          </cell>
        </row>
        <row r="42">
          <cell r="A42" t="str">
            <v>Pintura Anticorrosiva</v>
          </cell>
          <cell r="B42" t="str">
            <v>gl</v>
          </cell>
          <cell r="C42">
            <v>65850</v>
          </cell>
        </row>
        <row r="43">
          <cell r="A43" t="str">
            <v>Pintura Alta Asepsia</v>
          </cell>
          <cell r="B43" t="str">
            <v>gl</v>
          </cell>
          <cell r="C43">
            <v>98420</v>
          </cell>
        </row>
        <row r="44">
          <cell r="A44" t="str">
            <v>Pintura Epoxica</v>
          </cell>
          <cell r="B44" t="str">
            <v>gl</v>
          </cell>
          <cell r="C44">
            <v>183500</v>
          </cell>
        </row>
        <row r="45">
          <cell r="A45" t="str">
            <v>Pintura Vinilo tipo I</v>
          </cell>
          <cell r="B45" t="str">
            <v>gl</v>
          </cell>
          <cell r="C45">
            <v>80900</v>
          </cell>
        </row>
        <row r="46">
          <cell r="A46" t="str">
            <v>Pintura Vinilo tipo II</v>
          </cell>
          <cell r="B46" t="str">
            <v>gl</v>
          </cell>
          <cell r="C46">
            <v>46250</v>
          </cell>
        </row>
        <row r="47">
          <cell r="A47" t="str">
            <v>Pintura Fondeo</v>
          </cell>
          <cell r="B47" t="str">
            <v>gl</v>
          </cell>
          <cell r="C47">
            <v>58000</v>
          </cell>
        </row>
        <row r="48">
          <cell r="A48" t="str">
            <v>Pintura Acriltex</v>
          </cell>
          <cell r="B48" t="str">
            <v>gl</v>
          </cell>
          <cell r="C48">
            <v>35500</v>
          </cell>
        </row>
        <row r="49">
          <cell r="A49" t="str">
            <v>Pintura Vinilo Exterior tipo KORAZA</v>
          </cell>
          <cell r="B49" t="str">
            <v>cuñete</v>
          </cell>
          <cell r="C49">
            <v>486900</v>
          </cell>
        </row>
        <row r="50">
          <cell r="A50" t="str">
            <v>Pintura esmalte para exteriores</v>
          </cell>
          <cell r="B50" t="str">
            <v>gl</v>
          </cell>
          <cell r="C50">
            <v>69000</v>
          </cell>
        </row>
        <row r="51">
          <cell r="A51" t="str">
            <v>Rodillo</v>
          </cell>
          <cell r="B51" t="str">
            <v>un</v>
          </cell>
          <cell r="C51">
            <v>14650</v>
          </cell>
        </row>
        <row r="52">
          <cell r="A52" t="str">
            <v>Brocha</v>
          </cell>
          <cell r="B52" t="str">
            <v>un</v>
          </cell>
          <cell r="C52">
            <v>10870</v>
          </cell>
        </row>
        <row r="53">
          <cell r="A53" t="str">
            <v>Tex Joint Juntas</v>
          </cell>
          <cell r="B53" t="str">
            <v>gl</v>
          </cell>
          <cell r="C53">
            <v>310000</v>
          </cell>
        </row>
        <row r="54">
          <cell r="A54" t="str">
            <v>Nevado Base</v>
          </cell>
          <cell r="B54" t="str">
            <v>m2</v>
          </cell>
          <cell r="C54">
            <v>21500</v>
          </cell>
        </row>
        <row r="55">
          <cell r="A55" t="str">
            <v>Nevado Acabado</v>
          </cell>
          <cell r="B55" t="str">
            <v>m2</v>
          </cell>
          <cell r="C55">
            <v>12678.571428571429</v>
          </cell>
        </row>
        <row r="56">
          <cell r="A56" t="str">
            <v>Estuco Acrilico</v>
          </cell>
          <cell r="B56" t="str">
            <v>sac</v>
          </cell>
          <cell r="C56">
            <v>54500</v>
          </cell>
        </row>
        <row r="57">
          <cell r="A57" t="str">
            <v>Cielo Raso de PVC - Blanco</v>
          </cell>
          <cell r="B57" t="str">
            <v>m2</v>
          </cell>
          <cell r="C57">
            <v>45000</v>
          </cell>
        </row>
        <row r="58">
          <cell r="A58" t="str">
            <v>Dilatacion en Z</v>
          </cell>
          <cell r="B58" t="str">
            <v>ml</v>
          </cell>
          <cell r="C58">
            <v>3662</v>
          </cell>
        </row>
        <row r="59">
          <cell r="A59" t="str">
            <v>Esquinero 90°</v>
          </cell>
          <cell r="B59" t="str">
            <v>ml</v>
          </cell>
          <cell r="C59">
            <v>3450</v>
          </cell>
        </row>
        <row r="60">
          <cell r="A60" t="str">
            <v>Media Caña en PVC - 6cm</v>
          </cell>
          <cell r="B60" t="str">
            <v>ml</v>
          </cell>
          <cell r="C60">
            <v>9416</v>
          </cell>
        </row>
        <row r="61">
          <cell r="A61" t="str">
            <v>Registro Desmontable Snap Lock - 60x60</v>
          </cell>
          <cell r="B61" t="str">
            <v>un</v>
          </cell>
          <cell r="C61">
            <v>265000</v>
          </cell>
        </row>
        <row r="62">
          <cell r="A62" t="str">
            <v>Registro Desmontable Snap Lock - 50x50</v>
          </cell>
          <cell r="B62" t="str">
            <v>un</v>
          </cell>
        </row>
        <row r="63">
          <cell r="A63" t="str">
            <v>Registro Desmontable Snap Lock - 40x40</v>
          </cell>
          <cell r="B63" t="str">
            <v>un</v>
          </cell>
        </row>
        <row r="64">
          <cell r="A64" t="str">
            <v>Registro Desmontable Snap Lock - 20x20</v>
          </cell>
          <cell r="C64">
            <v>60000</v>
          </cell>
        </row>
        <row r="66">
          <cell r="A66" t="str">
            <v>Placa de Yeso</v>
          </cell>
          <cell r="B66" t="str">
            <v>un</v>
          </cell>
          <cell r="C66">
            <v>38900</v>
          </cell>
        </row>
        <row r="67">
          <cell r="A67" t="str">
            <v>Placa de Yeso RH</v>
          </cell>
          <cell r="B67" t="str">
            <v>un</v>
          </cell>
          <cell r="C67">
            <v>65300</v>
          </cell>
        </row>
        <row r="68">
          <cell r="A68" t="str">
            <v>Placa de Fibrocemento 6mm</v>
          </cell>
          <cell r="B68" t="str">
            <v>un</v>
          </cell>
          <cell r="C68">
            <v>54500</v>
          </cell>
        </row>
        <row r="69">
          <cell r="A69" t="str">
            <v>Placa de Fibrocemento 8mm</v>
          </cell>
          <cell r="B69" t="str">
            <v>un</v>
          </cell>
          <cell r="C69">
            <v>67300</v>
          </cell>
        </row>
        <row r="70">
          <cell r="A70" t="str">
            <v>Placa de Fibrocemento 10mm</v>
          </cell>
          <cell r="B70" t="str">
            <v>un</v>
          </cell>
          <cell r="C70">
            <v>79900</v>
          </cell>
        </row>
        <row r="71">
          <cell r="A71" t="str">
            <v>Placa de Fibrocemento 14mm</v>
          </cell>
          <cell r="B71" t="str">
            <v>un</v>
          </cell>
          <cell r="C71">
            <v>110400</v>
          </cell>
        </row>
        <row r="72">
          <cell r="A72" t="str">
            <v>Placa de Fibrocemento 20mm</v>
          </cell>
          <cell r="B72" t="str">
            <v>un</v>
          </cell>
          <cell r="C72">
            <v>159000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62800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m2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6">
          <cell r="A176" t="str">
            <v>Soldadura para hierro estructural</v>
          </cell>
          <cell r="B176" t="str">
            <v>kg</v>
          </cell>
          <cell r="C176">
            <v>18500</v>
          </cell>
        </row>
        <row r="177">
          <cell r="A177" t="str">
            <v>Alambre Galvanizado C12</v>
          </cell>
          <cell r="B177" t="str">
            <v>kg</v>
          </cell>
          <cell r="C177">
            <v>5000</v>
          </cell>
        </row>
        <row r="178">
          <cell r="A178" t="str">
            <v>Perfil Metálico</v>
          </cell>
          <cell r="B178" t="str">
            <v>ml</v>
          </cell>
          <cell r="C178">
            <v>35000</v>
          </cell>
        </row>
        <row r="179">
          <cell r="A179" t="str">
            <v>Angulo 1" x 1/8"</v>
          </cell>
          <cell r="B179" t="str">
            <v>ml</v>
          </cell>
          <cell r="C179">
            <v>18500</v>
          </cell>
        </row>
        <row r="180">
          <cell r="A180" t="str">
            <v>Malla Insectos Huecos 9x10mm</v>
          </cell>
          <cell r="B180" t="str">
            <v>m2</v>
          </cell>
          <cell r="C180">
            <v>14800</v>
          </cell>
        </row>
        <row r="182">
          <cell r="A182" t="str">
            <v>Tubo galvanizado para cerramiento de 1 1/2" x 6m</v>
          </cell>
          <cell r="B182" t="str">
            <v>un</v>
          </cell>
          <cell r="C182">
            <v>44400</v>
          </cell>
        </row>
        <row r="183">
          <cell r="A183" t="str">
            <v>Gasolina</v>
          </cell>
          <cell r="B183" t="str">
            <v>gl</v>
          </cell>
          <cell r="C183">
            <v>9500</v>
          </cell>
        </row>
        <row r="184">
          <cell r="A184" t="str">
            <v>ACPM</v>
          </cell>
          <cell r="B184" t="str">
            <v>gl</v>
          </cell>
          <cell r="C184">
            <v>10100</v>
          </cell>
        </row>
        <row r="185">
          <cell r="A185" t="str">
            <v>Caseton en eterilla h=0.30 , a=0.65m</v>
          </cell>
          <cell r="B185" t="str">
            <v>m</v>
          </cell>
          <cell r="C185">
            <v>16500</v>
          </cell>
        </row>
        <row r="186">
          <cell r="A186" t="str">
            <v>Malla con vena C24</v>
          </cell>
          <cell r="B186" t="str">
            <v>m2</v>
          </cell>
          <cell r="C186">
            <v>4350</v>
          </cell>
        </row>
        <row r="187">
          <cell r="A187" t="str">
            <v>Caseton en eterilla h=0.40 , a=0.65m</v>
          </cell>
          <cell r="B187" t="str">
            <v>m</v>
          </cell>
          <cell r="C187">
            <v>20000</v>
          </cell>
        </row>
        <row r="188">
          <cell r="A188" t="str">
            <v>Caseton en eterilla h=0.45 , a=0.65m</v>
          </cell>
          <cell r="B188" t="str">
            <v>m</v>
          </cell>
          <cell r="C188">
            <v>23100</v>
          </cell>
        </row>
        <row r="189">
          <cell r="A189" t="str">
            <v>Steeldeck, Cal 22 0.94x5.60m - e=0.75mm, Perfil e=1.5mm 90 mm L=6m</v>
          </cell>
          <cell r="B189" t="str">
            <v>m2</v>
          </cell>
          <cell r="C189">
            <v>61130</v>
          </cell>
        </row>
        <row r="191">
          <cell r="A191" t="str">
            <v>Tubo EMT 1/2"</v>
          </cell>
          <cell r="B191" t="str">
            <v>ml</v>
          </cell>
          <cell r="C191">
            <v>7560</v>
          </cell>
        </row>
        <row r="192">
          <cell r="A192" t="str">
            <v>Curva EMT 1/2"</v>
          </cell>
          <cell r="B192" t="str">
            <v>un</v>
          </cell>
          <cell r="C192">
            <v>7120</v>
          </cell>
        </row>
        <row r="193">
          <cell r="A193" t="str">
            <v>Union EMT 1/2" acero</v>
          </cell>
          <cell r="B193" t="str">
            <v>un</v>
          </cell>
          <cell r="C193">
            <v>2120</v>
          </cell>
        </row>
        <row r="194">
          <cell r="A194" t="str">
            <v>Conector EMT 1/2"</v>
          </cell>
          <cell r="B194" t="str">
            <v>un</v>
          </cell>
          <cell r="C194">
            <v>2120</v>
          </cell>
        </row>
        <row r="195">
          <cell r="A195" t="str">
            <v>Grapa 1 Doble Oreja x 10Und Galvanizada</v>
          </cell>
          <cell r="B195" t="str">
            <v>un</v>
          </cell>
          <cell r="C195">
            <v>900</v>
          </cell>
        </row>
        <row r="196">
          <cell r="A196" t="str">
            <v>Tubo Conduit PVC 1/2"</v>
          </cell>
          <cell r="B196" t="str">
            <v>m</v>
          </cell>
          <cell r="C196">
            <v>1630</v>
          </cell>
        </row>
        <row r="197">
          <cell r="A197" t="str">
            <v>Curva Conduit PVC 1/2"</v>
          </cell>
          <cell r="B197" t="str">
            <v>un</v>
          </cell>
          <cell r="C197">
            <v>750</v>
          </cell>
        </row>
        <row r="198">
          <cell r="A198" t="str">
            <v>Adaptador Terminal PVC 1/2"</v>
          </cell>
          <cell r="B198" t="str">
            <v>un</v>
          </cell>
          <cell r="C198">
            <v>450</v>
          </cell>
        </row>
        <row r="199">
          <cell r="A199" t="str">
            <v>Limpiador PVC</v>
          </cell>
          <cell r="B199" t="str">
            <v>gl</v>
          </cell>
          <cell r="C199">
            <v>37950</v>
          </cell>
        </row>
        <row r="200">
          <cell r="A200" t="str">
            <v>Soldadura PVC</v>
          </cell>
          <cell r="B200" t="str">
            <v>gl</v>
          </cell>
          <cell r="C200">
            <v>62120</v>
          </cell>
        </row>
        <row r="201">
          <cell r="A201" t="str">
            <v>Caja Rectangular Rawelt 2x4</v>
          </cell>
          <cell r="B201" t="str">
            <v>un</v>
          </cell>
          <cell r="C201">
            <v>12110</v>
          </cell>
        </row>
        <row r="202">
          <cell r="A202" t="str">
            <v>Caja Rectangular Rawelt 4x4</v>
          </cell>
          <cell r="B202" t="str">
            <v>un</v>
          </cell>
          <cell r="C202">
            <v>30220</v>
          </cell>
        </row>
        <row r="203">
          <cell r="A203" t="str">
            <v>Caja 2x4 Metalica galvanizada</v>
          </cell>
          <cell r="B203" t="str">
            <v>un</v>
          </cell>
          <cell r="C203">
            <v>3620</v>
          </cell>
        </row>
        <row r="204">
          <cell r="A204" t="str">
            <v>Cable Cu aislado #12 AWG THHN/THWN</v>
          </cell>
          <cell r="B204" t="str">
            <v>m</v>
          </cell>
          <cell r="C204">
            <v>2140</v>
          </cell>
        </row>
        <row r="205">
          <cell r="A205" t="str">
            <v>Conector para cable</v>
          </cell>
          <cell r="B205" t="str">
            <v>un</v>
          </cell>
          <cell r="C205">
            <v>1220</v>
          </cell>
        </row>
        <row r="206">
          <cell r="A206" t="str">
            <v>Cinta Aislante</v>
          </cell>
          <cell r="B206" t="str">
            <v>un</v>
          </cell>
          <cell r="C206">
            <v>17550</v>
          </cell>
        </row>
        <row r="207">
          <cell r="A207" t="str">
            <v>Tubo Conduit PVC 1"</v>
          </cell>
          <cell r="B207" t="str">
            <v>m</v>
          </cell>
          <cell r="C207">
            <v>2445</v>
          </cell>
        </row>
        <row r="208">
          <cell r="A208" t="str">
            <v>Curva Conduit PVC 1"</v>
          </cell>
          <cell r="B208" t="str">
            <v>un</v>
          </cell>
          <cell r="C208">
            <v>1125</v>
          </cell>
        </row>
        <row r="209">
          <cell r="A209" t="str">
            <v>Adaptador Terminal PVC 1"</v>
          </cell>
          <cell r="B209" t="str">
            <v>un</v>
          </cell>
          <cell r="C209">
            <v>675</v>
          </cell>
        </row>
        <row r="210">
          <cell r="A210" t="str">
            <v>Cable Cu aislado #10 -#8 AWG THHN/THWN</v>
          </cell>
          <cell r="B210" t="str">
            <v>m</v>
          </cell>
          <cell r="C210">
            <v>4256</v>
          </cell>
        </row>
        <row r="211">
          <cell r="A211" t="str">
            <v xml:space="preserve">Cable Eléctrico Encauchetado 3x12 Awg </v>
          </cell>
          <cell r="B211" t="str">
            <v>m</v>
          </cell>
          <cell r="C211">
            <v>9240</v>
          </cell>
        </row>
        <row r="212">
          <cell r="A212" t="str">
            <v>Tablero monofásico 6 circuitos con barraje de 75 A</v>
          </cell>
          <cell r="B212" t="str">
            <v>un</v>
          </cell>
          <cell r="C212">
            <v>178760</v>
          </cell>
        </row>
        <row r="213">
          <cell r="A213" t="str">
            <v>Interruptor enchufable 1x20 A 10 KA</v>
          </cell>
          <cell r="B213" t="str">
            <v>un</v>
          </cell>
          <cell r="C213">
            <v>19600</v>
          </cell>
        </row>
        <row r="214">
          <cell r="A214" t="str">
            <v>Adhesivo impreso</v>
          </cell>
          <cell r="B214" t="str">
            <v>un</v>
          </cell>
          <cell r="C214">
            <v>10000</v>
          </cell>
        </row>
        <row r="215">
          <cell r="A215" t="str">
            <v>Taco Individual</v>
          </cell>
          <cell r="B215" t="str">
            <v>un</v>
          </cell>
          <cell r="C215">
            <v>14150</v>
          </cell>
        </row>
        <row r="216">
          <cell r="A216" t="str">
            <v>Toma Trifilar 240v</v>
          </cell>
          <cell r="B216" t="str">
            <v>un</v>
          </cell>
          <cell r="C216">
            <v>19500</v>
          </cell>
        </row>
        <row r="217">
          <cell r="A217" t="str">
            <v>Toma corriente normal 2P + T</v>
          </cell>
          <cell r="B217" t="str">
            <v>un</v>
          </cell>
          <cell r="C217">
            <v>15400</v>
          </cell>
        </row>
        <row r="218">
          <cell r="A218" t="str">
            <v>Toma corriente GFCI</v>
          </cell>
          <cell r="B218" t="str">
            <v>un</v>
          </cell>
          <cell r="C218">
            <v>75000</v>
          </cell>
        </row>
        <row r="219">
          <cell r="A219" t="str">
            <v>Roseta plástica (Plafon)</v>
          </cell>
          <cell r="B219" t="str">
            <v>un</v>
          </cell>
          <cell r="C219">
            <v>12330</v>
          </cell>
        </row>
        <row r="220">
          <cell r="A220" t="str">
            <v>Interruptor Simple</v>
          </cell>
          <cell r="B220" t="str">
            <v>un</v>
          </cell>
          <cell r="C220">
            <v>15840</v>
          </cell>
        </row>
        <row r="221">
          <cell r="A221" t="str">
            <v xml:space="preserve">Interruptor Conmutable </v>
          </cell>
          <cell r="B221" t="str">
            <v>un</v>
          </cell>
          <cell r="C221">
            <v>61900</v>
          </cell>
        </row>
        <row r="222">
          <cell r="A222" t="str">
            <v>Panel Led Redondo 9W Luz Blanca</v>
          </cell>
          <cell r="B222" t="str">
            <v>un</v>
          </cell>
          <cell r="C222">
            <v>22210</v>
          </cell>
        </row>
        <row r="223">
          <cell r="A223" t="str">
            <v>Panel Led Empotrar 18W Luz Fría</v>
          </cell>
          <cell r="B223" t="str">
            <v>un</v>
          </cell>
          <cell r="C223">
            <v>26900</v>
          </cell>
        </row>
        <row r="224">
          <cell r="A224" t="str">
            <v>Lámpara Colgante 1 Luz</v>
          </cell>
          <cell r="B224" t="str">
            <v>un</v>
          </cell>
          <cell r="C224">
            <v>130760</v>
          </cell>
        </row>
        <row r="225">
          <cell r="A225" t="str">
            <v>Bombillo led</v>
          </cell>
          <cell r="B225" t="str">
            <v>un</v>
          </cell>
          <cell r="C225">
            <v>9160</v>
          </cell>
        </row>
        <row r="226">
          <cell r="A226" t="str">
            <v>Reflector Led 200w Intemperie</v>
          </cell>
          <cell r="B226" t="str">
            <v>un</v>
          </cell>
          <cell r="C226">
            <v>185620</v>
          </cell>
        </row>
        <row r="227">
          <cell r="A227" t="str">
            <v>Reflector Led 50W Ip65</v>
          </cell>
          <cell r="B227" t="str">
            <v>un</v>
          </cell>
          <cell r="C227">
            <v>40200</v>
          </cell>
        </row>
        <row r="229">
          <cell r="A229" t="str">
            <v>Accesorio PVC presion</v>
          </cell>
          <cell r="B229" t="str">
            <v>un</v>
          </cell>
          <cell r="C229">
            <v>17620</v>
          </cell>
        </row>
        <row r="230">
          <cell r="A230" t="str">
            <v>Tuberia PVC presion 1/2"</v>
          </cell>
          <cell r="B230" t="str">
            <v>ml</v>
          </cell>
          <cell r="C230">
            <v>4830</v>
          </cell>
        </row>
        <row r="231">
          <cell r="A231" t="str">
            <v>Niple de HG de 1/2" 15cm</v>
          </cell>
          <cell r="B231" t="str">
            <v>un</v>
          </cell>
          <cell r="C231">
            <v>2700</v>
          </cell>
        </row>
        <row r="233">
          <cell r="A233" t="str">
            <v>Tuberia PVC presion 3/4"</v>
          </cell>
          <cell r="B233" t="str">
            <v>ml</v>
          </cell>
          <cell r="C233">
            <v>5960</v>
          </cell>
        </row>
        <row r="234">
          <cell r="A234" t="str">
            <v>Niple de HG de 3/4" 15cm</v>
          </cell>
          <cell r="B234" t="str">
            <v>un</v>
          </cell>
          <cell r="C234">
            <v>4500</v>
          </cell>
        </row>
        <row r="236">
          <cell r="A236" t="str">
            <v>Tuberia PVC presion 1"</v>
          </cell>
          <cell r="B236" t="str">
            <v>ml</v>
          </cell>
          <cell r="C236">
            <v>6870</v>
          </cell>
        </row>
        <row r="237">
          <cell r="A237" t="str">
            <v>Niple de HG de 1" 15cm</v>
          </cell>
          <cell r="B237" t="str">
            <v>un</v>
          </cell>
          <cell r="C237">
            <v>5200</v>
          </cell>
        </row>
        <row r="239">
          <cell r="A239" t="str">
            <v>Tuberia PVC presion 1 1/4"</v>
          </cell>
          <cell r="B239" t="str">
            <v>ml</v>
          </cell>
          <cell r="C239">
            <v>7900</v>
          </cell>
        </row>
        <row r="240">
          <cell r="A240" t="str">
            <v>Niple de HG de 1 1/4" 15cm</v>
          </cell>
          <cell r="B240" t="str">
            <v>un</v>
          </cell>
          <cell r="C240">
            <v>8400</v>
          </cell>
        </row>
        <row r="242">
          <cell r="A242" t="str">
            <v>Tuberia PVC presion 1 1/2"</v>
          </cell>
          <cell r="B242" t="str">
            <v>ml</v>
          </cell>
          <cell r="C242">
            <v>9800</v>
          </cell>
        </row>
        <row r="243">
          <cell r="A243" t="str">
            <v>Niple de HG de 1 1/2" 15cm</v>
          </cell>
          <cell r="B243" t="str">
            <v>un</v>
          </cell>
          <cell r="C243">
            <v>10400</v>
          </cell>
        </row>
        <row r="245">
          <cell r="A245" t="str">
            <v>Registro de corte de 1/2"</v>
          </cell>
          <cell r="B245" t="str">
            <v>un</v>
          </cell>
          <cell r="C245">
            <v>48570</v>
          </cell>
        </row>
        <row r="246">
          <cell r="A246" t="str">
            <v>Cheque de 1/2" Presion</v>
          </cell>
          <cell r="B246" t="str">
            <v>un</v>
          </cell>
          <cell r="C246">
            <v>75840</v>
          </cell>
        </row>
        <row r="248">
          <cell r="A248" t="str">
            <v>Cinta de Teflon 10m</v>
          </cell>
          <cell r="B248" t="str">
            <v>un</v>
          </cell>
          <cell r="C248">
            <v>3700</v>
          </cell>
        </row>
        <row r="249">
          <cell r="A249" t="str">
            <v>Adaptador PVC macho de 1/2" presion</v>
          </cell>
          <cell r="B249" t="str">
            <v>un</v>
          </cell>
          <cell r="C249">
            <v>750</v>
          </cell>
        </row>
        <row r="250">
          <cell r="A250" t="str">
            <v>Adaptador PVC hembra de 1/2" presion</v>
          </cell>
          <cell r="B250" t="str">
            <v>un</v>
          </cell>
          <cell r="C250">
            <v>750</v>
          </cell>
        </row>
        <row r="251">
          <cell r="A251" t="str">
            <v>Llave de paso 1/2"</v>
          </cell>
          <cell r="B251" t="str">
            <v>un</v>
          </cell>
          <cell r="C251">
            <v>67460</v>
          </cell>
        </row>
        <row r="253">
          <cell r="A253" t="str">
            <v>Tuberia PVC de 3"</v>
          </cell>
          <cell r="B253" t="str">
            <v>ml</v>
          </cell>
          <cell r="C253">
            <v>10130</v>
          </cell>
        </row>
        <row r="254">
          <cell r="A254" t="str">
            <v>Accesorio PVC 3"</v>
          </cell>
          <cell r="B254" t="str">
            <v>un</v>
          </cell>
          <cell r="C254">
            <v>9870</v>
          </cell>
        </row>
        <row r="255">
          <cell r="A255" t="str">
            <v>Soporte bajante PVC agua lluvia</v>
          </cell>
          <cell r="B255" t="str">
            <v>un</v>
          </cell>
          <cell r="C255">
            <v>5330</v>
          </cell>
        </row>
        <row r="256">
          <cell r="A256" t="str">
            <v>Tuberia PVC ventilacion de 2"</v>
          </cell>
          <cell r="B256" t="str">
            <v>ml</v>
          </cell>
          <cell r="C256">
            <v>7450</v>
          </cell>
        </row>
        <row r="258">
          <cell r="A258" t="str">
            <v>Tapon de cobre</v>
          </cell>
          <cell r="B258" t="str">
            <v>un</v>
          </cell>
          <cell r="C258">
            <v>2130</v>
          </cell>
        </row>
        <row r="259">
          <cell r="A259" t="str">
            <v>Adaptador macho cobre</v>
          </cell>
          <cell r="B259" t="str">
            <v>un</v>
          </cell>
          <cell r="C259">
            <v>2850</v>
          </cell>
        </row>
        <row r="260">
          <cell r="A260" t="str">
            <v>Tuberia de cobre</v>
          </cell>
          <cell r="B260" t="str">
            <v>ml</v>
          </cell>
          <cell r="C260">
            <v>37210</v>
          </cell>
        </row>
        <row r="262">
          <cell r="A262" t="str">
            <v>Accesorio PVC 2" sanitaria</v>
          </cell>
          <cell r="B262" t="str">
            <v>un</v>
          </cell>
          <cell r="C262">
            <v>9860</v>
          </cell>
        </row>
        <row r="263">
          <cell r="A263" t="str">
            <v>Tuberia PVC Sanitaria 2"</v>
          </cell>
          <cell r="B263" t="str">
            <v>ml</v>
          </cell>
          <cell r="C263">
            <v>11460</v>
          </cell>
        </row>
        <row r="264">
          <cell r="A264" t="str">
            <v>Accesorio PVC 4" sanitaria</v>
          </cell>
          <cell r="B264" t="str">
            <v>un</v>
          </cell>
          <cell r="C264">
            <v>14970</v>
          </cell>
        </row>
        <row r="265">
          <cell r="A265" t="str">
            <v>Tuberia PVC Sanitaria 4"</v>
          </cell>
          <cell r="B265" t="str">
            <v>ml</v>
          </cell>
          <cell r="C265">
            <v>14120</v>
          </cell>
        </row>
        <row r="266">
          <cell r="A266" t="str">
            <v>Geotextil NT200</v>
          </cell>
          <cell r="B266" t="str">
            <v>m2</v>
          </cell>
          <cell r="C266">
            <v>9257</v>
          </cell>
        </row>
        <row r="267">
          <cell r="A267" t="str">
            <v>Limpiador de PVC 1/4 de galón</v>
          </cell>
          <cell r="B267" t="str">
            <v>und</v>
          </cell>
          <cell r="C267">
            <v>49900</v>
          </cell>
        </row>
        <row r="268">
          <cell r="A268" t="str">
            <v>Pegante PVC 1/4 de galón</v>
          </cell>
          <cell r="B268" t="str">
            <v>und</v>
          </cell>
          <cell r="C268">
            <v>65077</v>
          </cell>
        </row>
        <row r="269">
          <cell r="A269" t="str">
            <v>Tubería de PVC de 2'', puesto en obra</v>
          </cell>
          <cell r="B269" t="str">
            <v>ml</v>
          </cell>
          <cell r="C269">
            <v>17256</v>
          </cell>
        </row>
        <row r="271">
          <cell r="A271" t="str">
            <v>Tuberia de drenaje 4''</v>
          </cell>
          <cell r="B271" t="str">
            <v>ml</v>
          </cell>
          <cell r="C271">
            <v>29032</v>
          </cell>
        </row>
        <row r="272">
          <cell r="A272" t="str">
            <v>Unión drenaje de 100mm, unión PVC</v>
          </cell>
          <cell r="B272" t="str">
            <v>un</v>
          </cell>
          <cell r="C272">
            <v>10332</v>
          </cell>
        </row>
        <row r="274">
          <cell r="A274" t="str">
            <v>Valvula de bola 1/2"</v>
          </cell>
          <cell r="B274" t="str">
            <v>un</v>
          </cell>
          <cell r="C274">
            <v>67850</v>
          </cell>
        </row>
        <row r="275">
          <cell r="A275" t="str">
            <v>Valvula de Cheque 1/2"</v>
          </cell>
          <cell r="B275" t="str">
            <v>un</v>
          </cell>
          <cell r="C275">
            <v>49660</v>
          </cell>
        </row>
        <row r="277">
          <cell r="A277" t="str">
            <v>Sanitario ACUAPLUS ultra Bone</v>
          </cell>
          <cell r="B277" t="str">
            <v>un</v>
          </cell>
          <cell r="C277">
            <v>180000</v>
          </cell>
        </row>
        <row r="278">
          <cell r="A278" t="str">
            <v>Sanitario HAPPY REDONDO Single 4.8 litros</v>
          </cell>
          <cell r="B278" t="str">
            <v>un</v>
          </cell>
          <cell r="C278">
            <v>210000</v>
          </cell>
        </row>
        <row r="279">
          <cell r="A279" t="str">
            <v>Sanitario MANANTIAL 4.8 Litros</v>
          </cell>
          <cell r="B279" t="str">
            <v>un</v>
          </cell>
          <cell r="C279">
            <v>240000</v>
          </cell>
        </row>
        <row r="280">
          <cell r="A280" t="str">
            <v>Sanitario AQUAPRO Redondo 3.7 Litros</v>
          </cell>
          <cell r="B280" t="str">
            <v>un</v>
          </cell>
          <cell r="C280">
            <v>307000</v>
          </cell>
        </row>
        <row r="281">
          <cell r="A281" t="str">
            <v>Sanitario Taza Báltica entrada posterior</v>
          </cell>
          <cell r="B281" t="str">
            <v>un</v>
          </cell>
          <cell r="C281">
            <v>638740</v>
          </cell>
        </row>
        <row r="282">
          <cell r="A282" t="str">
            <v>Sanitario ECOCLEAN Single Blanco</v>
          </cell>
          <cell r="B282" t="str">
            <v>un</v>
          </cell>
          <cell r="C282">
            <v>362000</v>
          </cell>
        </row>
        <row r="283">
          <cell r="A283" t="str">
            <v>Sanitario MONTECARLO Novo Redondo</v>
          </cell>
          <cell r="B283" t="str">
            <v>un</v>
          </cell>
          <cell r="C283">
            <v>535000</v>
          </cell>
        </row>
        <row r="284">
          <cell r="A284" t="str">
            <v>Sanitario MONTECARLO Novo Alongado</v>
          </cell>
          <cell r="B284" t="str">
            <v>un</v>
          </cell>
          <cell r="C284">
            <v>594000</v>
          </cell>
        </row>
        <row r="286">
          <cell r="A286" t="str">
            <v>Válvula para Sanitario Push</v>
          </cell>
          <cell r="B286" t="str">
            <v>un</v>
          </cell>
          <cell r="C286">
            <v>374650</v>
          </cell>
        </row>
        <row r="287">
          <cell r="A287" t="str">
            <v>Brida Flexible 4"</v>
          </cell>
          <cell r="B287" t="str">
            <v>un</v>
          </cell>
          <cell r="C287">
            <v>80000</v>
          </cell>
        </row>
        <row r="288">
          <cell r="A288" t="str">
            <v>Brida Flexible 3"</v>
          </cell>
          <cell r="B288" t="str">
            <v>un</v>
          </cell>
          <cell r="C288">
            <v>60000</v>
          </cell>
        </row>
        <row r="290">
          <cell r="A290" t="str">
            <v>Lavamanos colgar ACUACER</v>
          </cell>
          <cell r="B290" t="str">
            <v>un</v>
          </cell>
          <cell r="C290">
            <v>62000</v>
          </cell>
        </row>
        <row r="291">
          <cell r="A291" t="str">
            <v>Lavamanos Pedestal MILANO</v>
          </cell>
          <cell r="B291" t="str">
            <v>un</v>
          </cell>
          <cell r="C291">
            <v>105000</v>
          </cell>
        </row>
        <row r="292">
          <cell r="A292" t="str">
            <v>Lavamanos Colgar MILANO</v>
          </cell>
          <cell r="B292" t="str">
            <v>un</v>
          </cell>
          <cell r="C292">
            <v>65000</v>
          </cell>
        </row>
        <row r="293">
          <cell r="A293" t="str">
            <v xml:space="preserve">Lavamanos Pedestal AVANTI </v>
          </cell>
          <cell r="B293" t="str">
            <v>un</v>
          </cell>
          <cell r="C293">
            <v>131000</v>
          </cell>
        </row>
        <row r="294">
          <cell r="A294" t="str">
            <v>Lavamanos Estación de lavado fijación muro</v>
          </cell>
          <cell r="B294" t="str">
            <v>un</v>
          </cell>
          <cell r="C294">
            <v>274860</v>
          </cell>
        </row>
        <row r="295">
          <cell r="A295" t="str">
            <v>Lavamanos colgar Happy Blanco</v>
          </cell>
          <cell r="B295" t="str">
            <v>un</v>
          </cell>
          <cell r="C295">
            <v>84000</v>
          </cell>
        </row>
        <row r="296">
          <cell r="A296" t="str">
            <v>Lavamanos de Sobreponer</v>
          </cell>
          <cell r="B296" t="str">
            <v>un</v>
          </cell>
          <cell r="C296">
            <v>187630</v>
          </cell>
        </row>
        <row r="297">
          <cell r="A297" t="str">
            <v>Lavaplatos para Cocina</v>
          </cell>
          <cell r="B297" t="str">
            <v>un</v>
          </cell>
          <cell r="C297">
            <v>150320</v>
          </cell>
        </row>
        <row r="299">
          <cell r="A299" t="str">
            <v>Grifería institucional de mesa tipo push para lavamanos</v>
          </cell>
          <cell r="B299" t="str">
            <v>un</v>
          </cell>
          <cell r="C299">
            <v>180000</v>
          </cell>
        </row>
        <row r="300">
          <cell r="A300" t="str">
            <v>Grifería para Lavamanos Monocontrol</v>
          </cell>
          <cell r="B300" t="str">
            <v>un</v>
          </cell>
          <cell r="C300">
            <v>131300</v>
          </cell>
        </row>
        <row r="301">
          <cell r="A301" t="str">
            <v>Grifería para Lavamanos NOGAL</v>
          </cell>
          <cell r="B301" t="str">
            <v>un</v>
          </cell>
          <cell r="C301">
            <v>68000</v>
          </cell>
        </row>
        <row r="302">
          <cell r="A302" t="str">
            <v>Grifería Lavaplatos Monocontrol</v>
          </cell>
          <cell r="B302" t="str">
            <v>un</v>
          </cell>
          <cell r="C302">
            <v>154200</v>
          </cell>
        </row>
        <row r="303">
          <cell r="A303" t="str">
            <v>Grifería sencilla lavaplatos</v>
          </cell>
          <cell r="B303" t="str">
            <v>un</v>
          </cell>
          <cell r="C303">
            <v>82140</v>
          </cell>
        </row>
        <row r="304">
          <cell r="A304" t="str">
            <v>Grifería lavaplatos con mezclador</v>
          </cell>
          <cell r="B304" t="str">
            <v>un</v>
          </cell>
          <cell r="C304">
            <v>245620</v>
          </cell>
        </row>
        <row r="305">
          <cell r="A305" t="str">
            <v>Kit Lavaplatos con Desague Tipo Push</v>
          </cell>
          <cell r="B305" t="str">
            <v>un</v>
          </cell>
          <cell r="C305">
            <v>57620</v>
          </cell>
        </row>
        <row r="306">
          <cell r="A306" t="str">
            <v>Kit Lavamos con Desague Sencillo</v>
          </cell>
          <cell r="B306" t="str">
            <v>un</v>
          </cell>
          <cell r="C306">
            <v>32450</v>
          </cell>
        </row>
        <row r="307">
          <cell r="A307" t="str">
            <v>Kit Lavamos con Desague Tipo Push</v>
          </cell>
          <cell r="B307" t="str">
            <v>un</v>
          </cell>
          <cell r="C307">
            <v>57000</v>
          </cell>
        </row>
        <row r="308">
          <cell r="A308" t="str">
            <v>Kit Instalacion Sanitario</v>
          </cell>
          <cell r="B308" t="str">
            <v>un</v>
          </cell>
          <cell r="C308">
            <v>40000</v>
          </cell>
        </row>
        <row r="309">
          <cell r="A309" t="str">
            <v>Kit Instalacion Lavaplatos</v>
          </cell>
          <cell r="B309" t="str">
            <v>un</v>
          </cell>
          <cell r="C309">
            <v>74650</v>
          </cell>
        </row>
        <row r="310">
          <cell r="A310" t="str">
            <v>Kit por 6 Accesorios de baño</v>
          </cell>
          <cell r="B310" t="str">
            <v>un</v>
          </cell>
          <cell r="C310">
            <v>186740</v>
          </cell>
        </row>
        <row r="311">
          <cell r="A311" t="str">
            <v>Ducha doble Manija</v>
          </cell>
          <cell r="B311" t="str">
            <v>un</v>
          </cell>
          <cell r="C311">
            <v>172620</v>
          </cell>
        </row>
        <row r="312">
          <cell r="A312" t="str">
            <v>Ducha sencilla cromo</v>
          </cell>
          <cell r="B312" t="str">
            <v>un</v>
          </cell>
          <cell r="C312">
            <v>139000</v>
          </cell>
        </row>
        <row r="313">
          <cell r="A313" t="str">
            <v>Mezclador de Ducha</v>
          </cell>
          <cell r="B313" t="str">
            <v>un</v>
          </cell>
          <cell r="C313">
            <v>164320</v>
          </cell>
        </row>
        <row r="314">
          <cell r="A314" t="str">
            <v>Rejilla de piso Plastica 3x2</v>
          </cell>
          <cell r="B314" t="str">
            <v>un</v>
          </cell>
          <cell r="C314">
            <v>12000</v>
          </cell>
        </row>
        <row r="315">
          <cell r="A315" t="str">
            <v>Rejilla de piso Metalica 3x2</v>
          </cell>
          <cell r="B315" t="str">
            <v>un</v>
          </cell>
          <cell r="C315">
            <v>45780</v>
          </cell>
        </row>
        <row r="317">
          <cell r="A317" t="str">
            <v>Mesón en acero inox para cocineta 150x55cm + Poceta</v>
          </cell>
          <cell r="B317" t="str">
            <v>un</v>
          </cell>
          <cell r="C317">
            <v>638870</v>
          </cell>
        </row>
        <row r="318">
          <cell r="A318" t="str">
            <v>Mesón en acero inoxidable 100x55cm + Pozuelo</v>
          </cell>
          <cell r="B318" t="str">
            <v>un</v>
          </cell>
          <cell r="C318">
            <v>527760</v>
          </cell>
        </row>
        <row r="319">
          <cell r="A319" t="str">
            <v>Mesón en acero inox para cocineta 150x55cm + Poceta y 4 Puestos coccion</v>
          </cell>
          <cell r="B319" t="str">
            <v>un</v>
          </cell>
          <cell r="C319">
            <v>570000</v>
          </cell>
        </row>
        <row r="320">
          <cell r="A320" t="str">
            <v>Mesón en Quarstone</v>
          </cell>
          <cell r="B320" t="str">
            <v>ml</v>
          </cell>
          <cell r="C320">
            <v>494300</v>
          </cell>
        </row>
        <row r="321">
          <cell r="A321" t="str">
            <v>Babero en Quarstone hasta 10cm</v>
          </cell>
          <cell r="B321" t="str">
            <v>ml</v>
          </cell>
          <cell r="C321">
            <v>56410</v>
          </cell>
        </row>
        <row r="322">
          <cell r="A322" t="str">
            <v>Salpicadero en Quarstone hasta 10cm</v>
          </cell>
          <cell r="B322" t="str">
            <v>ml</v>
          </cell>
          <cell r="C322">
            <v>75210</v>
          </cell>
        </row>
        <row r="323">
          <cell r="A323" t="str">
            <v>Pega para Piedra</v>
          </cell>
          <cell r="B323" t="str">
            <v>gl</v>
          </cell>
          <cell r="C323">
            <v>11150</v>
          </cell>
        </row>
        <row r="324">
          <cell r="A324" t="str">
            <v>Lavatraperos prefabricado</v>
          </cell>
          <cell r="B324" t="str">
            <v>un</v>
          </cell>
          <cell r="C324">
            <v>204300</v>
          </cell>
        </row>
        <row r="326">
          <cell r="A326" t="str">
            <v>Lamina en Acero Inoxidable Cal18</v>
          </cell>
          <cell r="B326" t="str">
            <v>m2</v>
          </cell>
          <cell r="C326">
            <v>319420</v>
          </cell>
        </row>
        <row r="327">
          <cell r="A327" t="str">
            <v>Soporte de Pared en Acero Inox</v>
          </cell>
          <cell r="B327" t="str">
            <v>un</v>
          </cell>
          <cell r="C327">
            <v>39640</v>
          </cell>
        </row>
        <row r="328">
          <cell r="A328" t="str">
            <v>Mueble Inferior Madera aglomerada RH</v>
          </cell>
          <cell r="B328" t="str">
            <v>ml</v>
          </cell>
          <cell r="C328">
            <v>451740</v>
          </cell>
        </row>
        <row r="329">
          <cell r="A329" t="str">
            <v>Mueble Superior Madera aglomerada RH</v>
          </cell>
          <cell r="B329" t="str">
            <v>ml</v>
          </cell>
          <cell r="C329">
            <v>393460</v>
          </cell>
        </row>
        <row r="330">
          <cell r="A330" t="str">
            <v>Mueble Madera Aglomerada para Closet</v>
          </cell>
          <cell r="B330" t="str">
            <v>ml</v>
          </cell>
          <cell r="C330">
            <v>798990</v>
          </cell>
        </row>
        <row r="332">
          <cell r="A332" t="str">
            <v>Detergente</v>
          </cell>
          <cell r="B332" t="str">
            <v>kg</v>
          </cell>
          <cell r="C332">
            <v>4000</v>
          </cell>
        </row>
        <row r="333">
          <cell r="A333" t="str">
            <v>Limpiavidrios</v>
          </cell>
          <cell r="B333" t="str">
            <v>lt</v>
          </cell>
          <cell r="C333">
            <v>3225</v>
          </cell>
        </row>
        <row r="335">
          <cell r="A335" t="str">
            <v>Ventana en Aluminio crudo de 0.70x0.50m</v>
          </cell>
          <cell r="B335" t="str">
            <v>un</v>
          </cell>
          <cell r="C335">
            <v>125850</v>
          </cell>
        </row>
        <row r="336">
          <cell r="A336" t="str">
            <v>Ventana en Aluminio crudo de 1.20x0.50m</v>
          </cell>
          <cell r="B336" t="str">
            <v>un</v>
          </cell>
          <cell r="C336">
            <v>215800</v>
          </cell>
        </row>
        <row r="337">
          <cell r="A337" t="str">
            <v>Ventana en Aluminio crudo de 0.50x1.80m</v>
          </cell>
          <cell r="B337" t="str">
            <v>un</v>
          </cell>
          <cell r="C337">
            <v>245800</v>
          </cell>
        </row>
        <row r="339">
          <cell r="A339" t="str">
            <v>Puerta Metalica de 1.00x2.10m</v>
          </cell>
          <cell r="B339" t="str">
            <v>un</v>
          </cell>
          <cell r="C339">
            <v>632120</v>
          </cell>
        </row>
        <row r="340">
          <cell r="A340" t="str">
            <v>Puerta Madera de 0.90 a 1.10</v>
          </cell>
          <cell r="B340" t="str">
            <v>un</v>
          </cell>
          <cell r="C340">
            <v>325000</v>
          </cell>
        </row>
        <row r="341">
          <cell r="A341" t="str">
            <v>Puerta Madera de 0.66 a 0.89</v>
          </cell>
          <cell r="B341" t="str">
            <v>un</v>
          </cell>
          <cell r="C341">
            <v>305000</v>
          </cell>
        </row>
        <row r="342">
          <cell r="A342" t="str">
            <v>Puerta Madera de 0.80x2.10m</v>
          </cell>
          <cell r="B342" t="str">
            <v>un</v>
          </cell>
          <cell r="C342">
            <v>472320</v>
          </cell>
        </row>
        <row r="343">
          <cell r="A343" t="str">
            <v>Puerta Madera de 0.70x2.10m</v>
          </cell>
          <cell r="B343" t="str">
            <v>un</v>
          </cell>
          <cell r="C343">
            <v>431210</v>
          </cell>
        </row>
        <row r="344">
          <cell r="A344" t="str">
            <v>Puerta Metalica y Lamina de 0.80x2.10m</v>
          </cell>
          <cell r="B344" t="str">
            <v>un</v>
          </cell>
          <cell r="C344">
            <v>320000</v>
          </cell>
        </row>
        <row r="345">
          <cell r="A345" t="str">
            <v>Puerts Madera + Vidrio</v>
          </cell>
          <cell r="B345" t="str">
            <v>un</v>
          </cell>
          <cell r="C345">
            <v>765000</v>
          </cell>
        </row>
        <row r="346">
          <cell r="A346" t="str">
            <v>Puerta Metalica de 2.00x2.10m</v>
          </cell>
          <cell r="B346" t="str">
            <v>un</v>
          </cell>
          <cell r="C346">
            <v>1364300</v>
          </cell>
        </row>
        <row r="347">
          <cell r="A347" t="str">
            <v>Bisagra de hierro para Puerta X3</v>
          </cell>
          <cell r="B347" t="str">
            <v>un</v>
          </cell>
          <cell r="C347">
            <v>12430</v>
          </cell>
        </row>
        <row r="348">
          <cell r="A348" t="str">
            <v>Chapa Candado Puerta Corrediza</v>
          </cell>
          <cell r="B348" t="str">
            <v>un</v>
          </cell>
          <cell r="C348">
            <v>284150</v>
          </cell>
        </row>
        <row r="349">
          <cell r="A349" t="str">
            <v>Chapa Pomo Entrada Principal Acero</v>
          </cell>
          <cell r="B349" t="str">
            <v>un</v>
          </cell>
          <cell r="C349">
            <v>44000</v>
          </cell>
        </row>
        <row r="350">
          <cell r="A350" t="str">
            <v>Chapa Pomo Alcoba Acero</v>
          </cell>
          <cell r="B350" t="str">
            <v>un</v>
          </cell>
          <cell r="C350">
            <v>22000</v>
          </cell>
        </row>
        <row r="351">
          <cell r="A351" t="str">
            <v>Chapa Pomo Baño Acero</v>
          </cell>
          <cell r="B351" t="str">
            <v>un</v>
          </cell>
          <cell r="C351">
            <v>20500</v>
          </cell>
        </row>
        <row r="352">
          <cell r="A352" t="str">
            <v>Topepuerta</v>
          </cell>
          <cell r="B352" t="str">
            <v>un</v>
          </cell>
          <cell r="C352">
            <v>15200</v>
          </cell>
        </row>
        <row r="354">
          <cell r="A354" t="str">
            <v>----------------------------</v>
          </cell>
        </row>
      </sheetData>
      <sheetData sheetId="9">
        <row r="2">
          <cell r="A2" t="str">
            <v>Ayudante raso</v>
          </cell>
          <cell r="B2">
            <v>48733</v>
          </cell>
        </row>
        <row r="3">
          <cell r="A3" t="str">
            <v>Ayudante entendido</v>
          </cell>
          <cell r="B3">
            <v>61400</v>
          </cell>
        </row>
        <row r="4">
          <cell r="A4" t="str">
            <v>Oficial</v>
          </cell>
          <cell r="B4">
            <v>97300</v>
          </cell>
        </row>
        <row r="5">
          <cell r="A5" t="str">
            <v>Oficial concretos</v>
          </cell>
          <cell r="B5">
            <v>97300</v>
          </cell>
        </row>
        <row r="6">
          <cell r="A6" t="str">
            <v>Maestro</v>
          </cell>
          <cell r="B6">
            <v>87719.400000000009</v>
          </cell>
        </row>
        <row r="7">
          <cell r="A7" t="str">
            <v>Topógrafo</v>
          </cell>
          <cell r="B7">
            <v>122967</v>
          </cell>
        </row>
        <row r="8">
          <cell r="A8" t="str">
            <v>Cadenero 1</v>
          </cell>
          <cell r="B8">
            <v>97300</v>
          </cell>
        </row>
        <row r="9">
          <cell r="A9" t="str">
            <v>Cadenero 2</v>
          </cell>
          <cell r="B9">
            <v>50000</v>
          </cell>
        </row>
        <row r="10">
          <cell r="A10" t="str">
            <v>Coordinador SST</v>
          </cell>
          <cell r="B10">
            <v>77972.800000000003</v>
          </cell>
        </row>
        <row r="11">
          <cell r="A11" t="str">
            <v>L</v>
          </cell>
        </row>
        <row r="12">
          <cell r="A12" t="str">
            <v>1 Oficial / 1 Ayudantes</v>
          </cell>
          <cell r="B12">
            <v>146033</v>
          </cell>
        </row>
        <row r="13">
          <cell r="A13" t="str">
            <v>1 Oficial / 2 Ayudantes</v>
          </cell>
          <cell r="B13">
            <v>194766</v>
          </cell>
        </row>
        <row r="14">
          <cell r="A14" t="str">
            <v>1 Oficial / 3 Ayudantes</v>
          </cell>
          <cell r="B14">
            <v>243499</v>
          </cell>
        </row>
        <row r="15">
          <cell r="A15" t="str">
            <v>1 Oficial / 4 Ayudantes</v>
          </cell>
          <cell r="B15">
            <v>292232</v>
          </cell>
        </row>
        <row r="16">
          <cell r="A16" t="str">
            <v>1 Oficial / 5 Ayudantes</v>
          </cell>
          <cell r="B16">
            <v>340965</v>
          </cell>
        </row>
        <row r="17">
          <cell r="A17" t="str">
            <v>1 Oficial / 6 Ayudantes</v>
          </cell>
          <cell r="B17">
            <v>389698</v>
          </cell>
        </row>
        <row r="18">
          <cell r="A18" t="str">
            <v>1 Oficial / 7 Ayudantes</v>
          </cell>
          <cell r="B18">
            <v>438431</v>
          </cell>
        </row>
        <row r="19">
          <cell r="A19" t="str">
            <v>2 Oficial / 2 Ayudantes</v>
          </cell>
          <cell r="B19">
            <v>292066</v>
          </cell>
        </row>
        <row r="20">
          <cell r="A20" t="str">
            <v>2 Oficial / 4 Ayudantes</v>
          </cell>
          <cell r="B20">
            <v>389532</v>
          </cell>
        </row>
        <row r="21">
          <cell r="A21" t="str">
            <v>2 Oficial / 6 Ayudantes</v>
          </cell>
          <cell r="B21">
            <v>486998</v>
          </cell>
        </row>
        <row r="22">
          <cell r="A22" t="str">
            <v>2 Oficial / 8 Ayudantes</v>
          </cell>
          <cell r="B22">
            <v>584464</v>
          </cell>
        </row>
        <row r="23">
          <cell r="A23" t="str">
            <v>3 Oficial / 3 Ayudantes</v>
          </cell>
          <cell r="B23">
            <v>438099</v>
          </cell>
        </row>
        <row r="24">
          <cell r="A24" t="str">
            <v>2 Ayudantes</v>
          </cell>
          <cell r="B24">
            <v>97466</v>
          </cell>
        </row>
        <row r="25">
          <cell r="A25" t="str">
            <v>2 ayudantes entendidos</v>
          </cell>
          <cell r="B25">
            <v>122800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>
            <v>0</v>
          </cell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>
            <v>0</v>
          </cell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>
            <v>0</v>
          </cell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Detalle de Presupuesto Cancha"/>
      <sheetName val="APU"/>
      <sheetName val="Materiales"/>
      <sheetName val="CALCULO AU"/>
      <sheetName val="Mano de Obra"/>
    </sheetNames>
    <sheetDataSet>
      <sheetData sheetId="0" refreshError="1"/>
      <sheetData sheetId="1"/>
      <sheetData sheetId="2" refreshError="1"/>
      <sheetData sheetId="3">
        <row r="2">
          <cell r="A2" t="str">
            <v>Cemento gris Uso Gnral 50kg</v>
          </cell>
          <cell r="B2" t="str">
            <v>sac</v>
          </cell>
          <cell r="C2">
            <v>37500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Impermeabilizante para concreto</v>
          </cell>
          <cell r="B8" t="str">
            <v>Kg</v>
          </cell>
          <cell r="C8">
            <v>12900</v>
          </cell>
        </row>
        <row r="9">
          <cell r="A9" t="str">
            <v>Impermeabilizante integral para morteros</v>
          </cell>
          <cell r="B9" t="str">
            <v>kg</v>
          </cell>
          <cell r="C9">
            <v>6000</v>
          </cell>
        </row>
        <row r="10">
          <cell r="A10" t="str">
            <v>Arena de concreto</v>
          </cell>
          <cell r="B10" t="str">
            <v>m3</v>
          </cell>
          <cell r="C10">
            <v>83000</v>
          </cell>
        </row>
        <row r="11">
          <cell r="A11" t="str">
            <v>Arena de Revoque</v>
          </cell>
          <cell r="B11" t="str">
            <v>m3</v>
          </cell>
          <cell r="C11">
            <v>68000</v>
          </cell>
        </row>
        <row r="12">
          <cell r="A12" t="str">
            <v>Arena de pega</v>
          </cell>
          <cell r="B12" t="str">
            <v>m3</v>
          </cell>
          <cell r="C12">
            <v>68000</v>
          </cell>
        </row>
        <row r="13">
          <cell r="A13" t="str">
            <v>Triturado de 1/2"</v>
          </cell>
          <cell r="B13" t="str">
            <v>m3</v>
          </cell>
          <cell r="C13">
            <v>83000</v>
          </cell>
        </row>
        <row r="14">
          <cell r="A14" t="str">
            <v>Tierra no vegetal</v>
          </cell>
          <cell r="B14" t="str">
            <v>m3</v>
          </cell>
        </row>
        <row r="15">
          <cell r="A15" t="str">
            <v>Material Granular seleccionado</v>
          </cell>
          <cell r="B15" t="str">
            <v>m3</v>
          </cell>
          <cell r="C15">
            <v>56000</v>
          </cell>
        </row>
        <row r="16">
          <cell r="A16" t="str">
            <v>Afirmado</v>
          </cell>
          <cell r="B16" t="str">
            <v>m3</v>
          </cell>
          <cell r="C16">
            <v>40000</v>
          </cell>
        </row>
        <row r="17">
          <cell r="A17" t="str">
            <v>Costal</v>
          </cell>
          <cell r="B17" t="str">
            <v>un</v>
          </cell>
          <cell r="C17">
            <v>2300</v>
          </cell>
        </row>
        <row r="18">
          <cell r="A18" t="str">
            <v>Material para filtro</v>
          </cell>
          <cell r="B18" t="str">
            <v>m3</v>
          </cell>
          <cell r="C18">
            <v>75000</v>
          </cell>
        </row>
        <row r="19">
          <cell r="A19" t="str">
            <v>Granito #1</v>
          </cell>
          <cell r="B19" t="str">
            <v>bt</v>
          </cell>
          <cell r="C19">
            <v>18000</v>
          </cell>
        </row>
        <row r="21">
          <cell r="A21" t="str">
            <v>Agua</v>
          </cell>
          <cell r="B21" t="str">
            <v>lt</v>
          </cell>
          <cell r="C21">
            <v>100</v>
          </cell>
        </row>
        <row r="22">
          <cell r="A22" t="str">
            <v>Cinta de Señalizacion cal 6</v>
          </cell>
          <cell r="B22" t="str">
            <v>ml</v>
          </cell>
          <cell r="C22">
            <v>450</v>
          </cell>
        </row>
        <row r="23">
          <cell r="A23" t="str">
            <v>Tela verde para cerramiento 100m x 2.10m</v>
          </cell>
          <cell r="B23" t="str">
            <v>ml</v>
          </cell>
          <cell r="C23">
            <v>2190</v>
          </cell>
        </row>
        <row r="24">
          <cell r="A24" t="str">
            <v>Tela negra para cerramiento 100m x 2.10m</v>
          </cell>
          <cell r="B24" t="str">
            <v>ml</v>
          </cell>
          <cell r="C24">
            <v>350000</v>
          </cell>
        </row>
        <row r="25">
          <cell r="A25" t="str">
            <v>Tela blanca para cerramiento 100m x 2.10m</v>
          </cell>
          <cell r="B25" t="str">
            <v>ml</v>
          </cell>
          <cell r="C25">
            <v>355000</v>
          </cell>
        </row>
        <row r="26">
          <cell r="A26" t="str">
            <v>Caseton de Icopor</v>
          </cell>
          <cell r="B26" t="str">
            <v>m2</v>
          </cell>
          <cell r="C26">
            <v>45000</v>
          </cell>
        </row>
        <row r="27">
          <cell r="A27" t="str">
            <v>Bloque de cemento 0.10x0.20x0.40m estructural</v>
          </cell>
          <cell r="B27" t="str">
            <v>un</v>
          </cell>
          <cell r="C27">
            <v>2050</v>
          </cell>
        </row>
        <row r="28">
          <cell r="A28" t="str">
            <v>Bloque de cemento 0.10x0.20x0.40m</v>
          </cell>
          <cell r="B28" t="str">
            <v>un</v>
          </cell>
          <cell r="C28">
            <v>2050</v>
          </cell>
        </row>
        <row r="29">
          <cell r="A29" t="str">
            <v>Bloque de cemento 0.15x0.20x0.40m</v>
          </cell>
          <cell r="B29" t="str">
            <v>un</v>
          </cell>
          <cell r="C29">
            <v>2900</v>
          </cell>
        </row>
        <row r="30">
          <cell r="A30" t="str">
            <v>Ladrillo prensado tipo Santa Fe 24.5x12x5.5cm</v>
          </cell>
          <cell r="B30" t="str">
            <v>un</v>
          </cell>
          <cell r="C30">
            <v>750</v>
          </cell>
        </row>
        <row r="31">
          <cell r="A31" t="str">
            <v>Ladrillo Farol #6</v>
          </cell>
          <cell r="B31" t="str">
            <v>un</v>
          </cell>
          <cell r="C31">
            <v>3050</v>
          </cell>
        </row>
        <row r="32">
          <cell r="A32" t="str">
            <v>Ladrillo tolete común</v>
          </cell>
          <cell r="B32" t="str">
            <v>un</v>
          </cell>
          <cell r="C32">
            <v>550</v>
          </cell>
        </row>
        <row r="33">
          <cell r="A33" t="str">
            <v>Bloque #5 estándar 12 x 20 x 30 cm</v>
          </cell>
          <cell r="B33" t="str">
            <v>un</v>
          </cell>
          <cell r="C33">
            <v>1600</v>
          </cell>
        </row>
        <row r="35">
          <cell r="A35" t="str">
            <v>Hidrofugo Siliconite Transparente</v>
          </cell>
          <cell r="B35" t="str">
            <v>gl</v>
          </cell>
          <cell r="C35">
            <v>80990</v>
          </cell>
        </row>
        <row r="36">
          <cell r="A36" t="str">
            <v>Limpiador fachada de ladrillo</v>
          </cell>
          <cell r="B36" t="str">
            <v>gl</v>
          </cell>
          <cell r="C36">
            <v>26780</v>
          </cell>
        </row>
        <row r="37">
          <cell r="A37" t="str">
            <v>Impermeabilizante acrilico</v>
          </cell>
          <cell r="B37" t="str">
            <v>gl</v>
          </cell>
          <cell r="C37">
            <v>73990</v>
          </cell>
        </row>
        <row r="38">
          <cell r="A38" t="str">
            <v>Barniz intemperie brillante</v>
          </cell>
          <cell r="B38" t="str">
            <v>gl</v>
          </cell>
          <cell r="C38">
            <v>45600</v>
          </cell>
        </row>
        <row r="39">
          <cell r="A39" t="str">
            <v>Pintura Esmalte para metal</v>
          </cell>
          <cell r="B39" t="str">
            <v>gl</v>
          </cell>
          <cell r="C39">
            <v>117100</v>
          </cell>
        </row>
        <row r="40">
          <cell r="A40" t="str">
            <v>Pintura Anticorrosiva</v>
          </cell>
          <cell r="B40" t="str">
            <v>gl</v>
          </cell>
          <cell r="C40">
            <v>65850</v>
          </cell>
        </row>
        <row r="41">
          <cell r="A41" t="str">
            <v>Pintura Alta Asepsia</v>
          </cell>
          <cell r="B41" t="str">
            <v>gl</v>
          </cell>
          <cell r="C41">
            <v>98420</v>
          </cell>
        </row>
        <row r="42">
          <cell r="A42" t="str">
            <v>Pintura Epoxica</v>
          </cell>
          <cell r="B42" t="str">
            <v>gl</v>
          </cell>
          <cell r="C42">
            <v>183500</v>
          </cell>
        </row>
        <row r="43">
          <cell r="A43" t="str">
            <v>Pintura Vinilo tipo I</v>
          </cell>
          <cell r="B43" t="str">
            <v>gl</v>
          </cell>
          <cell r="C43">
            <v>89900</v>
          </cell>
        </row>
        <row r="44">
          <cell r="A44" t="str">
            <v>Pintura Vinilo tipo II</v>
          </cell>
          <cell r="B44" t="str">
            <v>gl</v>
          </cell>
          <cell r="C44">
            <v>46250</v>
          </cell>
        </row>
        <row r="45">
          <cell r="A45" t="str">
            <v>Pintura Fondeo</v>
          </cell>
          <cell r="B45" t="str">
            <v>gl</v>
          </cell>
          <cell r="C45">
            <v>58000</v>
          </cell>
        </row>
        <row r="46">
          <cell r="A46" t="str">
            <v>Pintura Acriltex</v>
          </cell>
          <cell r="B46" t="str">
            <v>gl</v>
          </cell>
          <cell r="C46">
            <v>35500</v>
          </cell>
        </row>
        <row r="47">
          <cell r="A47" t="str">
            <v>Pintura Vinilo Exterior tipo KORAZA</v>
          </cell>
          <cell r="B47" t="str">
            <v>cuñete</v>
          </cell>
          <cell r="C47">
            <v>486900</v>
          </cell>
        </row>
        <row r="48">
          <cell r="A48" t="str">
            <v>Pintura esmalte para exteriores</v>
          </cell>
          <cell r="B48" t="str">
            <v>gl</v>
          </cell>
          <cell r="C48">
            <v>69000</v>
          </cell>
        </row>
        <row r="49">
          <cell r="A49" t="str">
            <v>Disolvente</v>
          </cell>
          <cell r="B49" t="str">
            <v>lt</v>
          </cell>
          <cell r="C49">
            <v>37200</v>
          </cell>
        </row>
        <row r="50">
          <cell r="A50" t="str">
            <v>Rodillo</v>
          </cell>
          <cell r="B50" t="str">
            <v>un</v>
          </cell>
          <cell r="C50">
            <v>14650</v>
          </cell>
        </row>
        <row r="51">
          <cell r="A51" t="str">
            <v>Brocha</v>
          </cell>
          <cell r="B51" t="str">
            <v>un</v>
          </cell>
          <cell r="C51">
            <v>10870</v>
          </cell>
        </row>
        <row r="52">
          <cell r="A52" t="str">
            <v>Tex Joint Juntas</v>
          </cell>
          <cell r="B52" t="str">
            <v>gl</v>
          </cell>
          <cell r="C52">
            <v>310000</v>
          </cell>
        </row>
        <row r="53">
          <cell r="A53" t="str">
            <v>Nevado Base</v>
          </cell>
          <cell r="B53" t="str">
            <v>m2</v>
          </cell>
          <cell r="C53">
            <v>21500</v>
          </cell>
        </row>
        <row r="54">
          <cell r="A54" t="str">
            <v>Nevado Acabado</v>
          </cell>
          <cell r="B54" t="str">
            <v>m2</v>
          </cell>
          <cell r="C54">
            <v>12678.571428571429</v>
          </cell>
        </row>
        <row r="55">
          <cell r="A55" t="str">
            <v>Estuco Acrilico</v>
          </cell>
          <cell r="B55" t="str">
            <v>sac</v>
          </cell>
          <cell r="C55">
            <v>54500</v>
          </cell>
        </row>
        <row r="56">
          <cell r="A56" t="str">
            <v>Cielo Raso de PVC - Blanco</v>
          </cell>
          <cell r="B56" t="str">
            <v>m2</v>
          </cell>
          <cell r="C56">
            <v>45000</v>
          </cell>
        </row>
        <row r="57">
          <cell r="A57" t="str">
            <v>Dilatacion en Z</v>
          </cell>
          <cell r="B57" t="str">
            <v>ml</v>
          </cell>
          <cell r="C57">
            <v>3662</v>
          </cell>
        </row>
        <row r="58">
          <cell r="A58" t="str">
            <v>Esquinero 90°</v>
          </cell>
          <cell r="B58" t="str">
            <v>ml</v>
          </cell>
          <cell r="C58">
            <v>3450</v>
          </cell>
        </row>
        <row r="59">
          <cell r="A59" t="str">
            <v>Media Caña en PVC - 6cm</v>
          </cell>
          <cell r="B59" t="str">
            <v>ml</v>
          </cell>
          <cell r="C59">
            <v>9416</v>
          </cell>
        </row>
        <row r="60">
          <cell r="A60" t="str">
            <v>Registro Desmontable Snap Lock - 60x60</v>
          </cell>
          <cell r="B60" t="str">
            <v>un</v>
          </cell>
          <cell r="C60">
            <v>265000</v>
          </cell>
        </row>
        <row r="61">
          <cell r="A61" t="str">
            <v>Registro Desmontable Snap Lock - 50x50</v>
          </cell>
          <cell r="B61" t="str">
            <v>un</v>
          </cell>
        </row>
        <row r="62">
          <cell r="A62" t="str">
            <v>Registro Desmontable Snap Lock - 40x40</v>
          </cell>
          <cell r="B62" t="str">
            <v>un</v>
          </cell>
        </row>
        <row r="63">
          <cell r="A63" t="str">
            <v>Registro Desmontable Snap Lock - 20x20</v>
          </cell>
          <cell r="C63">
            <v>60000</v>
          </cell>
        </row>
        <row r="65">
          <cell r="A65" t="str">
            <v>Placa de Yeso</v>
          </cell>
          <cell r="B65" t="str">
            <v>un</v>
          </cell>
          <cell r="C65">
            <v>38900</v>
          </cell>
        </row>
        <row r="66">
          <cell r="A66" t="str">
            <v>Placa de Yeso RH</v>
          </cell>
          <cell r="B66" t="str">
            <v>un</v>
          </cell>
          <cell r="C66">
            <v>65300</v>
          </cell>
        </row>
        <row r="67">
          <cell r="A67" t="str">
            <v>Placa de Fibrocemento 6mm</v>
          </cell>
          <cell r="B67" t="str">
            <v>un</v>
          </cell>
          <cell r="C67">
            <v>54500</v>
          </cell>
        </row>
        <row r="68">
          <cell r="A68" t="str">
            <v>Placa de Fibrocemento 8mm</v>
          </cell>
          <cell r="B68" t="str">
            <v>un</v>
          </cell>
          <cell r="C68">
            <v>67300</v>
          </cell>
        </row>
        <row r="69">
          <cell r="A69" t="str">
            <v>Placa de Fibrocemento 10mm</v>
          </cell>
          <cell r="B69" t="str">
            <v>un</v>
          </cell>
          <cell r="C69">
            <v>79900</v>
          </cell>
        </row>
        <row r="70">
          <cell r="A70" t="str">
            <v>Placa de Fibrocemento 14mm</v>
          </cell>
          <cell r="B70" t="str">
            <v>un</v>
          </cell>
          <cell r="C70">
            <v>110400</v>
          </cell>
        </row>
        <row r="71">
          <cell r="A71" t="str">
            <v>Placa de Fibrocemento 20mm</v>
          </cell>
          <cell r="B71" t="str">
            <v>un</v>
          </cell>
          <cell r="C71">
            <v>159000</v>
          </cell>
        </row>
        <row r="72">
          <cell r="A72" t="str">
            <v>Placa Juan</v>
          </cell>
          <cell r="B72" t="str">
            <v>un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95000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ml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4">
          <cell r="A174" t="str">
            <v>Barra de Seguridad 5.2x6.3x54.6</v>
          </cell>
          <cell r="B174" t="str">
            <v>un</v>
          </cell>
          <cell r="C174">
            <v>172300</v>
          </cell>
        </row>
        <row r="177">
          <cell r="A177" t="str">
            <v>Soldadura para hierro estructural</v>
          </cell>
          <cell r="B177" t="str">
            <v>kg</v>
          </cell>
          <cell r="C177">
            <v>18500</v>
          </cell>
        </row>
        <row r="178">
          <cell r="A178" t="str">
            <v>Alambre Galvanizado C12</v>
          </cell>
          <cell r="B178" t="str">
            <v>kg</v>
          </cell>
          <cell r="C178">
            <v>5000</v>
          </cell>
        </row>
        <row r="179">
          <cell r="A179" t="str">
            <v>Perfil Metálico</v>
          </cell>
          <cell r="B179" t="str">
            <v>ml</v>
          </cell>
          <cell r="C179">
            <v>35000</v>
          </cell>
        </row>
        <row r="180">
          <cell r="A180" t="str">
            <v>Angulo 1" x 1/8"</v>
          </cell>
          <cell r="B180" t="str">
            <v>ml</v>
          </cell>
          <cell r="C180">
            <v>18500</v>
          </cell>
        </row>
        <row r="181">
          <cell r="A181" t="str">
            <v>Malla Insectos Huecos 9x10mm</v>
          </cell>
          <cell r="B181" t="str">
            <v>m2</v>
          </cell>
          <cell r="C181">
            <v>14800</v>
          </cell>
        </row>
        <row r="183">
          <cell r="A183" t="str">
            <v>Tubo galvanizado para cerramiento de 1 1/2" x 6m</v>
          </cell>
          <cell r="B183" t="str">
            <v>un</v>
          </cell>
          <cell r="C183">
            <v>44400</v>
          </cell>
        </row>
        <row r="184">
          <cell r="A184" t="str">
            <v>Gasolina</v>
          </cell>
          <cell r="B184" t="str">
            <v>gl</v>
          </cell>
          <cell r="C184">
            <v>9500</v>
          </cell>
        </row>
        <row r="185">
          <cell r="A185" t="str">
            <v>ACPM</v>
          </cell>
          <cell r="B185" t="str">
            <v>gl</v>
          </cell>
          <cell r="C185">
            <v>10100</v>
          </cell>
        </row>
        <row r="186">
          <cell r="A186" t="str">
            <v>Caseton en eterilla h=0.30 , a=0.65m</v>
          </cell>
          <cell r="B186" t="str">
            <v>m</v>
          </cell>
          <cell r="C186">
            <v>16500</v>
          </cell>
        </row>
        <row r="187">
          <cell r="A187" t="str">
            <v>Malla con vena C24</v>
          </cell>
          <cell r="B187" t="str">
            <v>m2</v>
          </cell>
          <cell r="C187">
            <v>4350</v>
          </cell>
        </row>
        <row r="188">
          <cell r="A188" t="str">
            <v>Caseton en eterilla h=0.40 , a=0.65m</v>
          </cell>
          <cell r="B188" t="str">
            <v>m</v>
          </cell>
          <cell r="C188">
            <v>20000</v>
          </cell>
        </row>
        <row r="189">
          <cell r="A189" t="str">
            <v>Caseton en eterilla h=0.45 , a=0.65m</v>
          </cell>
          <cell r="B189" t="str">
            <v>m</v>
          </cell>
          <cell r="C189">
            <v>23100</v>
          </cell>
        </row>
        <row r="190">
          <cell r="A190" t="str">
            <v>Steeldeck, Cal 22 0.94x5.60m - e=0.75mm, Perfil e=1.5mm 90 mm L=6m</v>
          </cell>
          <cell r="B190" t="str">
            <v>m2</v>
          </cell>
          <cell r="C190">
            <v>61130</v>
          </cell>
        </row>
        <row r="192">
          <cell r="A192" t="str">
            <v>Tubo EMT 1/2"</v>
          </cell>
          <cell r="B192" t="str">
            <v>ml</v>
          </cell>
          <cell r="C192">
            <v>7560</v>
          </cell>
        </row>
        <row r="193">
          <cell r="A193" t="str">
            <v>Curva EMT 1/2"</v>
          </cell>
          <cell r="B193" t="str">
            <v>un</v>
          </cell>
          <cell r="C193">
            <v>7120</v>
          </cell>
        </row>
        <row r="194">
          <cell r="A194" t="str">
            <v>Union EMT 1/2" acero</v>
          </cell>
          <cell r="B194" t="str">
            <v>un</v>
          </cell>
          <cell r="C194">
            <v>2120</v>
          </cell>
        </row>
        <row r="195">
          <cell r="A195" t="str">
            <v>Conector EMT 1/2"</v>
          </cell>
          <cell r="B195" t="str">
            <v>un</v>
          </cell>
          <cell r="C195">
            <v>2120</v>
          </cell>
        </row>
        <row r="196">
          <cell r="A196" t="str">
            <v>Grapa 1 Doble Oreja x 10Und Galvanizada</v>
          </cell>
          <cell r="B196" t="str">
            <v>un</v>
          </cell>
          <cell r="C196">
            <v>900</v>
          </cell>
        </row>
        <row r="197">
          <cell r="A197" t="str">
            <v>Tubo Conduit PVC 1/2"</v>
          </cell>
          <cell r="B197" t="str">
            <v>m</v>
          </cell>
          <cell r="C197">
            <v>1630</v>
          </cell>
        </row>
        <row r="198">
          <cell r="A198" t="str">
            <v>Curva Conduit PVC 1/2"</v>
          </cell>
          <cell r="B198" t="str">
            <v>un</v>
          </cell>
          <cell r="C198">
            <v>750</v>
          </cell>
        </row>
        <row r="199">
          <cell r="A199" t="str">
            <v>Adaptador Terminal PVC 1/2"</v>
          </cell>
          <cell r="B199" t="str">
            <v>un</v>
          </cell>
          <cell r="C199">
            <v>450</v>
          </cell>
        </row>
        <row r="200">
          <cell r="A200" t="str">
            <v>Limpiador PVC</v>
          </cell>
          <cell r="B200" t="str">
            <v>gl/4</v>
          </cell>
          <cell r="C200">
            <v>37950</v>
          </cell>
        </row>
        <row r="201">
          <cell r="A201" t="str">
            <v>Soldadura PVC</v>
          </cell>
          <cell r="B201" t="str">
            <v>gl/4</v>
          </cell>
          <cell r="C201">
            <v>62120</v>
          </cell>
        </row>
        <row r="202">
          <cell r="A202" t="str">
            <v>Caja Rectangular Rawelt 2x4</v>
          </cell>
          <cell r="B202" t="str">
            <v>un</v>
          </cell>
          <cell r="C202">
            <v>12110</v>
          </cell>
        </row>
        <row r="203">
          <cell r="A203" t="str">
            <v>Caja Rectangular Rawelt 4x4</v>
          </cell>
          <cell r="B203" t="str">
            <v>un</v>
          </cell>
          <cell r="C203">
            <v>30220</v>
          </cell>
        </row>
        <row r="204">
          <cell r="A204" t="str">
            <v>Caja 2x4 Metalica galvanizada</v>
          </cell>
          <cell r="B204" t="str">
            <v>un</v>
          </cell>
          <cell r="C204">
            <v>3620</v>
          </cell>
        </row>
        <row r="205">
          <cell r="A205" t="str">
            <v>Cable Cu aislado #12 AWG THHN/THWN</v>
          </cell>
          <cell r="B205" t="str">
            <v>m</v>
          </cell>
          <cell r="C205">
            <v>2740</v>
          </cell>
        </row>
        <row r="206">
          <cell r="A206" t="str">
            <v>Conector para cable</v>
          </cell>
          <cell r="B206" t="str">
            <v>un</v>
          </cell>
          <cell r="C206">
            <v>1220</v>
          </cell>
        </row>
        <row r="207">
          <cell r="A207" t="str">
            <v>Cinta Aislante</v>
          </cell>
          <cell r="B207" t="str">
            <v>un</v>
          </cell>
          <cell r="C207">
            <v>17550</v>
          </cell>
        </row>
        <row r="208">
          <cell r="A208" t="str">
            <v>Tubo Conduit PVC 1"</v>
          </cell>
          <cell r="B208" t="str">
            <v>m</v>
          </cell>
          <cell r="C208">
            <v>2445</v>
          </cell>
        </row>
        <row r="209">
          <cell r="A209" t="str">
            <v>Curva Conduit PVC 1"</v>
          </cell>
          <cell r="B209" t="str">
            <v>un</v>
          </cell>
          <cell r="C209">
            <v>1125</v>
          </cell>
        </row>
        <row r="210">
          <cell r="A210" t="str">
            <v>Adaptador Terminal PVC 1"</v>
          </cell>
          <cell r="B210" t="str">
            <v>un</v>
          </cell>
          <cell r="C210">
            <v>675</v>
          </cell>
        </row>
        <row r="211">
          <cell r="A211" t="str">
            <v>Cable Cu aislado #10 -#8 AWG THHN/THWN</v>
          </cell>
          <cell r="B211" t="str">
            <v>m</v>
          </cell>
          <cell r="C211">
            <v>4256</v>
          </cell>
        </row>
        <row r="212">
          <cell r="A212" t="str">
            <v xml:space="preserve">Cable Eléctrico Encauchetado 3x12 Awg </v>
          </cell>
          <cell r="B212" t="str">
            <v>m</v>
          </cell>
          <cell r="C212">
            <v>9240</v>
          </cell>
        </row>
        <row r="213">
          <cell r="A213" t="str">
            <v>Tablero monofásico 6 circuitos con barraje de 75 A</v>
          </cell>
          <cell r="B213" t="str">
            <v>un</v>
          </cell>
          <cell r="C213">
            <v>178760</v>
          </cell>
        </row>
        <row r="214">
          <cell r="A214" t="str">
            <v>Interruptor enchufable 1x20 A 10 KA</v>
          </cell>
          <cell r="B214" t="str">
            <v>un</v>
          </cell>
          <cell r="C214">
            <v>19600</v>
          </cell>
        </row>
        <row r="215">
          <cell r="A215" t="str">
            <v>Adhesivo impreso</v>
          </cell>
          <cell r="B215" t="str">
            <v>un</v>
          </cell>
          <cell r="C215">
            <v>10000</v>
          </cell>
        </row>
        <row r="216">
          <cell r="A216" t="str">
            <v>Taco Individual</v>
          </cell>
          <cell r="B216" t="str">
            <v>un</v>
          </cell>
          <cell r="C216">
            <v>14150</v>
          </cell>
        </row>
        <row r="217">
          <cell r="A217" t="str">
            <v>Toma Trifilar 240v</v>
          </cell>
          <cell r="B217" t="str">
            <v>un</v>
          </cell>
          <cell r="C217">
            <v>19500</v>
          </cell>
        </row>
        <row r="218">
          <cell r="A218" t="str">
            <v>Toma corriente normal 2P + T</v>
          </cell>
          <cell r="B218" t="str">
            <v>un</v>
          </cell>
          <cell r="C218">
            <v>15400</v>
          </cell>
        </row>
        <row r="219">
          <cell r="A219" t="str">
            <v>Toma corriente GFCI</v>
          </cell>
          <cell r="B219" t="str">
            <v>un</v>
          </cell>
          <cell r="C219">
            <v>75000</v>
          </cell>
        </row>
        <row r="220">
          <cell r="A220" t="str">
            <v>Roseta plástica (Plafon)</v>
          </cell>
          <cell r="B220" t="str">
            <v>un</v>
          </cell>
          <cell r="C220">
            <v>12330</v>
          </cell>
        </row>
        <row r="221">
          <cell r="A221" t="str">
            <v>Interruptor Simple</v>
          </cell>
          <cell r="B221" t="str">
            <v>un</v>
          </cell>
          <cell r="C221">
            <v>19840</v>
          </cell>
        </row>
        <row r="222">
          <cell r="A222" t="str">
            <v xml:space="preserve">Interruptor Conmutable </v>
          </cell>
          <cell r="B222" t="str">
            <v>un</v>
          </cell>
          <cell r="C222">
            <v>61900</v>
          </cell>
        </row>
        <row r="223">
          <cell r="A223" t="str">
            <v>Panel Led Redondo 9W Luz Blanca</v>
          </cell>
          <cell r="B223" t="str">
            <v>un</v>
          </cell>
          <cell r="C223">
            <v>22210</v>
          </cell>
        </row>
        <row r="224">
          <cell r="A224" t="str">
            <v>Panel Led Empotrar 18W Luz Fría</v>
          </cell>
          <cell r="B224" t="str">
            <v>un</v>
          </cell>
          <cell r="C224">
            <v>26900</v>
          </cell>
        </row>
        <row r="225">
          <cell r="A225" t="str">
            <v>Lámpara Colgante 1 Luz</v>
          </cell>
          <cell r="B225" t="str">
            <v>un</v>
          </cell>
          <cell r="C225">
            <v>130760</v>
          </cell>
        </row>
        <row r="226">
          <cell r="A226" t="str">
            <v>Bombillo led</v>
          </cell>
          <cell r="B226" t="str">
            <v>un</v>
          </cell>
          <cell r="C226">
            <v>9160</v>
          </cell>
        </row>
        <row r="227">
          <cell r="A227" t="str">
            <v>Reflector Led 200w Intemperie</v>
          </cell>
          <cell r="B227" t="str">
            <v>un</v>
          </cell>
          <cell r="C227">
            <v>185620</v>
          </cell>
        </row>
        <row r="228">
          <cell r="A228" t="str">
            <v>Reflector Led 100W Ip65</v>
          </cell>
          <cell r="B228" t="str">
            <v>un</v>
          </cell>
          <cell r="C228">
            <v>180900</v>
          </cell>
        </row>
        <row r="229">
          <cell r="A229" t="str">
            <v>Reflector Led 50W Ip65</v>
          </cell>
          <cell r="B229" t="str">
            <v>un</v>
          </cell>
          <cell r="C229">
            <v>40200</v>
          </cell>
        </row>
        <row r="231">
          <cell r="A231" t="str">
            <v>Accesorio PVC presion</v>
          </cell>
          <cell r="B231" t="str">
            <v>un</v>
          </cell>
          <cell r="C231">
            <v>17620</v>
          </cell>
        </row>
        <row r="232">
          <cell r="A232" t="str">
            <v>Tuberia PVC presion 1/2"</v>
          </cell>
          <cell r="B232" t="str">
            <v>ml</v>
          </cell>
          <cell r="C232">
            <v>4830</v>
          </cell>
        </row>
        <row r="233">
          <cell r="A233" t="str">
            <v>Niple de HG de 1/2" 15cm</v>
          </cell>
          <cell r="B233" t="str">
            <v>un</v>
          </cell>
          <cell r="C233">
            <v>2700</v>
          </cell>
        </row>
        <row r="235">
          <cell r="A235" t="str">
            <v>Tuberia PVC presion 3/4"</v>
          </cell>
          <cell r="B235" t="str">
            <v>ml</v>
          </cell>
          <cell r="C235">
            <v>5960</v>
          </cell>
        </row>
        <row r="236">
          <cell r="A236" t="str">
            <v>Niple de HG de 3/4" 15cm</v>
          </cell>
          <cell r="B236" t="str">
            <v>un</v>
          </cell>
          <cell r="C236">
            <v>4500</v>
          </cell>
        </row>
        <row r="238">
          <cell r="A238" t="str">
            <v>Tuberia PVC presion 1"</v>
          </cell>
          <cell r="B238" t="str">
            <v>ml</v>
          </cell>
          <cell r="C238">
            <v>6870</v>
          </cell>
        </row>
        <row r="239">
          <cell r="A239" t="str">
            <v>Niple de HG de 1" 15cm</v>
          </cell>
          <cell r="B239" t="str">
            <v>un</v>
          </cell>
          <cell r="C239">
            <v>5200</v>
          </cell>
        </row>
        <row r="241">
          <cell r="A241" t="str">
            <v>Tuberia PVC presion 1 1/4"</v>
          </cell>
          <cell r="B241" t="str">
            <v>ml</v>
          </cell>
          <cell r="C241">
            <v>7900</v>
          </cell>
        </row>
        <row r="242">
          <cell r="A242" t="str">
            <v>Niple de HG de 1 1/4" 15cm</v>
          </cell>
          <cell r="B242" t="str">
            <v>un</v>
          </cell>
          <cell r="C242">
            <v>8400</v>
          </cell>
        </row>
        <row r="244">
          <cell r="A244" t="str">
            <v>Tuberia PVC presion 1 1/2"</v>
          </cell>
          <cell r="B244" t="str">
            <v>ml</v>
          </cell>
          <cell r="C244">
            <v>9800</v>
          </cell>
        </row>
        <row r="245">
          <cell r="A245" t="str">
            <v>Niple de HG de 1 1/2" 15cm</v>
          </cell>
          <cell r="B245" t="str">
            <v>un</v>
          </cell>
          <cell r="C245">
            <v>10400</v>
          </cell>
        </row>
        <row r="247">
          <cell r="A247" t="str">
            <v>Registro de corte de 1/2"</v>
          </cell>
          <cell r="B247" t="str">
            <v>un</v>
          </cell>
          <cell r="C247">
            <v>48570</v>
          </cell>
        </row>
        <row r="248">
          <cell r="A248" t="str">
            <v>Cheque de 1/2" Presion</v>
          </cell>
          <cell r="B248" t="str">
            <v>un</v>
          </cell>
          <cell r="C248">
            <v>75840</v>
          </cell>
        </row>
        <row r="250">
          <cell r="A250" t="str">
            <v>Cinta de Teflon 10m</v>
          </cell>
          <cell r="B250" t="str">
            <v>un</v>
          </cell>
          <cell r="C250">
            <v>3700</v>
          </cell>
        </row>
        <row r="251">
          <cell r="A251" t="str">
            <v>Adaptador PVC macho de 1/2" presion</v>
          </cell>
          <cell r="B251" t="str">
            <v>un</v>
          </cell>
          <cell r="C251">
            <v>750</v>
          </cell>
        </row>
        <row r="252">
          <cell r="A252" t="str">
            <v>Adaptador PVC hembra de 1/2" presion</v>
          </cell>
          <cell r="B252" t="str">
            <v>un</v>
          </cell>
          <cell r="C252">
            <v>750</v>
          </cell>
        </row>
        <row r="253">
          <cell r="A253" t="str">
            <v>Llave de paso 1/2"</v>
          </cell>
          <cell r="B253" t="str">
            <v>un</v>
          </cell>
          <cell r="C253">
            <v>67460</v>
          </cell>
        </row>
        <row r="255">
          <cell r="A255" t="str">
            <v>Tuberia PVC de 3"</v>
          </cell>
          <cell r="B255" t="str">
            <v>ml</v>
          </cell>
          <cell r="C255">
            <v>12000</v>
          </cell>
        </row>
        <row r="256">
          <cell r="A256" t="str">
            <v>Accesorio PVC 3"</v>
          </cell>
          <cell r="B256" t="str">
            <v>un</v>
          </cell>
          <cell r="C256">
            <v>9870</v>
          </cell>
        </row>
        <row r="257">
          <cell r="A257" t="str">
            <v>Soporte bajante PVC agua lluvia</v>
          </cell>
          <cell r="B257" t="str">
            <v>un</v>
          </cell>
          <cell r="C257">
            <v>5330</v>
          </cell>
        </row>
        <row r="258">
          <cell r="A258" t="str">
            <v>Tuberia PVC ventilacion de 2"</v>
          </cell>
          <cell r="B258" t="str">
            <v>ml</v>
          </cell>
          <cell r="C258">
            <v>7450</v>
          </cell>
        </row>
        <row r="260">
          <cell r="A260" t="str">
            <v>Tapon de cobre</v>
          </cell>
          <cell r="B260" t="str">
            <v>un</v>
          </cell>
          <cell r="C260">
            <v>2130</v>
          </cell>
        </row>
        <row r="261">
          <cell r="A261" t="str">
            <v>Adaptador macho cobre</v>
          </cell>
          <cell r="B261" t="str">
            <v>un</v>
          </cell>
          <cell r="C261">
            <v>2850</v>
          </cell>
        </row>
        <row r="262">
          <cell r="A262" t="str">
            <v>Tuberia de cobre</v>
          </cell>
          <cell r="B262" t="str">
            <v>ml</v>
          </cell>
          <cell r="C262">
            <v>37210</v>
          </cell>
        </row>
        <row r="264">
          <cell r="A264" t="str">
            <v>Accesorio PVC 2" sanitaria</v>
          </cell>
          <cell r="B264" t="str">
            <v>un</v>
          </cell>
          <cell r="C264">
            <v>9860</v>
          </cell>
        </row>
        <row r="265">
          <cell r="A265" t="str">
            <v>Tuberia PVC Sanitaria 2"</v>
          </cell>
          <cell r="B265" t="str">
            <v>ml</v>
          </cell>
          <cell r="C265">
            <v>11460</v>
          </cell>
        </row>
        <row r="266">
          <cell r="A266" t="str">
            <v>Accesorio PVC 4" sanitaria</v>
          </cell>
          <cell r="B266" t="str">
            <v>un</v>
          </cell>
          <cell r="C266">
            <v>14970</v>
          </cell>
        </row>
        <row r="267">
          <cell r="A267" t="str">
            <v>Tuberia PVC Sanitaria 4"</v>
          </cell>
          <cell r="B267" t="str">
            <v>ml</v>
          </cell>
          <cell r="C267">
            <v>14120</v>
          </cell>
        </row>
        <row r="269">
          <cell r="A269" t="str">
            <v>Valvula de bola 1/2"</v>
          </cell>
          <cell r="B269" t="str">
            <v>un</v>
          </cell>
          <cell r="C269">
            <v>67850</v>
          </cell>
        </row>
        <row r="270">
          <cell r="A270" t="str">
            <v>Valvula de Cheque 1/2"</v>
          </cell>
          <cell r="B270" t="str">
            <v>un</v>
          </cell>
          <cell r="C270">
            <v>49660</v>
          </cell>
        </row>
        <row r="272">
          <cell r="A272" t="str">
            <v>Sanitario ACUAPLUS ultra Bone</v>
          </cell>
          <cell r="B272" t="str">
            <v>un</v>
          </cell>
          <cell r="C272">
            <v>180000</v>
          </cell>
        </row>
        <row r="273">
          <cell r="A273" t="str">
            <v>Sanitario HAPPY REDONDO Single 4.8 litros</v>
          </cell>
          <cell r="B273" t="str">
            <v>un</v>
          </cell>
          <cell r="C273">
            <v>210000</v>
          </cell>
        </row>
        <row r="274">
          <cell r="A274" t="str">
            <v>Sanitario MANANTIAL 4.8 Litros</v>
          </cell>
          <cell r="B274" t="str">
            <v>un</v>
          </cell>
          <cell r="C274">
            <v>240000</v>
          </cell>
        </row>
        <row r="275">
          <cell r="A275" t="str">
            <v>Sanitario AQUAPRO Redondo 3.7 Litros</v>
          </cell>
          <cell r="B275" t="str">
            <v>un</v>
          </cell>
          <cell r="C275">
            <v>307000</v>
          </cell>
        </row>
        <row r="276">
          <cell r="A276" t="str">
            <v>Sanitario Taza Báltica entrada posterior</v>
          </cell>
          <cell r="B276" t="str">
            <v>un</v>
          </cell>
          <cell r="C276">
            <v>638740</v>
          </cell>
        </row>
        <row r="277">
          <cell r="A277" t="str">
            <v>Sanitario ECOCLEAN Single Blanco</v>
          </cell>
          <cell r="B277" t="str">
            <v>un</v>
          </cell>
          <cell r="C277">
            <v>362000</v>
          </cell>
        </row>
        <row r="278">
          <cell r="A278" t="str">
            <v>Sanitario MONTECARLO Novo Redondo</v>
          </cell>
          <cell r="B278" t="str">
            <v>un</v>
          </cell>
          <cell r="C278">
            <v>535000</v>
          </cell>
        </row>
        <row r="279">
          <cell r="A279" t="str">
            <v>Sanitario MONTECARLO Novo Alongado</v>
          </cell>
          <cell r="B279" t="str">
            <v>un</v>
          </cell>
          <cell r="C279">
            <v>594000</v>
          </cell>
        </row>
        <row r="281">
          <cell r="A281" t="str">
            <v>Válvula para Sanitario Push</v>
          </cell>
          <cell r="B281" t="str">
            <v>un</v>
          </cell>
          <cell r="C281">
            <v>374650</v>
          </cell>
        </row>
        <row r="282">
          <cell r="A282" t="str">
            <v>Brida Flexible 4"</v>
          </cell>
          <cell r="B282" t="str">
            <v>un</v>
          </cell>
          <cell r="C282">
            <v>80000</v>
          </cell>
        </row>
        <row r="283">
          <cell r="A283" t="str">
            <v>Brida Flexible 3"</v>
          </cell>
          <cell r="B283" t="str">
            <v>un</v>
          </cell>
          <cell r="C283">
            <v>60000</v>
          </cell>
        </row>
        <row r="285">
          <cell r="A285" t="str">
            <v>Lavamanos colgar ACUACER</v>
          </cell>
          <cell r="B285" t="str">
            <v>un</v>
          </cell>
          <cell r="C285">
            <v>62000</v>
          </cell>
        </row>
        <row r="286">
          <cell r="A286" t="str">
            <v>Lavamanos Pedestal MILANO</v>
          </cell>
          <cell r="B286" t="str">
            <v>un</v>
          </cell>
          <cell r="C286">
            <v>105000</v>
          </cell>
        </row>
        <row r="287">
          <cell r="A287" t="str">
            <v>Lavamanos Colgar MILANO</v>
          </cell>
          <cell r="B287" t="str">
            <v>un</v>
          </cell>
          <cell r="C287">
            <v>65000</v>
          </cell>
        </row>
        <row r="288">
          <cell r="A288" t="str">
            <v xml:space="preserve">Lavamanos Pedestal AVANTI </v>
          </cell>
          <cell r="B288" t="str">
            <v>un</v>
          </cell>
          <cell r="C288">
            <v>131000</v>
          </cell>
        </row>
        <row r="289">
          <cell r="A289" t="str">
            <v>Lavamanos Estación de lavado fijación muro</v>
          </cell>
          <cell r="B289" t="str">
            <v>un</v>
          </cell>
          <cell r="C289">
            <v>274860</v>
          </cell>
        </row>
        <row r="290">
          <cell r="A290" t="str">
            <v>Lavamanos colgar Happy Blanco</v>
          </cell>
          <cell r="B290" t="str">
            <v>un</v>
          </cell>
          <cell r="C290">
            <v>84000</v>
          </cell>
        </row>
        <row r="291">
          <cell r="A291" t="str">
            <v>Lavamanos de Sobreponer</v>
          </cell>
          <cell r="B291" t="str">
            <v>un</v>
          </cell>
          <cell r="C291">
            <v>187630</v>
          </cell>
        </row>
        <row r="292">
          <cell r="A292" t="str">
            <v>Lavaplatos para Cocina</v>
          </cell>
          <cell r="B292" t="str">
            <v>un</v>
          </cell>
          <cell r="C292">
            <v>150320</v>
          </cell>
        </row>
        <row r="294">
          <cell r="A294" t="str">
            <v>Grifería institucional de mesa tipo push para lavamanos</v>
          </cell>
          <cell r="B294" t="str">
            <v>un</v>
          </cell>
          <cell r="C294">
            <v>180000</v>
          </cell>
        </row>
        <row r="295">
          <cell r="A295" t="str">
            <v>Grifería para Lavamanos Monocontrol</v>
          </cell>
          <cell r="B295" t="str">
            <v>un</v>
          </cell>
          <cell r="C295">
            <v>131300</v>
          </cell>
        </row>
        <row r="296">
          <cell r="A296" t="str">
            <v>Grifería para Lavamanos NOGAL</v>
          </cell>
          <cell r="B296" t="str">
            <v>un</v>
          </cell>
          <cell r="C296">
            <v>68000</v>
          </cell>
        </row>
        <row r="297">
          <cell r="A297" t="str">
            <v>Grifería Lavaplatos Monocontrol</v>
          </cell>
          <cell r="B297" t="str">
            <v>un</v>
          </cell>
          <cell r="C297">
            <v>154200</v>
          </cell>
        </row>
        <row r="298">
          <cell r="A298" t="str">
            <v>Grifería sencilla lavaplatos</v>
          </cell>
          <cell r="B298" t="str">
            <v>un</v>
          </cell>
          <cell r="C298">
            <v>82140</v>
          </cell>
        </row>
        <row r="299">
          <cell r="A299" t="str">
            <v>Grifería lavaplatos con mezclador</v>
          </cell>
          <cell r="B299" t="str">
            <v>un</v>
          </cell>
          <cell r="C299">
            <v>245620</v>
          </cell>
        </row>
        <row r="300">
          <cell r="A300" t="str">
            <v>Kit Lavaplatos con Desague Tipo Push</v>
          </cell>
          <cell r="B300" t="str">
            <v>un</v>
          </cell>
          <cell r="C300">
            <v>57620</v>
          </cell>
        </row>
        <row r="301">
          <cell r="A301" t="str">
            <v>Kit Lavamos con Desague Sencillo</v>
          </cell>
          <cell r="B301" t="str">
            <v>un</v>
          </cell>
          <cell r="C301">
            <v>32450</v>
          </cell>
        </row>
        <row r="302">
          <cell r="A302" t="str">
            <v>Kit Lavamos con Desague Tipo Push</v>
          </cell>
          <cell r="B302" t="str">
            <v>un</v>
          </cell>
          <cell r="C302">
            <v>57000</v>
          </cell>
        </row>
        <row r="303">
          <cell r="A303" t="str">
            <v>Kit Instalacion Sanitario</v>
          </cell>
          <cell r="B303" t="str">
            <v>un</v>
          </cell>
          <cell r="C303">
            <v>40000</v>
          </cell>
        </row>
        <row r="304">
          <cell r="A304" t="str">
            <v>Kit Instalacion Lavaplatos</v>
          </cell>
          <cell r="B304" t="str">
            <v>un</v>
          </cell>
          <cell r="C304">
            <v>74650</v>
          </cell>
        </row>
        <row r="305">
          <cell r="A305" t="str">
            <v>Kit por 6 Accesorios de baño</v>
          </cell>
          <cell r="B305" t="str">
            <v>un</v>
          </cell>
          <cell r="C305">
            <v>186740</v>
          </cell>
        </row>
        <row r="306">
          <cell r="A306" t="str">
            <v>Ducha doble Manija</v>
          </cell>
          <cell r="B306" t="str">
            <v>un</v>
          </cell>
          <cell r="C306">
            <v>172620</v>
          </cell>
        </row>
        <row r="307">
          <cell r="A307" t="str">
            <v>Ducha sencilla cromo</v>
          </cell>
          <cell r="B307" t="str">
            <v>un</v>
          </cell>
          <cell r="C307">
            <v>139000</v>
          </cell>
        </row>
        <row r="308">
          <cell r="A308" t="str">
            <v>Mezclador de Ducha</v>
          </cell>
          <cell r="B308" t="str">
            <v>un</v>
          </cell>
          <cell r="C308">
            <v>164320</v>
          </cell>
        </row>
        <row r="309">
          <cell r="A309" t="str">
            <v>Rejilla de piso Plastica 3x2</v>
          </cell>
          <cell r="B309" t="str">
            <v>un</v>
          </cell>
          <cell r="C309">
            <v>12000</v>
          </cell>
        </row>
        <row r="310">
          <cell r="A310" t="str">
            <v>Rejilla de piso Metalica 3x2</v>
          </cell>
          <cell r="B310" t="str">
            <v>un</v>
          </cell>
          <cell r="C310">
            <v>45780</v>
          </cell>
        </row>
        <row r="312">
          <cell r="A312" t="str">
            <v>Mesón en acero inox para cocineta 150x55cm + Poceta</v>
          </cell>
          <cell r="B312" t="str">
            <v>un</v>
          </cell>
          <cell r="C312">
            <v>638870</v>
          </cell>
        </row>
        <row r="313">
          <cell r="A313" t="str">
            <v>Mesón en acero inoxidable 100x55cm + Pozuelo</v>
          </cell>
          <cell r="B313" t="str">
            <v>un</v>
          </cell>
          <cell r="C313">
            <v>527760</v>
          </cell>
        </row>
        <row r="314">
          <cell r="A314" t="str">
            <v>Mesón en acero inox para cocineta 150x55cm + Poceta y 4 Puestos coccion</v>
          </cell>
          <cell r="B314" t="str">
            <v>un</v>
          </cell>
          <cell r="C314">
            <v>570000</v>
          </cell>
        </row>
        <row r="315">
          <cell r="A315" t="str">
            <v>Mesón en Quarstone</v>
          </cell>
          <cell r="B315" t="str">
            <v>ml</v>
          </cell>
          <cell r="C315">
            <v>494300</v>
          </cell>
        </row>
        <row r="316">
          <cell r="A316" t="str">
            <v>Babero en Quarstone hasta 10cm</v>
          </cell>
          <cell r="B316" t="str">
            <v>ml</v>
          </cell>
          <cell r="C316">
            <v>56410</v>
          </cell>
        </row>
        <row r="317">
          <cell r="A317" t="str">
            <v>Salpicadero en Quarstone hasta 10cm</v>
          </cell>
          <cell r="B317" t="str">
            <v>ml</v>
          </cell>
          <cell r="C317">
            <v>75210</v>
          </cell>
        </row>
        <row r="318">
          <cell r="A318" t="str">
            <v>Pega para Piedra</v>
          </cell>
          <cell r="B318" t="str">
            <v>gl</v>
          </cell>
          <cell r="C318">
            <v>11150</v>
          </cell>
        </row>
        <row r="319">
          <cell r="A319" t="str">
            <v>Lavatraperos prefabricado</v>
          </cell>
          <cell r="B319" t="str">
            <v>un</v>
          </cell>
          <cell r="C319">
            <v>204300</v>
          </cell>
        </row>
        <row r="321">
          <cell r="A321" t="str">
            <v>Lamina en Acero Inoxidable Cal18</v>
          </cell>
          <cell r="B321" t="str">
            <v>m2</v>
          </cell>
          <cell r="C321">
            <v>319420</v>
          </cell>
        </row>
        <row r="322">
          <cell r="A322" t="str">
            <v>Soporte de Pared en Acero Inox</v>
          </cell>
          <cell r="B322" t="str">
            <v>un</v>
          </cell>
          <cell r="C322">
            <v>39640</v>
          </cell>
        </row>
        <row r="323">
          <cell r="A323" t="str">
            <v>Mueble Inferior Madera aglomerada RH</v>
          </cell>
          <cell r="B323" t="str">
            <v>ml</v>
          </cell>
          <cell r="C323">
            <v>451740</v>
          </cell>
        </row>
        <row r="324">
          <cell r="A324" t="str">
            <v>Mueble Superior Madera aglomerada RH</v>
          </cell>
          <cell r="B324" t="str">
            <v>ml</v>
          </cell>
          <cell r="C324">
            <v>393460</v>
          </cell>
        </row>
        <row r="325">
          <cell r="A325" t="str">
            <v>Mueble Madera Aglomerada para Closet</v>
          </cell>
          <cell r="B325" t="str">
            <v>ml</v>
          </cell>
          <cell r="C325">
            <v>798990</v>
          </cell>
        </row>
        <row r="327">
          <cell r="A327" t="str">
            <v>Detergente</v>
          </cell>
          <cell r="B327" t="str">
            <v>kg</v>
          </cell>
          <cell r="C327">
            <v>4000</v>
          </cell>
        </row>
        <row r="328">
          <cell r="A328" t="str">
            <v>Limpiavidrios</v>
          </cell>
          <cell r="B328" t="str">
            <v>lt</v>
          </cell>
          <cell r="C328">
            <v>3225</v>
          </cell>
        </row>
        <row r="330">
          <cell r="A330" t="str">
            <v>Ventana en Aluminio crudo de 0.70x0.50m</v>
          </cell>
          <cell r="B330" t="str">
            <v>un</v>
          </cell>
          <cell r="C330">
            <v>125850</v>
          </cell>
        </row>
        <row r="331">
          <cell r="A331" t="str">
            <v>Ventana en Aluminio crudo de 1.20x0.50m</v>
          </cell>
          <cell r="B331" t="str">
            <v>un</v>
          </cell>
          <cell r="C331">
            <v>215800</v>
          </cell>
        </row>
        <row r="332">
          <cell r="A332" t="str">
            <v>Ventana en Aluminio crudo de 0.50x1.80m</v>
          </cell>
          <cell r="B332" t="str">
            <v>un</v>
          </cell>
          <cell r="C332">
            <v>245800</v>
          </cell>
        </row>
        <row r="334">
          <cell r="A334" t="str">
            <v>Puerta Metalica de 1.00x2.10m</v>
          </cell>
          <cell r="B334" t="str">
            <v>un</v>
          </cell>
          <cell r="C334">
            <v>632120</v>
          </cell>
        </row>
        <row r="335">
          <cell r="A335" t="str">
            <v>Puerta Metalica de 1.00-1.20m x 2.20</v>
          </cell>
          <cell r="B335" t="str">
            <v>un</v>
          </cell>
          <cell r="C335">
            <v>425850</v>
          </cell>
        </row>
        <row r="336">
          <cell r="A336" t="str">
            <v>Puerta Madera de 0.90 a 1.10</v>
          </cell>
          <cell r="B336" t="str">
            <v>un</v>
          </cell>
          <cell r="C336">
            <v>325000</v>
          </cell>
        </row>
        <row r="337">
          <cell r="A337" t="str">
            <v>Puerta Madera de 0.66 a 0.89</v>
          </cell>
          <cell r="B337" t="str">
            <v>un</v>
          </cell>
          <cell r="C337">
            <v>305000</v>
          </cell>
        </row>
        <row r="338">
          <cell r="A338" t="str">
            <v>Puerta Madera de 0.80x2.10m</v>
          </cell>
          <cell r="B338" t="str">
            <v>un</v>
          </cell>
          <cell r="C338">
            <v>472320</v>
          </cell>
        </row>
        <row r="339">
          <cell r="A339" t="str">
            <v>Puerta Madera de 0.70x2.10m</v>
          </cell>
          <cell r="B339" t="str">
            <v>un</v>
          </cell>
          <cell r="C339">
            <v>431210</v>
          </cell>
        </row>
        <row r="340">
          <cell r="A340" t="str">
            <v>Puerta Metalica y Lamina de 0.80x2.10m</v>
          </cell>
          <cell r="B340" t="str">
            <v>un</v>
          </cell>
          <cell r="C340">
            <v>320000</v>
          </cell>
        </row>
        <row r="341">
          <cell r="A341" t="str">
            <v>Puerts Madera + Vidrio</v>
          </cell>
          <cell r="B341" t="str">
            <v>un</v>
          </cell>
          <cell r="C341">
            <v>765000</v>
          </cell>
        </row>
        <row r="342">
          <cell r="A342" t="str">
            <v>Puerta Metalica de 2.00x2.10m</v>
          </cell>
          <cell r="B342" t="str">
            <v>un</v>
          </cell>
          <cell r="C342">
            <v>1364300</v>
          </cell>
        </row>
        <row r="343">
          <cell r="A343" t="str">
            <v>Bisagra de hierro para Puerta X3</v>
          </cell>
          <cell r="B343" t="str">
            <v>un</v>
          </cell>
          <cell r="C343">
            <v>12430</v>
          </cell>
        </row>
        <row r="344">
          <cell r="A344" t="str">
            <v>Chapa Candado Puerta Corrediza</v>
          </cell>
          <cell r="B344" t="str">
            <v>un</v>
          </cell>
          <cell r="C344">
            <v>284150</v>
          </cell>
        </row>
        <row r="345">
          <cell r="A345" t="str">
            <v>Chapa Pomo Entrada Principal Acero</v>
          </cell>
          <cell r="B345" t="str">
            <v>un</v>
          </cell>
          <cell r="C345">
            <v>44000</v>
          </cell>
        </row>
        <row r="346">
          <cell r="A346" t="str">
            <v>Chapa Pomo Alcoba Acero</v>
          </cell>
          <cell r="B346" t="str">
            <v>un</v>
          </cell>
          <cell r="C346">
            <v>22000</v>
          </cell>
        </row>
        <row r="347">
          <cell r="A347" t="str">
            <v>Chapa Pomo Baño Acero</v>
          </cell>
          <cell r="B347" t="str">
            <v>un</v>
          </cell>
          <cell r="C347">
            <v>20500</v>
          </cell>
        </row>
        <row r="348">
          <cell r="A348" t="str">
            <v>Topepuerta</v>
          </cell>
          <cell r="B348" t="str">
            <v>un</v>
          </cell>
          <cell r="C348">
            <v>15200</v>
          </cell>
        </row>
        <row r="350">
          <cell r="A350" t="str">
            <v>----------------------------</v>
          </cell>
        </row>
      </sheetData>
      <sheetData sheetId="4"/>
      <sheetData sheetId="5">
        <row r="2">
          <cell r="A2" t="str">
            <v>Ayudante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workbookViewId="0">
      <selection activeCell="B4" sqref="B4"/>
    </sheetView>
  </sheetViews>
  <sheetFormatPr baseColWidth="10" defaultColWidth="8.88671875" defaultRowHeight="14.4"/>
  <cols>
    <col min="1" max="1" width="17" style="1" customWidth="1"/>
    <col min="2" max="2" width="45" style="1" customWidth="1"/>
    <col min="3" max="3" width="17" style="1" customWidth="1"/>
    <col min="4" max="4" width="17" style="2" customWidth="1"/>
    <col min="5" max="6" width="17" style="3" customWidth="1"/>
    <col min="8" max="8" width="12.77734375" customWidth="1"/>
  </cols>
  <sheetData>
    <row r="1" spans="1:8">
      <c r="A1" s="97" t="s">
        <v>0</v>
      </c>
      <c r="B1" s="97" t="s">
        <v>1</v>
      </c>
      <c r="C1" s="97" t="s">
        <v>2</v>
      </c>
      <c r="D1" s="98" t="s">
        <v>3</v>
      </c>
      <c r="E1" s="99" t="s">
        <v>4</v>
      </c>
      <c r="F1" s="99" t="s">
        <v>5</v>
      </c>
    </row>
    <row r="2" spans="1:8" s="5" customFormat="1">
      <c r="A2" s="100" t="s">
        <v>6</v>
      </c>
      <c r="B2" s="101" t="s">
        <v>7</v>
      </c>
      <c r="C2" s="100" t="s">
        <v>8</v>
      </c>
      <c r="D2" s="102"/>
      <c r="E2" s="103"/>
      <c r="F2" s="103"/>
    </row>
    <row r="3" spans="1:8" s="4" customFormat="1">
      <c r="A3" s="104" t="s">
        <v>9</v>
      </c>
      <c r="B3" s="105" t="s">
        <v>10</v>
      </c>
      <c r="C3" s="104" t="s">
        <v>11</v>
      </c>
      <c r="D3" s="106">
        <v>25</v>
      </c>
      <c r="E3" s="107">
        <v>34073.39</v>
      </c>
      <c r="F3" s="107">
        <f>D3*E3</f>
        <v>851834.75</v>
      </c>
    </row>
    <row r="4" spans="1:8" s="4" customFormat="1">
      <c r="A4" s="104" t="s">
        <v>12</v>
      </c>
      <c r="B4" s="105" t="s">
        <v>13</v>
      </c>
      <c r="C4" s="104" t="s">
        <v>11</v>
      </c>
      <c r="D4" s="106">
        <v>115</v>
      </c>
      <c r="E4" s="107">
        <v>43730.73</v>
      </c>
      <c r="F4" s="107">
        <f>D4*E4</f>
        <v>5029033.95</v>
      </c>
    </row>
    <row r="5" spans="1:8" s="4" customFormat="1">
      <c r="A5" s="104" t="s">
        <v>14</v>
      </c>
      <c r="B5" s="105" t="s">
        <v>15</v>
      </c>
      <c r="C5" s="104" t="s">
        <v>16</v>
      </c>
      <c r="D5" s="106">
        <v>115</v>
      </c>
      <c r="E5" s="107">
        <v>52420.6</v>
      </c>
      <c r="F5" s="107">
        <f>D5*E5</f>
        <v>6028369</v>
      </c>
    </row>
    <row r="6" spans="1:8" s="5" customFormat="1">
      <c r="A6" s="100" t="s">
        <v>18</v>
      </c>
      <c r="B6" s="101" t="s">
        <v>19</v>
      </c>
      <c r="C6" s="100" t="s">
        <v>8</v>
      </c>
      <c r="D6" s="108"/>
      <c r="E6" s="109"/>
      <c r="F6" s="109"/>
    </row>
    <row r="7" spans="1:8" s="4" customFormat="1" ht="28.8">
      <c r="A7" s="104" t="s">
        <v>20</v>
      </c>
      <c r="B7" s="105" t="s">
        <v>21</v>
      </c>
      <c r="C7" s="104" t="s">
        <v>22</v>
      </c>
      <c r="D7" s="106">
        <v>6.4048417471925845</v>
      </c>
      <c r="E7" s="107">
        <v>674728.29</v>
      </c>
      <c r="F7" s="107">
        <f t="shared" ref="F7:F12" si="0">D7*E7</f>
        <v>4321527.9198038653</v>
      </c>
    </row>
    <row r="8" spans="1:8" s="4" customFormat="1" ht="28.8">
      <c r="A8" s="104" t="s">
        <v>23</v>
      </c>
      <c r="B8" s="105" t="s">
        <v>24</v>
      </c>
      <c r="C8" s="104" t="s">
        <v>25</v>
      </c>
      <c r="D8" s="106">
        <v>25</v>
      </c>
      <c r="E8" s="107">
        <v>125870.23</v>
      </c>
      <c r="F8" s="107">
        <f t="shared" si="0"/>
        <v>3146755.75</v>
      </c>
    </row>
    <row r="9" spans="1:8" s="4" customFormat="1" ht="28.8">
      <c r="A9" s="104" t="s">
        <v>26</v>
      </c>
      <c r="B9" s="105" t="s">
        <v>27</v>
      </c>
      <c r="C9" s="104" t="s">
        <v>25</v>
      </c>
      <c r="D9" s="106">
        <v>20</v>
      </c>
      <c r="E9" s="107">
        <v>109220.12</v>
      </c>
      <c r="F9" s="107">
        <f t="shared" si="0"/>
        <v>2184402.4</v>
      </c>
    </row>
    <row r="10" spans="1:8" s="4" customFormat="1" ht="28.8">
      <c r="A10" s="104" t="s">
        <v>28</v>
      </c>
      <c r="B10" s="105" t="s">
        <v>29</v>
      </c>
      <c r="C10" s="104" t="s">
        <v>11</v>
      </c>
      <c r="D10" s="106">
        <v>120</v>
      </c>
      <c r="E10" s="107">
        <v>145096.70000000001</v>
      </c>
      <c r="F10" s="107">
        <f t="shared" si="0"/>
        <v>17411604</v>
      </c>
    </row>
    <row r="11" spans="1:8" s="4" customFormat="1">
      <c r="A11" s="104" t="s">
        <v>30</v>
      </c>
      <c r="B11" s="105" t="s">
        <v>31</v>
      </c>
      <c r="C11" s="104" t="s">
        <v>32</v>
      </c>
      <c r="D11" s="106">
        <v>744</v>
      </c>
      <c r="E11" s="107">
        <v>7968.96</v>
      </c>
      <c r="F11" s="107">
        <f t="shared" si="0"/>
        <v>5928906.2400000002</v>
      </c>
    </row>
    <row r="12" spans="1:8" s="4" customFormat="1" ht="57.6">
      <c r="A12" s="104" t="s">
        <v>33</v>
      </c>
      <c r="B12" s="105" t="s">
        <v>34</v>
      </c>
      <c r="C12" s="104" t="s">
        <v>25</v>
      </c>
      <c r="D12" s="106">
        <v>30</v>
      </c>
      <c r="E12" s="107">
        <v>198706.35</v>
      </c>
      <c r="F12" s="107">
        <f t="shared" si="0"/>
        <v>5961190.5</v>
      </c>
    </row>
    <row r="13" spans="1:8">
      <c r="A13" s="112" t="s">
        <v>40</v>
      </c>
      <c r="B13" s="112" t="s">
        <v>36</v>
      </c>
      <c r="C13" s="112" t="s">
        <v>36</v>
      </c>
      <c r="D13" s="113" t="s">
        <v>36</v>
      </c>
      <c r="E13" s="114" t="s">
        <v>36</v>
      </c>
      <c r="F13" s="110">
        <f>SUM(F2:F12)</f>
        <v>50863624.509803869</v>
      </c>
    </row>
    <row r="14" spans="1:8">
      <c r="A14" s="115" t="s">
        <v>162</v>
      </c>
      <c r="B14" s="115"/>
      <c r="C14" s="115"/>
      <c r="D14" s="115"/>
      <c r="E14" s="95">
        <f>+'CALCULO AU (2)'!H55</f>
        <v>0.25297592560899657</v>
      </c>
      <c r="F14" s="96">
        <f>+F13*E14</f>
        <v>12867272.490196077</v>
      </c>
    </row>
    <row r="15" spans="1:8">
      <c r="A15" s="114" t="s">
        <v>163</v>
      </c>
      <c r="B15" s="114"/>
      <c r="C15" s="114"/>
      <c r="D15" s="114"/>
      <c r="E15" s="114"/>
      <c r="F15" s="110">
        <f>+F13+F14</f>
        <v>63730896.999999948</v>
      </c>
      <c r="H15" s="111">
        <v>63730896.928000003</v>
      </c>
    </row>
    <row r="16" spans="1:8">
      <c r="A16" s="114" t="s">
        <v>164</v>
      </c>
      <c r="B16" s="114"/>
      <c r="C16" s="114"/>
      <c r="D16" s="114"/>
      <c r="E16" s="114"/>
      <c r="F16" s="96">
        <v>62750000</v>
      </c>
    </row>
    <row r="17" spans="1:6">
      <c r="A17" s="114" t="s">
        <v>165</v>
      </c>
      <c r="B17" s="114"/>
      <c r="C17" s="114"/>
      <c r="D17" s="114"/>
      <c r="E17" s="114"/>
      <c r="F17" s="96">
        <f>+F15-F16</f>
        <v>980896.99999994785</v>
      </c>
    </row>
  </sheetData>
  <mergeCells count="5">
    <mergeCell ref="A13:E13"/>
    <mergeCell ref="A14:D14"/>
    <mergeCell ref="A15:E15"/>
    <mergeCell ref="A16:E16"/>
    <mergeCell ref="A1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E9CCE-D6CD-412E-B188-8EBE13BEAE93}">
  <dimension ref="A1:F214"/>
  <sheetViews>
    <sheetView zoomScaleNormal="100" workbookViewId="0"/>
  </sheetViews>
  <sheetFormatPr baseColWidth="10" defaultColWidth="8.88671875" defaultRowHeight="14.4"/>
  <cols>
    <col min="1" max="1" width="17" style="11" customWidth="1"/>
    <col min="2" max="2" width="45" style="11" customWidth="1"/>
    <col min="3" max="6" width="17" style="11" customWidth="1"/>
    <col min="7" max="16384" width="8.88671875" style="11"/>
  </cols>
  <sheetData>
    <row r="1" spans="1:6">
      <c r="A1" s="6" t="s">
        <v>0</v>
      </c>
      <c r="B1" s="7" t="s">
        <v>9</v>
      </c>
      <c r="C1" s="8"/>
      <c r="D1" s="8"/>
      <c r="E1" s="9" t="s">
        <v>2</v>
      </c>
      <c r="F1" s="10" t="s">
        <v>11</v>
      </c>
    </row>
    <row r="2" spans="1:6" ht="15" thickBot="1">
      <c r="A2" s="12" t="s">
        <v>1</v>
      </c>
      <c r="B2" s="13" t="s">
        <v>10</v>
      </c>
      <c r="C2" s="14"/>
      <c r="D2" s="14"/>
      <c r="E2" s="14"/>
      <c r="F2" s="15"/>
    </row>
    <row r="4" spans="1:6" ht="15" thickBot="1">
      <c r="A4" s="16" t="s">
        <v>0</v>
      </c>
      <c r="B4" s="17" t="s">
        <v>1</v>
      </c>
      <c r="C4" s="17" t="s">
        <v>2</v>
      </c>
      <c r="D4" s="17" t="s">
        <v>3</v>
      </c>
      <c r="E4" s="17" t="s">
        <v>41</v>
      </c>
      <c r="F4" s="18" t="s">
        <v>42</v>
      </c>
    </row>
    <row r="6" spans="1:6" ht="15" thickBot="1">
      <c r="A6" s="19" t="s">
        <v>43</v>
      </c>
      <c r="B6" s="20"/>
      <c r="C6" s="21"/>
      <c r="D6" s="22"/>
      <c r="E6" s="23"/>
      <c r="F6" s="24"/>
    </row>
    <row r="7" spans="1:6" ht="15" thickBot="1">
      <c r="A7" s="25" t="s">
        <v>44</v>
      </c>
      <c r="B7" s="26" t="s">
        <v>45</v>
      </c>
      <c r="C7" s="27" t="s">
        <v>46</v>
      </c>
      <c r="D7" s="28">
        <v>0.13</v>
      </c>
      <c r="E7" s="29">
        <v>262103</v>
      </c>
      <c r="F7" s="30">
        <f>D7*E7</f>
        <v>34073.39</v>
      </c>
    </row>
    <row r="8" spans="1:6" ht="15" thickBot="1">
      <c r="E8" s="31" t="s">
        <v>17</v>
      </c>
      <c r="F8" s="32">
        <f>F7</f>
        <v>34073.39</v>
      </c>
    </row>
    <row r="11" spans="1:6" ht="15" thickBot="1">
      <c r="E11" s="31" t="s">
        <v>39</v>
      </c>
      <c r="F11" s="33">
        <f>F8</f>
        <v>34073.39</v>
      </c>
    </row>
    <row r="14" spans="1:6">
      <c r="A14" s="6" t="s">
        <v>0</v>
      </c>
      <c r="B14" s="7" t="s">
        <v>12</v>
      </c>
      <c r="C14" s="8"/>
      <c r="D14" s="8"/>
      <c r="E14" s="9" t="s">
        <v>2</v>
      </c>
      <c r="F14" s="10" t="s">
        <v>11</v>
      </c>
    </row>
    <row r="15" spans="1:6" ht="15" thickBot="1">
      <c r="A15" s="12" t="s">
        <v>1</v>
      </c>
      <c r="B15" s="13" t="s">
        <v>13</v>
      </c>
      <c r="C15" s="14"/>
      <c r="D15" s="14"/>
      <c r="E15" s="14"/>
      <c r="F15" s="15"/>
    </row>
    <row r="17" spans="1:6" ht="15" thickBot="1">
      <c r="A17" s="16" t="s">
        <v>0</v>
      </c>
      <c r="B17" s="17" t="s">
        <v>1</v>
      </c>
      <c r="C17" s="17" t="s">
        <v>2</v>
      </c>
      <c r="D17" s="17" t="s">
        <v>3</v>
      </c>
      <c r="E17" s="17" t="s">
        <v>41</v>
      </c>
      <c r="F17" s="18" t="s">
        <v>42</v>
      </c>
    </row>
    <row r="19" spans="1:6" ht="15" thickBot="1">
      <c r="A19" s="19" t="s">
        <v>43</v>
      </c>
      <c r="B19" s="20"/>
      <c r="C19" s="21"/>
      <c r="D19" s="22"/>
      <c r="E19" s="23"/>
      <c r="F19" s="24"/>
    </row>
    <row r="20" spans="1:6" ht="15" thickBot="1">
      <c r="A20" s="25" t="s">
        <v>44</v>
      </c>
      <c r="B20" s="26" t="s">
        <v>45</v>
      </c>
      <c r="C20" s="27" t="s">
        <v>46</v>
      </c>
      <c r="D20" s="28">
        <v>0.16</v>
      </c>
      <c r="E20" s="29">
        <v>262103</v>
      </c>
      <c r="F20" s="30">
        <f>D20*E20</f>
        <v>41936.480000000003</v>
      </c>
    </row>
    <row r="21" spans="1:6" ht="15" thickBot="1">
      <c r="E21" s="31" t="s">
        <v>17</v>
      </c>
      <c r="F21" s="32">
        <f>F20</f>
        <v>41936.480000000003</v>
      </c>
    </row>
    <row r="23" spans="1:6" ht="15" thickBot="1">
      <c r="A23" s="19" t="s">
        <v>47</v>
      </c>
      <c r="B23" s="20"/>
      <c r="C23" s="21"/>
      <c r="D23" s="22"/>
      <c r="E23" s="23"/>
      <c r="F23" s="24"/>
    </row>
    <row r="24" spans="1:6">
      <c r="A24" s="34" t="s">
        <v>48</v>
      </c>
      <c r="B24" s="35" t="s">
        <v>49</v>
      </c>
      <c r="C24" s="36" t="s">
        <v>50</v>
      </c>
      <c r="D24" s="37">
        <v>1076.55</v>
      </c>
      <c r="E24" s="38">
        <v>1</v>
      </c>
      <c r="F24" s="39">
        <f>D24*E24</f>
        <v>1076.55</v>
      </c>
    </row>
    <row r="25" spans="1:6" ht="15" thickBot="1">
      <c r="A25" s="25" t="s">
        <v>51</v>
      </c>
      <c r="B25" s="26" t="s">
        <v>52</v>
      </c>
      <c r="C25" s="27" t="s">
        <v>50</v>
      </c>
      <c r="D25" s="28">
        <v>717.7</v>
      </c>
      <c r="E25" s="29">
        <v>1</v>
      </c>
      <c r="F25" s="30">
        <f>D25*E25</f>
        <v>717.7</v>
      </c>
    </row>
    <row r="26" spans="1:6" ht="15" thickBot="1">
      <c r="E26" s="31" t="s">
        <v>38</v>
      </c>
      <c r="F26" s="32">
        <f>F24+F25</f>
        <v>1794.25</v>
      </c>
    </row>
    <row r="29" spans="1:6" ht="15" thickBot="1">
      <c r="E29" s="31" t="s">
        <v>39</v>
      </c>
      <c r="F29" s="33">
        <f>F21+F26</f>
        <v>43730.73</v>
      </c>
    </row>
    <row r="32" spans="1:6">
      <c r="A32" s="6" t="s">
        <v>0</v>
      </c>
      <c r="B32" s="7" t="s">
        <v>14</v>
      </c>
      <c r="C32" s="8"/>
      <c r="D32" s="8"/>
      <c r="E32" s="9" t="s">
        <v>2</v>
      </c>
      <c r="F32" s="10" t="s">
        <v>16</v>
      </c>
    </row>
    <row r="33" spans="1:6" ht="15" thickBot="1">
      <c r="A33" s="12" t="s">
        <v>1</v>
      </c>
      <c r="B33" s="13" t="s">
        <v>15</v>
      </c>
      <c r="C33" s="14"/>
      <c r="D33" s="14"/>
      <c r="E33" s="14"/>
      <c r="F33" s="15"/>
    </row>
    <row r="35" spans="1:6" ht="15" thickBot="1">
      <c r="A35" s="16" t="s">
        <v>0</v>
      </c>
      <c r="B35" s="17" t="s">
        <v>1</v>
      </c>
      <c r="C35" s="17" t="s">
        <v>2</v>
      </c>
      <c r="D35" s="17" t="s">
        <v>3</v>
      </c>
      <c r="E35" s="17" t="s">
        <v>41</v>
      </c>
      <c r="F35" s="18" t="s">
        <v>42</v>
      </c>
    </row>
    <row r="37" spans="1:6" ht="15" thickBot="1">
      <c r="A37" s="19" t="s">
        <v>43</v>
      </c>
      <c r="B37" s="20"/>
      <c r="C37" s="21"/>
      <c r="D37" s="22"/>
      <c r="E37" s="23"/>
      <c r="F37" s="24"/>
    </row>
    <row r="38" spans="1:6" ht="15" thickBot="1">
      <c r="A38" s="25" t="s">
        <v>44</v>
      </c>
      <c r="B38" s="26" t="s">
        <v>45</v>
      </c>
      <c r="C38" s="27" t="s">
        <v>46</v>
      </c>
      <c r="D38" s="28">
        <v>0.2</v>
      </c>
      <c r="E38" s="29">
        <v>262103</v>
      </c>
      <c r="F38" s="30">
        <f>D38*E38</f>
        <v>52420.600000000006</v>
      </c>
    </row>
    <row r="39" spans="1:6" ht="15" thickBot="1">
      <c r="E39" s="31" t="s">
        <v>17</v>
      </c>
      <c r="F39" s="32">
        <f>F38</f>
        <v>52420.600000000006</v>
      </c>
    </row>
    <row r="42" spans="1:6" ht="15" thickBot="1">
      <c r="E42" s="31" t="s">
        <v>39</v>
      </c>
      <c r="F42" s="33">
        <f>F39</f>
        <v>52420.600000000006</v>
      </c>
    </row>
    <row r="45" spans="1:6">
      <c r="A45" s="6" t="s">
        <v>0</v>
      </c>
      <c r="B45" s="7" t="s">
        <v>20</v>
      </c>
      <c r="C45" s="8"/>
      <c r="D45" s="8"/>
      <c r="E45" s="9" t="s">
        <v>2</v>
      </c>
      <c r="F45" s="10" t="s">
        <v>22</v>
      </c>
    </row>
    <row r="46" spans="1:6" ht="29.4" thickBot="1">
      <c r="A46" s="12" t="s">
        <v>1</v>
      </c>
      <c r="B46" s="13" t="s">
        <v>21</v>
      </c>
      <c r="C46" s="14"/>
      <c r="D46" s="14"/>
      <c r="E46" s="14"/>
      <c r="F46" s="15"/>
    </row>
    <row r="48" spans="1:6" ht="15" thickBot="1">
      <c r="A48" s="16" t="s">
        <v>0</v>
      </c>
      <c r="B48" s="17" t="s">
        <v>1</v>
      </c>
      <c r="C48" s="17" t="s">
        <v>2</v>
      </c>
      <c r="D48" s="17" t="s">
        <v>3</v>
      </c>
      <c r="E48" s="17" t="s">
        <v>41</v>
      </c>
      <c r="F48" s="18" t="s">
        <v>42</v>
      </c>
    </row>
    <row r="50" spans="1:6" ht="15" thickBot="1">
      <c r="A50" s="19" t="s">
        <v>43</v>
      </c>
      <c r="B50" s="20"/>
      <c r="C50" s="21"/>
      <c r="D50" s="22"/>
      <c r="E50" s="23"/>
      <c r="F50" s="24"/>
    </row>
    <row r="51" spans="1:6" ht="15" thickBot="1">
      <c r="A51" s="25" t="s">
        <v>53</v>
      </c>
      <c r="B51" s="26" t="s">
        <v>54</v>
      </c>
      <c r="C51" s="27" t="s">
        <v>46</v>
      </c>
      <c r="D51" s="28">
        <v>0.66669999999999996</v>
      </c>
      <c r="E51" s="29">
        <v>312215</v>
      </c>
      <c r="F51" s="30">
        <f>D51*E51</f>
        <v>208153.74049999999</v>
      </c>
    </row>
    <row r="52" spans="1:6" ht="15" thickBot="1">
      <c r="E52" s="31" t="s">
        <v>17</v>
      </c>
      <c r="F52" s="32">
        <f>F51</f>
        <v>208153.74049999999</v>
      </c>
    </row>
    <row r="54" spans="1:6" ht="15" thickBot="1">
      <c r="A54" s="19" t="s">
        <v>55</v>
      </c>
      <c r="B54" s="20"/>
      <c r="C54" s="21"/>
      <c r="D54" s="22"/>
      <c r="E54" s="23"/>
      <c r="F54" s="24"/>
    </row>
    <row r="55" spans="1:6">
      <c r="A55" s="34" t="s">
        <v>56</v>
      </c>
      <c r="B55" s="35" t="s">
        <v>57</v>
      </c>
      <c r="C55" s="36" t="s">
        <v>46</v>
      </c>
      <c r="D55" s="37">
        <v>0.2</v>
      </c>
      <c r="E55" s="38">
        <v>26000</v>
      </c>
      <c r="F55" s="39">
        <f>D55*E55</f>
        <v>5200</v>
      </c>
    </row>
    <row r="56" spans="1:6" ht="15" thickBot="1">
      <c r="A56" s="25" t="s">
        <v>58</v>
      </c>
      <c r="B56" s="26" t="s">
        <v>59</v>
      </c>
      <c r="C56" s="27" t="s">
        <v>60</v>
      </c>
      <c r="D56" s="28">
        <v>0.5</v>
      </c>
      <c r="E56" s="29">
        <v>18620</v>
      </c>
      <c r="F56" s="30">
        <f>D56*E56</f>
        <v>9310</v>
      </c>
    </row>
    <row r="57" spans="1:6" ht="15" thickBot="1">
      <c r="E57" s="31" t="s">
        <v>35</v>
      </c>
      <c r="F57" s="32">
        <f>F55+F56</f>
        <v>14510</v>
      </c>
    </row>
    <row r="59" spans="1:6" ht="15" thickBot="1">
      <c r="A59" s="19" t="s">
        <v>61</v>
      </c>
      <c r="B59" s="20"/>
      <c r="C59" s="21"/>
      <c r="D59" s="22"/>
      <c r="E59" s="23"/>
      <c r="F59" s="24"/>
    </row>
    <row r="60" spans="1:6">
      <c r="A60" s="34" t="s">
        <v>62</v>
      </c>
      <c r="B60" s="35" t="s">
        <v>63</v>
      </c>
      <c r="C60" s="36" t="s">
        <v>64</v>
      </c>
      <c r="D60" s="37">
        <v>0.63</v>
      </c>
      <c r="E60" s="38">
        <v>10000</v>
      </c>
      <c r="F60" s="39">
        <f>D60*E60</f>
        <v>6300</v>
      </c>
    </row>
    <row r="61" spans="1:6" ht="15" thickBot="1">
      <c r="A61" s="25" t="s">
        <v>65</v>
      </c>
      <c r="B61" s="26" t="s">
        <v>66</v>
      </c>
      <c r="C61" s="27" t="s">
        <v>32</v>
      </c>
      <c r="D61" s="28">
        <v>2.5750000000000002</v>
      </c>
      <c r="E61" s="29">
        <v>25000</v>
      </c>
      <c r="F61" s="30">
        <f>D61*E61</f>
        <v>64375.000000000007</v>
      </c>
    </row>
    <row r="62" spans="1:6" ht="15" thickBot="1">
      <c r="E62" s="31" t="s">
        <v>37</v>
      </c>
      <c r="F62" s="32">
        <f>F60+F61</f>
        <v>70675</v>
      </c>
    </row>
    <row r="64" spans="1:6" ht="15" thickBot="1">
      <c r="A64" s="19" t="s">
        <v>47</v>
      </c>
      <c r="B64" s="20"/>
      <c r="C64" s="21"/>
      <c r="D64" s="22"/>
      <c r="E64" s="23"/>
      <c r="F64" s="24"/>
    </row>
    <row r="65" spans="1:6">
      <c r="A65" s="34" t="s">
        <v>48</v>
      </c>
      <c r="B65" s="35" t="s">
        <v>49</v>
      </c>
      <c r="C65" s="36" t="s">
        <v>50</v>
      </c>
      <c r="D65" s="37">
        <v>20814.3</v>
      </c>
      <c r="E65" s="38">
        <v>1</v>
      </c>
      <c r="F65" s="39">
        <f>D65*E65</f>
        <v>20814.3</v>
      </c>
    </row>
    <row r="66" spans="1:6" ht="15" thickBot="1">
      <c r="A66" s="25" t="s">
        <v>67</v>
      </c>
      <c r="B66" s="26" t="s">
        <v>68</v>
      </c>
      <c r="C66" s="27" t="s">
        <v>22</v>
      </c>
      <c r="D66" s="28">
        <v>1.05</v>
      </c>
      <c r="E66" s="29">
        <v>343405</v>
      </c>
      <c r="F66" s="30">
        <f>D66*E66</f>
        <v>360575.25</v>
      </c>
    </row>
    <row r="67" spans="1:6" ht="15" thickBot="1">
      <c r="E67" s="31" t="s">
        <v>38</v>
      </c>
      <c r="F67" s="32">
        <f>F65+F66</f>
        <v>381389.55</v>
      </c>
    </row>
    <row r="70" spans="1:6" ht="15" thickBot="1">
      <c r="E70" s="31" t="s">
        <v>39</v>
      </c>
      <c r="F70" s="33">
        <f>F52+F57+F62+F67</f>
        <v>674728.29049999989</v>
      </c>
    </row>
    <row r="73" spans="1:6">
      <c r="A73" s="6" t="s">
        <v>0</v>
      </c>
      <c r="B73" s="7" t="s">
        <v>23</v>
      </c>
      <c r="C73" s="8"/>
      <c r="D73" s="8"/>
      <c r="E73" s="9" t="s">
        <v>2</v>
      </c>
      <c r="F73" s="10" t="s">
        <v>25</v>
      </c>
    </row>
    <row r="74" spans="1:6" ht="29.4" thickBot="1">
      <c r="A74" s="12" t="s">
        <v>1</v>
      </c>
      <c r="B74" s="13" t="s">
        <v>24</v>
      </c>
      <c r="C74" s="14"/>
      <c r="D74" s="14"/>
      <c r="E74" s="14"/>
      <c r="F74" s="15"/>
    </row>
    <row r="76" spans="1:6" ht="15" thickBot="1">
      <c r="A76" s="16" t="s">
        <v>0</v>
      </c>
      <c r="B76" s="17" t="s">
        <v>1</v>
      </c>
      <c r="C76" s="17" t="s">
        <v>2</v>
      </c>
      <c r="D76" s="17" t="s">
        <v>3</v>
      </c>
      <c r="E76" s="17" t="s">
        <v>41</v>
      </c>
      <c r="F76" s="18" t="s">
        <v>42</v>
      </c>
    </row>
    <row r="78" spans="1:6" ht="15" thickBot="1">
      <c r="A78" s="19" t="s">
        <v>43</v>
      </c>
      <c r="B78" s="20"/>
      <c r="C78" s="21"/>
      <c r="D78" s="22"/>
      <c r="E78" s="23"/>
      <c r="F78" s="24"/>
    </row>
    <row r="79" spans="1:6" ht="15" thickBot="1">
      <c r="A79" s="25" t="s">
        <v>44</v>
      </c>
      <c r="B79" s="26" t="s">
        <v>45</v>
      </c>
      <c r="C79" s="27" t="s">
        <v>46</v>
      </c>
      <c r="D79" s="28">
        <v>0.17499999999999999</v>
      </c>
      <c r="E79" s="29">
        <v>262103</v>
      </c>
      <c r="F79" s="30">
        <f>D79*E79</f>
        <v>45868.024999999994</v>
      </c>
    </row>
    <row r="80" spans="1:6" ht="15" thickBot="1">
      <c r="E80" s="31" t="s">
        <v>17</v>
      </c>
      <c r="F80" s="32">
        <f>F79</f>
        <v>45868.024999999994</v>
      </c>
    </row>
    <row r="82" spans="1:6" ht="15" thickBot="1">
      <c r="A82" s="19" t="s">
        <v>55</v>
      </c>
      <c r="B82" s="20"/>
      <c r="C82" s="21"/>
      <c r="D82" s="22"/>
      <c r="E82" s="23"/>
      <c r="F82" s="24"/>
    </row>
    <row r="83" spans="1:6" ht="15" thickBot="1">
      <c r="A83" s="25" t="s">
        <v>69</v>
      </c>
      <c r="B83" s="26" t="s">
        <v>70</v>
      </c>
      <c r="C83" s="27" t="s">
        <v>46</v>
      </c>
      <c r="D83" s="28">
        <v>8.9999999999999993E-3</v>
      </c>
      <c r="E83" s="29">
        <v>90000</v>
      </c>
      <c r="F83" s="30">
        <f>D83*E83</f>
        <v>809.99999999999989</v>
      </c>
    </row>
    <row r="84" spans="1:6" ht="15" thickBot="1">
      <c r="E84" s="31" t="s">
        <v>35</v>
      </c>
      <c r="F84" s="32">
        <f>F83</f>
        <v>809.99999999999989</v>
      </c>
    </row>
    <row r="86" spans="1:6" ht="15" thickBot="1">
      <c r="A86" s="19" t="s">
        <v>61</v>
      </c>
      <c r="B86" s="20"/>
      <c r="C86" s="21"/>
      <c r="D86" s="22"/>
      <c r="E86" s="23"/>
      <c r="F86" s="24"/>
    </row>
    <row r="87" spans="1:6">
      <c r="A87" s="34" t="s">
        <v>62</v>
      </c>
      <c r="B87" s="35" t="s">
        <v>63</v>
      </c>
      <c r="C87" s="36" t="s">
        <v>64</v>
      </c>
      <c r="D87" s="37">
        <v>0.05</v>
      </c>
      <c r="E87" s="38">
        <v>10000</v>
      </c>
      <c r="F87" s="39">
        <f t="shared" ref="F87:F94" si="0">D87*E87</f>
        <v>500</v>
      </c>
    </row>
    <row r="88" spans="1:6">
      <c r="A88" s="34" t="s">
        <v>65</v>
      </c>
      <c r="B88" s="35" t="s">
        <v>66</v>
      </c>
      <c r="C88" s="36" t="s">
        <v>32</v>
      </c>
      <c r="D88" s="37">
        <v>0.10299999999999999</v>
      </c>
      <c r="E88" s="38">
        <v>25000</v>
      </c>
      <c r="F88" s="39">
        <f t="shared" si="0"/>
        <v>2575</v>
      </c>
    </row>
    <row r="89" spans="1:6">
      <c r="A89" s="34" t="s">
        <v>71</v>
      </c>
      <c r="B89" s="35" t="s">
        <v>72</v>
      </c>
      <c r="C89" s="36" t="s">
        <v>22</v>
      </c>
      <c r="D89" s="37">
        <v>5.0999999999999997E-2</v>
      </c>
      <c r="E89" s="38">
        <v>75000</v>
      </c>
      <c r="F89" s="39">
        <f t="shared" si="0"/>
        <v>3824.9999999999995</v>
      </c>
    </row>
    <row r="90" spans="1:6">
      <c r="A90" s="34" t="s">
        <v>73</v>
      </c>
      <c r="B90" s="35" t="s">
        <v>74</v>
      </c>
      <c r="C90" s="36" t="s">
        <v>75</v>
      </c>
      <c r="D90" s="37">
        <v>0.64890000000000003</v>
      </c>
      <c r="E90" s="38">
        <v>42000</v>
      </c>
      <c r="F90" s="39">
        <f t="shared" si="0"/>
        <v>27253.800000000003</v>
      </c>
    </row>
    <row r="91" spans="1:6">
      <c r="A91" s="34" t="s">
        <v>76</v>
      </c>
      <c r="B91" s="35" t="s">
        <v>77</v>
      </c>
      <c r="C91" s="36" t="s">
        <v>78</v>
      </c>
      <c r="D91" s="37">
        <v>0.1</v>
      </c>
      <c r="E91" s="38">
        <v>9000</v>
      </c>
      <c r="F91" s="39">
        <f t="shared" si="0"/>
        <v>900</v>
      </c>
    </row>
    <row r="92" spans="1:6">
      <c r="A92" s="34" t="s">
        <v>79</v>
      </c>
      <c r="B92" s="35" t="s">
        <v>80</v>
      </c>
      <c r="C92" s="36" t="s">
        <v>25</v>
      </c>
      <c r="D92" s="37">
        <v>1</v>
      </c>
      <c r="E92" s="38">
        <v>7000</v>
      </c>
      <c r="F92" s="39">
        <f t="shared" si="0"/>
        <v>7000</v>
      </c>
    </row>
    <row r="93" spans="1:6">
      <c r="A93" s="34" t="s">
        <v>81</v>
      </c>
      <c r="B93" s="35" t="s">
        <v>82</v>
      </c>
      <c r="C93" s="36" t="s">
        <v>22</v>
      </c>
      <c r="D93" s="37">
        <v>7.7899999999999997E-2</v>
      </c>
      <c r="E93" s="38">
        <v>85000</v>
      </c>
      <c r="F93" s="39">
        <f t="shared" si="0"/>
        <v>6621.5</v>
      </c>
    </row>
    <row r="94" spans="1:6" ht="15" thickBot="1">
      <c r="A94" s="25" t="s">
        <v>83</v>
      </c>
      <c r="B94" s="26" t="s">
        <v>84</v>
      </c>
      <c r="C94" s="27" t="s">
        <v>25</v>
      </c>
      <c r="D94" s="28">
        <v>0.66669999999999996</v>
      </c>
      <c r="E94" s="29">
        <v>7000</v>
      </c>
      <c r="F94" s="30">
        <f t="shared" si="0"/>
        <v>4666.8999999999996</v>
      </c>
    </row>
    <row r="95" spans="1:6" ht="15" thickBot="1">
      <c r="E95" s="31" t="s">
        <v>37</v>
      </c>
      <c r="F95" s="32">
        <f>F87+F88+F89+F90+F91+F92+F93+F94</f>
        <v>53342.200000000004</v>
      </c>
    </row>
    <row r="97" spans="1:6" ht="15" thickBot="1">
      <c r="A97" s="19" t="s">
        <v>47</v>
      </c>
      <c r="B97" s="20"/>
      <c r="C97" s="21"/>
      <c r="D97" s="22"/>
      <c r="E97" s="23"/>
      <c r="F97" s="24"/>
    </row>
    <row r="98" spans="1:6" ht="15" thickBot="1">
      <c r="A98" s="25" t="s">
        <v>85</v>
      </c>
      <c r="B98" s="26" t="s">
        <v>86</v>
      </c>
      <c r="C98" s="27" t="s">
        <v>32</v>
      </c>
      <c r="D98" s="28">
        <v>4.7</v>
      </c>
      <c r="E98" s="29">
        <v>5500</v>
      </c>
      <c r="F98" s="30">
        <f>D98*E98</f>
        <v>25850</v>
      </c>
    </row>
    <row r="99" spans="1:6" ht="15" thickBot="1">
      <c r="E99" s="31" t="s">
        <v>38</v>
      </c>
      <c r="F99" s="32">
        <f>F98</f>
        <v>25850</v>
      </c>
    </row>
    <row r="102" spans="1:6" ht="15" thickBot="1">
      <c r="E102" s="31" t="s">
        <v>39</v>
      </c>
      <c r="F102" s="33">
        <f>F80+F84+F95+F99</f>
        <v>125870.22500000001</v>
      </c>
    </row>
    <row r="105" spans="1:6">
      <c r="A105" s="6" t="s">
        <v>0</v>
      </c>
      <c r="B105" s="7" t="s">
        <v>26</v>
      </c>
      <c r="C105" s="8"/>
      <c r="D105" s="8"/>
      <c r="E105" s="9" t="s">
        <v>2</v>
      </c>
      <c r="F105" s="10" t="s">
        <v>25</v>
      </c>
    </row>
    <row r="106" spans="1:6" ht="29.4" thickBot="1">
      <c r="A106" s="12" t="s">
        <v>1</v>
      </c>
      <c r="B106" s="13" t="s">
        <v>27</v>
      </c>
      <c r="C106" s="14"/>
      <c r="D106" s="14"/>
      <c r="E106" s="14"/>
      <c r="F106" s="15"/>
    </row>
    <row r="108" spans="1:6" ht="15" thickBot="1">
      <c r="A108" s="16" t="s">
        <v>0</v>
      </c>
      <c r="B108" s="17" t="s">
        <v>1</v>
      </c>
      <c r="C108" s="17" t="s">
        <v>2</v>
      </c>
      <c r="D108" s="17" t="s">
        <v>3</v>
      </c>
      <c r="E108" s="17" t="s">
        <v>41</v>
      </c>
      <c r="F108" s="18" t="s">
        <v>42</v>
      </c>
    </row>
    <row r="110" spans="1:6" ht="15" thickBot="1">
      <c r="A110" s="19" t="s">
        <v>43</v>
      </c>
      <c r="B110" s="20"/>
      <c r="C110" s="21"/>
      <c r="D110" s="22"/>
      <c r="E110" s="23"/>
      <c r="F110" s="24"/>
    </row>
    <row r="111" spans="1:6" ht="15" thickBot="1">
      <c r="A111" s="25" t="s">
        <v>44</v>
      </c>
      <c r="B111" s="26" t="s">
        <v>45</v>
      </c>
      <c r="C111" s="27" t="s">
        <v>46</v>
      </c>
      <c r="D111" s="28">
        <v>0.1963</v>
      </c>
      <c r="E111" s="29">
        <v>262103</v>
      </c>
      <c r="F111" s="30">
        <f>D111*E111</f>
        <v>51450.818899999998</v>
      </c>
    </row>
    <row r="112" spans="1:6" ht="15" thickBot="1">
      <c r="E112" s="31" t="s">
        <v>17</v>
      </c>
      <c r="F112" s="32">
        <f>F111</f>
        <v>51450.818899999998</v>
      </c>
    </row>
    <row r="114" spans="1:6" ht="15" thickBot="1">
      <c r="A114" s="19" t="s">
        <v>55</v>
      </c>
      <c r="B114" s="20"/>
      <c r="C114" s="21"/>
      <c r="D114" s="22"/>
      <c r="E114" s="23"/>
      <c r="F114" s="24"/>
    </row>
    <row r="115" spans="1:6" ht="15" thickBot="1">
      <c r="A115" s="25" t="s">
        <v>69</v>
      </c>
      <c r="B115" s="26" t="s">
        <v>70</v>
      </c>
      <c r="C115" s="27" t="s">
        <v>46</v>
      </c>
      <c r="D115" s="28">
        <v>5.3E-3</v>
      </c>
      <c r="E115" s="29">
        <v>90000</v>
      </c>
      <c r="F115" s="30">
        <f>D115*E115</f>
        <v>477</v>
      </c>
    </row>
    <row r="116" spans="1:6" ht="15" thickBot="1">
      <c r="E116" s="31" t="s">
        <v>35</v>
      </c>
      <c r="F116" s="32">
        <f>F115</f>
        <v>477</v>
      </c>
    </row>
    <row r="118" spans="1:6" ht="15" thickBot="1">
      <c r="A118" s="19" t="s">
        <v>61</v>
      </c>
      <c r="B118" s="20"/>
      <c r="C118" s="21"/>
      <c r="D118" s="22"/>
      <c r="E118" s="23"/>
      <c r="F118" s="24"/>
    </row>
    <row r="119" spans="1:6">
      <c r="A119" s="34" t="s">
        <v>62</v>
      </c>
      <c r="B119" s="35" t="s">
        <v>63</v>
      </c>
      <c r="C119" s="36" t="s">
        <v>64</v>
      </c>
      <c r="D119" s="37">
        <v>0.05</v>
      </c>
      <c r="E119" s="38">
        <v>10000</v>
      </c>
      <c r="F119" s="39">
        <f t="shared" ref="F119:F126" si="1">D119*E119</f>
        <v>500</v>
      </c>
    </row>
    <row r="120" spans="1:6">
      <c r="A120" s="34" t="s">
        <v>65</v>
      </c>
      <c r="B120" s="35" t="s">
        <v>66</v>
      </c>
      <c r="C120" s="36" t="s">
        <v>32</v>
      </c>
      <c r="D120" s="37">
        <v>0.10299999999999999</v>
      </c>
      <c r="E120" s="38">
        <v>25000</v>
      </c>
      <c r="F120" s="39">
        <f t="shared" si="1"/>
        <v>2575</v>
      </c>
    </row>
    <row r="121" spans="1:6">
      <c r="A121" s="34" t="s">
        <v>71</v>
      </c>
      <c r="B121" s="35" t="s">
        <v>72</v>
      </c>
      <c r="C121" s="36" t="s">
        <v>22</v>
      </c>
      <c r="D121" s="37">
        <v>2.9700000000000001E-2</v>
      </c>
      <c r="E121" s="38">
        <v>75000</v>
      </c>
      <c r="F121" s="39">
        <f t="shared" si="1"/>
        <v>2227.5</v>
      </c>
    </row>
    <row r="122" spans="1:6">
      <c r="A122" s="34" t="s">
        <v>73</v>
      </c>
      <c r="B122" s="35" t="s">
        <v>74</v>
      </c>
      <c r="C122" s="36" t="s">
        <v>75</v>
      </c>
      <c r="D122" s="37">
        <v>0.3785</v>
      </c>
      <c r="E122" s="38">
        <v>42000</v>
      </c>
      <c r="F122" s="39">
        <f t="shared" si="1"/>
        <v>15897</v>
      </c>
    </row>
    <row r="123" spans="1:6">
      <c r="A123" s="34" t="s">
        <v>76</v>
      </c>
      <c r="B123" s="35" t="s">
        <v>77</v>
      </c>
      <c r="C123" s="36" t="s">
        <v>78</v>
      </c>
      <c r="D123" s="37">
        <v>0.1</v>
      </c>
      <c r="E123" s="38">
        <v>9000</v>
      </c>
      <c r="F123" s="39">
        <f t="shared" si="1"/>
        <v>900</v>
      </c>
    </row>
    <row r="124" spans="1:6">
      <c r="A124" s="34" t="s">
        <v>79</v>
      </c>
      <c r="B124" s="35" t="s">
        <v>80</v>
      </c>
      <c r="C124" s="36" t="s">
        <v>25</v>
      </c>
      <c r="D124" s="37">
        <v>0.66669999999999996</v>
      </c>
      <c r="E124" s="38">
        <v>7000</v>
      </c>
      <c r="F124" s="39">
        <f t="shared" si="1"/>
        <v>4666.8999999999996</v>
      </c>
    </row>
    <row r="125" spans="1:6">
      <c r="A125" s="34" t="s">
        <v>81</v>
      </c>
      <c r="B125" s="35" t="s">
        <v>82</v>
      </c>
      <c r="C125" s="36" t="s">
        <v>22</v>
      </c>
      <c r="D125" s="37">
        <v>4.5400000000000003E-2</v>
      </c>
      <c r="E125" s="38">
        <v>85000</v>
      </c>
      <c r="F125" s="39">
        <f t="shared" si="1"/>
        <v>3859.0000000000005</v>
      </c>
    </row>
    <row r="126" spans="1:6" ht="15" thickBot="1">
      <c r="A126" s="25" t="s">
        <v>83</v>
      </c>
      <c r="B126" s="26" t="s">
        <v>84</v>
      </c>
      <c r="C126" s="27" t="s">
        <v>25</v>
      </c>
      <c r="D126" s="28">
        <v>0.66669999999999996</v>
      </c>
      <c r="E126" s="29">
        <v>7000</v>
      </c>
      <c r="F126" s="30">
        <f t="shared" si="1"/>
        <v>4666.8999999999996</v>
      </c>
    </row>
    <row r="127" spans="1:6" ht="15" thickBot="1">
      <c r="E127" s="31" t="s">
        <v>37</v>
      </c>
      <c r="F127" s="32">
        <f>F119+F120+F121+F122+F123+F124+F125+F126</f>
        <v>35292.300000000003</v>
      </c>
    </row>
    <row r="129" spans="1:6" ht="15" thickBot="1">
      <c r="A129" s="19" t="s">
        <v>47</v>
      </c>
      <c r="B129" s="20"/>
      <c r="C129" s="21"/>
      <c r="D129" s="22"/>
      <c r="E129" s="23"/>
      <c r="F129" s="24"/>
    </row>
    <row r="130" spans="1:6" ht="15" thickBot="1">
      <c r="A130" s="25" t="s">
        <v>85</v>
      </c>
      <c r="B130" s="26" t="s">
        <v>86</v>
      </c>
      <c r="C130" s="27" t="s">
        <v>32</v>
      </c>
      <c r="D130" s="28">
        <v>4</v>
      </c>
      <c r="E130" s="29">
        <v>5500</v>
      </c>
      <c r="F130" s="30">
        <f>D130*E130</f>
        <v>22000</v>
      </c>
    </row>
    <row r="131" spans="1:6" ht="15" thickBot="1">
      <c r="E131" s="31" t="s">
        <v>38</v>
      </c>
      <c r="F131" s="32">
        <f>F130</f>
        <v>22000</v>
      </c>
    </row>
    <row r="134" spans="1:6" ht="15" thickBot="1">
      <c r="E134" s="31" t="s">
        <v>39</v>
      </c>
      <c r="F134" s="33">
        <f>F112+F116+F127+F131</f>
        <v>109220.1189</v>
      </c>
    </row>
    <row r="137" spans="1:6">
      <c r="A137" s="6" t="s">
        <v>0</v>
      </c>
      <c r="B137" s="7" t="s">
        <v>28</v>
      </c>
      <c r="C137" s="8"/>
      <c r="D137" s="8"/>
      <c r="E137" s="9" t="s">
        <v>2</v>
      </c>
      <c r="F137" s="10" t="s">
        <v>11</v>
      </c>
    </row>
    <row r="138" spans="1:6" ht="29.4" thickBot="1">
      <c r="A138" s="12" t="s">
        <v>1</v>
      </c>
      <c r="B138" s="13" t="s">
        <v>29</v>
      </c>
      <c r="C138" s="14"/>
      <c r="D138" s="14"/>
      <c r="E138" s="14"/>
      <c r="F138" s="15"/>
    </row>
    <row r="140" spans="1:6" ht="15" thickBot="1">
      <c r="A140" s="16" t="s">
        <v>0</v>
      </c>
      <c r="B140" s="17" t="s">
        <v>1</v>
      </c>
      <c r="C140" s="17" t="s">
        <v>2</v>
      </c>
      <c r="D140" s="17" t="s">
        <v>3</v>
      </c>
      <c r="E140" s="17" t="s">
        <v>41</v>
      </c>
      <c r="F140" s="18" t="s">
        <v>42</v>
      </c>
    </row>
    <row r="142" spans="1:6" ht="15" thickBot="1">
      <c r="A142" s="19" t="s">
        <v>43</v>
      </c>
      <c r="B142" s="20"/>
      <c r="C142" s="21"/>
      <c r="D142" s="22"/>
      <c r="E142" s="23"/>
      <c r="F142" s="24"/>
    </row>
    <row r="143" spans="1:6" ht="15" thickBot="1">
      <c r="A143" s="25" t="s">
        <v>44</v>
      </c>
      <c r="B143" s="26" t="s">
        <v>45</v>
      </c>
      <c r="C143" s="27" t="s">
        <v>46</v>
      </c>
      <c r="D143" s="28">
        <v>0.23880000000000001</v>
      </c>
      <c r="E143" s="29">
        <v>262103</v>
      </c>
      <c r="F143" s="30">
        <f>D143*E143</f>
        <v>62590.196400000001</v>
      </c>
    </row>
    <row r="144" spans="1:6" ht="15" thickBot="1">
      <c r="E144" s="31" t="s">
        <v>17</v>
      </c>
      <c r="F144" s="32">
        <f>F143</f>
        <v>62590.196400000001</v>
      </c>
    </row>
    <row r="146" spans="1:6" ht="15" thickBot="1">
      <c r="A146" s="19" t="s">
        <v>55</v>
      </c>
      <c r="B146" s="20"/>
      <c r="C146" s="21"/>
      <c r="D146" s="22"/>
      <c r="E146" s="23"/>
      <c r="F146" s="24"/>
    </row>
    <row r="147" spans="1:6" ht="15" thickBot="1">
      <c r="A147" s="25" t="s">
        <v>69</v>
      </c>
      <c r="B147" s="26" t="s">
        <v>70</v>
      </c>
      <c r="C147" s="27" t="s">
        <v>46</v>
      </c>
      <c r="D147" s="28">
        <v>1.5800000000000002E-2</v>
      </c>
      <c r="E147" s="29">
        <v>90000</v>
      </c>
      <c r="F147" s="30">
        <f>D147*E147</f>
        <v>1422.0000000000002</v>
      </c>
    </row>
    <row r="148" spans="1:6" ht="15" thickBot="1">
      <c r="E148" s="31" t="s">
        <v>35</v>
      </c>
      <c r="F148" s="32">
        <f>F147</f>
        <v>1422.0000000000002</v>
      </c>
    </row>
    <row r="150" spans="1:6" ht="15" thickBot="1">
      <c r="A150" s="19" t="s">
        <v>61</v>
      </c>
      <c r="B150" s="20"/>
      <c r="C150" s="21"/>
      <c r="D150" s="22"/>
      <c r="E150" s="23"/>
      <c r="F150" s="24"/>
    </row>
    <row r="151" spans="1:6">
      <c r="A151" s="34" t="s">
        <v>65</v>
      </c>
      <c r="B151" s="35" t="s">
        <v>66</v>
      </c>
      <c r="C151" s="36" t="s">
        <v>32</v>
      </c>
      <c r="D151" s="37">
        <v>0.20599999999999999</v>
      </c>
      <c r="E151" s="38">
        <v>25000</v>
      </c>
      <c r="F151" s="39">
        <f t="shared" ref="F151:F157" si="2">D151*E151</f>
        <v>5150</v>
      </c>
    </row>
    <row r="152" spans="1:6">
      <c r="A152" s="34" t="s">
        <v>71</v>
      </c>
      <c r="B152" s="35" t="s">
        <v>72</v>
      </c>
      <c r="C152" s="36" t="s">
        <v>22</v>
      </c>
      <c r="D152" s="37">
        <v>8.9200000000000002E-2</v>
      </c>
      <c r="E152" s="38">
        <v>75000</v>
      </c>
      <c r="F152" s="39">
        <f t="shared" si="2"/>
        <v>6690</v>
      </c>
    </row>
    <row r="153" spans="1:6">
      <c r="A153" s="34" t="s">
        <v>73</v>
      </c>
      <c r="B153" s="35" t="s">
        <v>74</v>
      </c>
      <c r="C153" s="36" t="s">
        <v>75</v>
      </c>
      <c r="D153" s="37">
        <v>1.1355999999999999</v>
      </c>
      <c r="E153" s="38">
        <v>42000</v>
      </c>
      <c r="F153" s="39">
        <f t="shared" si="2"/>
        <v>47695.199999999997</v>
      </c>
    </row>
    <row r="154" spans="1:6">
      <c r="A154" s="34" t="s">
        <v>76</v>
      </c>
      <c r="B154" s="35" t="s">
        <v>77</v>
      </c>
      <c r="C154" s="36" t="s">
        <v>78</v>
      </c>
      <c r="D154" s="37">
        <v>7.0000000000000007E-2</v>
      </c>
      <c r="E154" s="38">
        <v>9000</v>
      </c>
      <c r="F154" s="39">
        <f t="shared" si="2"/>
        <v>630.00000000000011</v>
      </c>
    </row>
    <row r="155" spans="1:6">
      <c r="A155" s="34" t="s">
        <v>79</v>
      </c>
      <c r="B155" s="35" t="s">
        <v>80</v>
      </c>
      <c r="C155" s="36" t="s">
        <v>25</v>
      </c>
      <c r="D155" s="37">
        <v>0.66669999999999996</v>
      </c>
      <c r="E155" s="38">
        <v>7000</v>
      </c>
      <c r="F155" s="39">
        <f t="shared" si="2"/>
        <v>4666.8999999999996</v>
      </c>
    </row>
    <row r="156" spans="1:6">
      <c r="A156" s="34" t="s">
        <v>81</v>
      </c>
      <c r="B156" s="35" t="s">
        <v>82</v>
      </c>
      <c r="C156" s="36" t="s">
        <v>22</v>
      </c>
      <c r="D156" s="37">
        <v>0.1363</v>
      </c>
      <c r="E156" s="38">
        <v>85000</v>
      </c>
      <c r="F156" s="39">
        <f t="shared" si="2"/>
        <v>11585.5</v>
      </c>
    </row>
    <row r="157" spans="1:6" ht="15" thickBot="1">
      <c r="A157" s="25" t="s">
        <v>83</v>
      </c>
      <c r="B157" s="26" t="s">
        <v>84</v>
      </c>
      <c r="C157" s="27" t="s">
        <v>25</v>
      </c>
      <c r="D157" s="28">
        <v>0.66669999999999996</v>
      </c>
      <c r="E157" s="29">
        <v>7000</v>
      </c>
      <c r="F157" s="30">
        <f t="shared" si="2"/>
        <v>4666.8999999999996</v>
      </c>
    </row>
    <row r="158" spans="1:6" ht="15" thickBot="1">
      <c r="E158" s="31" t="s">
        <v>37</v>
      </c>
      <c r="F158" s="32">
        <f>F151+F152+F153+F154+F155+F156+F157</f>
        <v>81084.5</v>
      </c>
    </row>
    <row r="161" spans="1:6" ht="15" thickBot="1">
      <c r="E161" s="31" t="s">
        <v>39</v>
      </c>
      <c r="F161" s="33">
        <f>F144+F148+F158</f>
        <v>145096.69640000002</v>
      </c>
    </row>
    <row r="164" spans="1:6">
      <c r="A164" s="6" t="s">
        <v>0</v>
      </c>
      <c r="B164" s="7" t="s">
        <v>30</v>
      </c>
      <c r="C164" s="8"/>
      <c r="D164" s="8"/>
      <c r="E164" s="9" t="s">
        <v>2</v>
      </c>
      <c r="F164" s="10" t="s">
        <v>32</v>
      </c>
    </row>
    <row r="165" spans="1:6" ht="15" thickBot="1">
      <c r="A165" s="12" t="s">
        <v>1</v>
      </c>
      <c r="B165" s="13" t="s">
        <v>31</v>
      </c>
      <c r="C165" s="14"/>
      <c r="D165" s="14"/>
      <c r="E165" s="14"/>
      <c r="F165" s="15"/>
    </row>
    <row r="167" spans="1:6" ht="15" thickBot="1">
      <c r="A167" s="16" t="s">
        <v>0</v>
      </c>
      <c r="B167" s="17" t="s">
        <v>1</v>
      </c>
      <c r="C167" s="17" t="s">
        <v>2</v>
      </c>
      <c r="D167" s="17" t="s">
        <v>3</v>
      </c>
      <c r="E167" s="17" t="s">
        <v>41</v>
      </c>
      <c r="F167" s="18" t="s">
        <v>42</v>
      </c>
    </row>
    <row r="169" spans="1:6" ht="15" thickBot="1">
      <c r="A169" s="19" t="s">
        <v>43</v>
      </c>
      <c r="B169" s="20"/>
      <c r="C169" s="21"/>
      <c r="D169" s="22"/>
      <c r="E169" s="23"/>
      <c r="F169" s="24"/>
    </row>
    <row r="170" spans="1:6" ht="15" thickBot="1">
      <c r="A170" s="25" t="s">
        <v>44</v>
      </c>
      <c r="B170" s="26" t="s">
        <v>45</v>
      </c>
      <c r="C170" s="27" t="s">
        <v>46</v>
      </c>
      <c r="D170" s="28">
        <v>7.7999999999999996E-3</v>
      </c>
      <c r="E170" s="29">
        <v>262103</v>
      </c>
      <c r="F170" s="30">
        <f>D170*E170</f>
        <v>2044.4033999999999</v>
      </c>
    </row>
    <row r="171" spans="1:6" ht="15" thickBot="1">
      <c r="E171" s="31" t="s">
        <v>17</v>
      </c>
      <c r="F171" s="32">
        <f>F170</f>
        <v>2044.4033999999999</v>
      </c>
    </row>
    <row r="173" spans="1:6" ht="15" thickBot="1">
      <c r="A173" s="19" t="s">
        <v>61</v>
      </c>
      <c r="B173" s="20"/>
      <c r="C173" s="21"/>
      <c r="D173" s="22"/>
      <c r="E173" s="23"/>
      <c r="F173" s="24"/>
    </row>
    <row r="174" spans="1:6" ht="15" thickBot="1">
      <c r="A174" s="25" t="s">
        <v>87</v>
      </c>
      <c r="B174" s="26" t="s">
        <v>88</v>
      </c>
      <c r="C174" s="27" t="s">
        <v>32</v>
      </c>
      <c r="D174" s="28">
        <v>6.1800000000000001E-2</v>
      </c>
      <c r="E174" s="29">
        <v>4200</v>
      </c>
      <c r="F174" s="30">
        <f>D174*E174</f>
        <v>259.56</v>
      </c>
    </row>
    <row r="175" spans="1:6" ht="15" thickBot="1">
      <c r="E175" s="31" t="s">
        <v>37</v>
      </c>
      <c r="F175" s="32">
        <f>F174</f>
        <v>259.56</v>
      </c>
    </row>
    <row r="177" spans="1:6" ht="15" thickBot="1">
      <c r="A177" s="19" t="s">
        <v>47</v>
      </c>
      <c r="B177" s="20"/>
      <c r="C177" s="21"/>
      <c r="D177" s="22"/>
      <c r="E177" s="23"/>
      <c r="F177" s="24"/>
    </row>
    <row r="178" spans="1:6" ht="15" thickBot="1">
      <c r="A178" s="25" t="s">
        <v>89</v>
      </c>
      <c r="B178" s="26" t="s">
        <v>90</v>
      </c>
      <c r="C178" s="27" t="s">
        <v>32</v>
      </c>
      <c r="D178" s="28">
        <v>1.03</v>
      </c>
      <c r="E178" s="29">
        <v>5500</v>
      </c>
      <c r="F178" s="30">
        <f>D178*E178</f>
        <v>5665</v>
      </c>
    </row>
    <row r="179" spans="1:6" ht="15" thickBot="1">
      <c r="E179" s="31" t="s">
        <v>38</v>
      </c>
      <c r="F179" s="32">
        <f>F178</f>
        <v>5665</v>
      </c>
    </row>
    <row r="182" spans="1:6" ht="15" thickBot="1">
      <c r="E182" s="31" t="s">
        <v>39</v>
      </c>
      <c r="F182" s="33">
        <f>F171+F175+F179</f>
        <v>7968.9634000000005</v>
      </c>
    </row>
    <row r="185" spans="1:6">
      <c r="A185" s="6" t="s">
        <v>0</v>
      </c>
      <c r="B185" s="7" t="s">
        <v>33</v>
      </c>
      <c r="C185" s="8"/>
      <c r="D185" s="8"/>
      <c r="E185" s="9" t="s">
        <v>2</v>
      </c>
      <c r="F185" s="10" t="s">
        <v>25</v>
      </c>
    </row>
    <row r="186" spans="1:6" ht="43.8" thickBot="1">
      <c r="A186" s="12" t="s">
        <v>1</v>
      </c>
      <c r="B186" s="13" t="s">
        <v>34</v>
      </c>
      <c r="C186" s="14"/>
      <c r="D186" s="14"/>
      <c r="E186" s="14"/>
      <c r="F186" s="15"/>
    </row>
    <row r="188" spans="1:6" ht="15" thickBot="1">
      <c r="A188" s="16" t="s">
        <v>0</v>
      </c>
      <c r="B188" s="17" t="s">
        <v>1</v>
      </c>
      <c r="C188" s="17" t="s">
        <v>2</v>
      </c>
      <c r="D188" s="17" t="s">
        <v>3</v>
      </c>
      <c r="E188" s="17" t="s">
        <v>41</v>
      </c>
      <c r="F188" s="18" t="s">
        <v>42</v>
      </c>
    </row>
    <row r="190" spans="1:6" ht="15" thickBot="1">
      <c r="A190" s="19" t="s">
        <v>43</v>
      </c>
      <c r="B190" s="20"/>
      <c r="C190" s="21"/>
      <c r="D190" s="22"/>
      <c r="E190" s="23"/>
      <c r="F190" s="24"/>
    </row>
    <row r="191" spans="1:6" ht="15" thickBot="1">
      <c r="A191" s="25" t="s">
        <v>44</v>
      </c>
      <c r="B191" s="26" t="s">
        <v>45</v>
      </c>
      <c r="C191" s="27" t="s">
        <v>46</v>
      </c>
      <c r="D191" s="28">
        <v>0.41499999999999998</v>
      </c>
      <c r="E191" s="29">
        <v>262103</v>
      </c>
      <c r="F191" s="30">
        <f>D191*E191</f>
        <v>108772.745</v>
      </c>
    </row>
    <row r="192" spans="1:6" ht="15" thickBot="1">
      <c r="E192" s="31" t="s">
        <v>17</v>
      </c>
      <c r="F192" s="32">
        <f>F191</f>
        <v>108772.745</v>
      </c>
    </row>
    <row r="194" spans="1:6" ht="15" thickBot="1">
      <c r="A194" s="19" t="s">
        <v>55</v>
      </c>
      <c r="B194" s="20"/>
      <c r="C194" s="21"/>
      <c r="D194" s="22"/>
      <c r="E194" s="23"/>
      <c r="F194" s="24"/>
    </row>
    <row r="195" spans="1:6">
      <c r="A195" s="34" t="s">
        <v>69</v>
      </c>
      <c r="B195" s="35" t="s">
        <v>70</v>
      </c>
      <c r="C195" s="36" t="s">
        <v>46</v>
      </c>
      <c r="D195" s="37">
        <v>3.0000000000000001E-3</v>
      </c>
      <c r="E195" s="38">
        <v>90000</v>
      </c>
      <c r="F195" s="39">
        <f>D195*E195</f>
        <v>270</v>
      </c>
    </row>
    <row r="196" spans="1:6" ht="15" thickBot="1">
      <c r="A196" s="25" t="s">
        <v>91</v>
      </c>
      <c r="B196" s="26" t="s">
        <v>92</v>
      </c>
      <c r="C196" s="27" t="s">
        <v>46</v>
      </c>
      <c r="D196" s="28">
        <v>2.86E-2</v>
      </c>
      <c r="E196" s="29">
        <v>120000</v>
      </c>
      <c r="F196" s="30">
        <f>D196*E196</f>
        <v>3432</v>
      </c>
    </row>
    <row r="197" spans="1:6" ht="15" thickBot="1">
      <c r="E197" s="31" t="s">
        <v>35</v>
      </c>
      <c r="F197" s="32">
        <f>F195+F196</f>
        <v>3702</v>
      </c>
    </row>
    <row r="199" spans="1:6" ht="15" thickBot="1">
      <c r="A199" s="19" t="s">
        <v>61</v>
      </c>
      <c r="B199" s="20"/>
      <c r="C199" s="21"/>
      <c r="D199" s="22"/>
      <c r="E199" s="23"/>
      <c r="F199" s="24"/>
    </row>
    <row r="200" spans="1:6">
      <c r="A200" s="34" t="s">
        <v>93</v>
      </c>
      <c r="B200" s="35" t="s">
        <v>94</v>
      </c>
      <c r="C200" s="36" t="s">
        <v>32</v>
      </c>
      <c r="D200" s="37">
        <v>0.3</v>
      </c>
      <c r="E200" s="38">
        <v>18000</v>
      </c>
      <c r="F200" s="39">
        <f t="shared" ref="F200:F205" si="3">D200*E200</f>
        <v>5400</v>
      </c>
    </row>
    <row r="201" spans="1:6">
      <c r="A201" s="34" t="s">
        <v>95</v>
      </c>
      <c r="B201" s="35" t="s">
        <v>96</v>
      </c>
      <c r="C201" s="36" t="s">
        <v>97</v>
      </c>
      <c r="D201" s="37">
        <v>1.03</v>
      </c>
      <c r="E201" s="38">
        <v>8000</v>
      </c>
      <c r="F201" s="39">
        <f t="shared" si="3"/>
        <v>8240</v>
      </c>
    </row>
    <row r="202" spans="1:6">
      <c r="A202" s="34" t="s">
        <v>71</v>
      </c>
      <c r="B202" s="35" t="s">
        <v>72</v>
      </c>
      <c r="C202" s="36" t="s">
        <v>22</v>
      </c>
      <c r="D202" s="37">
        <v>1.7000000000000001E-2</v>
      </c>
      <c r="E202" s="38">
        <v>75000</v>
      </c>
      <c r="F202" s="39">
        <f t="shared" si="3"/>
        <v>1275</v>
      </c>
    </row>
    <row r="203" spans="1:6">
      <c r="A203" s="34" t="s">
        <v>73</v>
      </c>
      <c r="B203" s="35" t="s">
        <v>74</v>
      </c>
      <c r="C203" s="36" t="s">
        <v>75</v>
      </c>
      <c r="D203" s="37">
        <v>0.21629999999999999</v>
      </c>
      <c r="E203" s="38">
        <v>42000</v>
      </c>
      <c r="F203" s="39">
        <f t="shared" si="3"/>
        <v>9084.6</v>
      </c>
    </row>
    <row r="204" spans="1:6">
      <c r="A204" s="34" t="s">
        <v>81</v>
      </c>
      <c r="B204" s="35" t="s">
        <v>82</v>
      </c>
      <c r="C204" s="36" t="s">
        <v>22</v>
      </c>
      <c r="D204" s="37">
        <v>2.5999999999999999E-2</v>
      </c>
      <c r="E204" s="38">
        <v>85000</v>
      </c>
      <c r="F204" s="39">
        <f t="shared" si="3"/>
        <v>2210</v>
      </c>
    </row>
    <row r="205" spans="1:6" ht="15" thickBot="1">
      <c r="A205" s="25" t="s">
        <v>98</v>
      </c>
      <c r="B205" s="26" t="s">
        <v>99</v>
      </c>
      <c r="C205" s="27" t="s">
        <v>100</v>
      </c>
      <c r="D205" s="28">
        <v>0.1545</v>
      </c>
      <c r="E205" s="29">
        <v>26000</v>
      </c>
      <c r="F205" s="30">
        <f t="shared" si="3"/>
        <v>4017</v>
      </c>
    </row>
    <row r="206" spans="1:6" ht="15" thickBot="1">
      <c r="E206" s="31" t="s">
        <v>37</v>
      </c>
      <c r="F206" s="32">
        <f>F200+F201+F202+F203+F204+F205</f>
        <v>30226.6</v>
      </c>
    </row>
    <row r="208" spans="1:6" ht="15" thickBot="1">
      <c r="A208" s="19" t="s">
        <v>47</v>
      </c>
      <c r="B208" s="20"/>
      <c r="C208" s="21"/>
      <c r="D208" s="22"/>
      <c r="E208" s="23"/>
      <c r="F208" s="24"/>
    </row>
    <row r="209" spans="1:6">
      <c r="A209" s="34" t="s">
        <v>101</v>
      </c>
      <c r="B209" s="35" t="s">
        <v>102</v>
      </c>
      <c r="C209" s="36" t="s">
        <v>11</v>
      </c>
      <c r="D209" s="37">
        <v>0.5</v>
      </c>
      <c r="E209" s="38">
        <v>95000</v>
      </c>
      <c r="F209" s="39">
        <f>D209*E209</f>
        <v>47500</v>
      </c>
    </row>
    <row r="210" spans="1:6" ht="15" thickBot="1">
      <c r="A210" s="25" t="s">
        <v>103</v>
      </c>
      <c r="B210" s="26" t="s">
        <v>104</v>
      </c>
      <c r="C210" s="27" t="s">
        <v>22</v>
      </c>
      <c r="D210" s="28">
        <v>1.89E-2</v>
      </c>
      <c r="E210" s="29">
        <v>450000</v>
      </c>
      <c r="F210" s="30">
        <f>D210*E210</f>
        <v>8505</v>
      </c>
    </row>
    <row r="211" spans="1:6" ht="15" thickBot="1">
      <c r="E211" s="31" t="s">
        <v>38</v>
      </c>
      <c r="F211" s="32">
        <f>F209+F210</f>
        <v>56005</v>
      </c>
    </row>
    <row r="214" spans="1:6" ht="15" thickBot="1">
      <c r="E214" s="31" t="s">
        <v>39</v>
      </c>
      <c r="F214" s="33">
        <f>F192+F197+F206+F211</f>
        <v>198706.345</v>
      </c>
    </row>
  </sheetData>
  <pageMargins left="0.7" right="0.7" top="0.75" bottom="0.75" header="0.3" footer="0.3"/>
  <pageSetup paperSize="9" scale="67" orientation="portrait" r:id="rId1"/>
  <rowBreaks count="9" manualBreakCount="9">
    <brk id="12" max="1048575" man="1"/>
    <brk id="30" max="1048575" man="1"/>
    <brk id="43" max="1048575" man="1"/>
    <brk id="71" max="1048575" man="1"/>
    <brk id="103" max="1048575" man="1"/>
    <brk id="135" max="1048575" man="1"/>
    <brk id="162" max="1048575" man="1"/>
    <brk id="183" max="1048575" man="1"/>
    <brk id="215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6114-27D4-4C75-8DA9-B56EE8F7F6D8}">
  <sheetPr>
    <pageSetUpPr fitToPage="1"/>
  </sheetPr>
  <dimension ref="A1:J55"/>
  <sheetViews>
    <sheetView tabSelected="1" view="pageBreakPreview" topLeftCell="A25" zoomScale="85" zoomScaleNormal="100" zoomScaleSheetLayoutView="85" zoomScalePageLayoutView="150" workbookViewId="0">
      <selection activeCell="G37" sqref="G37"/>
    </sheetView>
  </sheetViews>
  <sheetFormatPr baseColWidth="10" defaultRowHeight="14.4"/>
  <cols>
    <col min="1" max="1" width="24.44140625" style="40" customWidth="1"/>
    <col min="2" max="2" width="11.88671875" style="40" customWidth="1"/>
    <col min="3" max="3" width="7.109375" style="40" bestFit="1" customWidth="1"/>
    <col min="4" max="4" width="16.109375" style="40" bestFit="1" customWidth="1"/>
    <col min="5" max="5" width="6.33203125" style="40" customWidth="1"/>
    <col min="6" max="6" width="14.109375" style="40" bestFit="1" customWidth="1"/>
    <col min="7" max="7" width="18.6640625" style="40" customWidth="1"/>
    <col min="8" max="8" width="14.6640625" style="40" customWidth="1"/>
    <col min="9" max="9" width="15.109375" style="40" bestFit="1" customWidth="1"/>
    <col min="10" max="10" width="33.33203125" style="40" bestFit="1" customWidth="1"/>
    <col min="11" max="11" width="11.5546875" style="40"/>
    <col min="12" max="12" width="15.109375" style="40" bestFit="1" customWidth="1"/>
    <col min="13" max="256" width="11.5546875" style="40"/>
    <col min="257" max="257" width="11.33203125" style="40" customWidth="1"/>
    <col min="258" max="258" width="7.109375" style="40" bestFit="1" customWidth="1"/>
    <col min="259" max="259" width="16.109375" style="40" bestFit="1" customWidth="1"/>
    <col min="260" max="260" width="6.33203125" style="40" customWidth="1"/>
    <col min="261" max="261" width="14.109375" style="40" bestFit="1" customWidth="1"/>
    <col min="262" max="262" width="18.6640625" style="40" customWidth="1"/>
    <col min="263" max="263" width="14.6640625" style="40" customWidth="1"/>
    <col min="264" max="264" width="18.33203125" style="40" customWidth="1"/>
    <col min="265" max="265" width="15.109375" style="40" bestFit="1" customWidth="1"/>
    <col min="266" max="267" width="11.5546875" style="40"/>
    <col min="268" max="268" width="15.109375" style="40" bestFit="1" customWidth="1"/>
    <col min="269" max="512" width="11.5546875" style="40"/>
    <col min="513" max="513" width="11.33203125" style="40" customWidth="1"/>
    <col min="514" max="514" width="7.109375" style="40" bestFit="1" customWidth="1"/>
    <col min="515" max="515" width="16.109375" style="40" bestFit="1" customWidth="1"/>
    <col min="516" max="516" width="6.33203125" style="40" customWidth="1"/>
    <col min="517" max="517" width="14.109375" style="40" bestFit="1" customWidth="1"/>
    <col min="518" max="518" width="18.6640625" style="40" customWidth="1"/>
    <col min="519" max="519" width="14.6640625" style="40" customWidth="1"/>
    <col min="520" max="520" width="18.33203125" style="40" customWidth="1"/>
    <col min="521" max="521" width="15.109375" style="40" bestFit="1" customWidth="1"/>
    <col min="522" max="523" width="11.5546875" style="40"/>
    <col min="524" max="524" width="15.109375" style="40" bestFit="1" customWidth="1"/>
    <col min="525" max="768" width="11.5546875" style="40"/>
    <col min="769" max="769" width="11.33203125" style="40" customWidth="1"/>
    <col min="770" max="770" width="7.109375" style="40" bestFit="1" customWidth="1"/>
    <col min="771" max="771" width="16.109375" style="40" bestFit="1" customWidth="1"/>
    <col min="772" max="772" width="6.33203125" style="40" customWidth="1"/>
    <col min="773" max="773" width="14.109375" style="40" bestFit="1" customWidth="1"/>
    <col min="774" max="774" width="18.6640625" style="40" customWidth="1"/>
    <col min="775" max="775" width="14.6640625" style="40" customWidth="1"/>
    <col min="776" max="776" width="18.33203125" style="40" customWidth="1"/>
    <col min="777" max="777" width="15.109375" style="40" bestFit="1" customWidth="1"/>
    <col min="778" max="779" width="11.5546875" style="40"/>
    <col min="780" max="780" width="15.109375" style="40" bestFit="1" customWidth="1"/>
    <col min="781" max="1024" width="11.5546875" style="40"/>
    <col min="1025" max="1025" width="11.33203125" style="40" customWidth="1"/>
    <col min="1026" max="1026" width="7.109375" style="40" bestFit="1" customWidth="1"/>
    <col min="1027" max="1027" width="16.109375" style="40" bestFit="1" customWidth="1"/>
    <col min="1028" max="1028" width="6.33203125" style="40" customWidth="1"/>
    <col min="1029" max="1029" width="14.109375" style="40" bestFit="1" customWidth="1"/>
    <col min="1030" max="1030" width="18.6640625" style="40" customWidth="1"/>
    <col min="1031" max="1031" width="14.6640625" style="40" customWidth="1"/>
    <col min="1032" max="1032" width="18.33203125" style="40" customWidth="1"/>
    <col min="1033" max="1033" width="15.109375" style="40" bestFit="1" customWidth="1"/>
    <col min="1034" max="1035" width="11.5546875" style="40"/>
    <col min="1036" max="1036" width="15.109375" style="40" bestFit="1" customWidth="1"/>
    <col min="1037" max="1280" width="11.5546875" style="40"/>
    <col min="1281" max="1281" width="11.33203125" style="40" customWidth="1"/>
    <col min="1282" max="1282" width="7.109375" style="40" bestFit="1" customWidth="1"/>
    <col min="1283" max="1283" width="16.109375" style="40" bestFit="1" customWidth="1"/>
    <col min="1284" max="1284" width="6.33203125" style="40" customWidth="1"/>
    <col min="1285" max="1285" width="14.109375" style="40" bestFit="1" customWidth="1"/>
    <col min="1286" max="1286" width="18.6640625" style="40" customWidth="1"/>
    <col min="1287" max="1287" width="14.6640625" style="40" customWidth="1"/>
    <col min="1288" max="1288" width="18.33203125" style="40" customWidth="1"/>
    <col min="1289" max="1289" width="15.109375" style="40" bestFit="1" customWidth="1"/>
    <col min="1290" max="1291" width="11.5546875" style="40"/>
    <col min="1292" max="1292" width="15.109375" style="40" bestFit="1" customWidth="1"/>
    <col min="1293" max="1536" width="11.5546875" style="40"/>
    <col min="1537" max="1537" width="11.33203125" style="40" customWidth="1"/>
    <col min="1538" max="1538" width="7.109375" style="40" bestFit="1" customWidth="1"/>
    <col min="1539" max="1539" width="16.109375" style="40" bestFit="1" customWidth="1"/>
    <col min="1540" max="1540" width="6.33203125" style="40" customWidth="1"/>
    <col min="1541" max="1541" width="14.109375" style="40" bestFit="1" customWidth="1"/>
    <col min="1542" max="1542" width="18.6640625" style="40" customWidth="1"/>
    <col min="1543" max="1543" width="14.6640625" style="40" customWidth="1"/>
    <col min="1544" max="1544" width="18.33203125" style="40" customWidth="1"/>
    <col min="1545" max="1545" width="15.109375" style="40" bestFit="1" customWidth="1"/>
    <col min="1546" max="1547" width="11.5546875" style="40"/>
    <col min="1548" max="1548" width="15.109375" style="40" bestFit="1" customWidth="1"/>
    <col min="1549" max="1792" width="11.5546875" style="40"/>
    <col min="1793" max="1793" width="11.33203125" style="40" customWidth="1"/>
    <col min="1794" max="1794" width="7.109375" style="40" bestFit="1" customWidth="1"/>
    <col min="1795" max="1795" width="16.109375" style="40" bestFit="1" customWidth="1"/>
    <col min="1796" max="1796" width="6.33203125" style="40" customWidth="1"/>
    <col min="1797" max="1797" width="14.109375" style="40" bestFit="1" customWidth="1"/>
    <col min="1798" max="1798" width="18.6640625" style="40" customWidth="1"/>
    <col min="1799" max="1799" width="14.6640625" style="40" customWidth="1"/>
    <col min="1800" max="1800" width="18.33203125" style="40" customWidth="1"/>
    <col min="1801" max="1801" width="15.109375" style="40" bestFit="1" customWidth="1"/>
    <col min="1802" max="1803" width="11.5546875" style="40"/>
    <col min="1804" max="1804" width="15.109375" style="40" bestFit="1" customWidth="1"/>
    <col min="1805" max="2048" width="11.5546875" style="40"/>
    <col min="2049" max="2049" width="11.33203125" style="40" customWidth="1"/>
    <col min="2050" max="2050" width="7.109375" style="40" bestFit="1" customWidth="1"/>
    <col min="2051" max="2051" width="16.109375" style="40" bestFit="1" customWidth="1"/>
    <col min="2052" max="2052" width="6.33203125" style="40" customWidth="1"/>
    <col min="2053" max="2053" width="14.109375" style="40" bestFit="1" customWidth="1"/>
    <col min="2054" max="2054" width="18.6640625" style="40" customWidth="1"/>
    <col min="2055" max="2055" width="14.6640625" style="40" customWidth="1"/>
    <col min="2056" max="2056" width="18.33203125" style="40" customWidth="1"/>
    <col min="2057" max="2057" width="15.109375" style="40" bestFit="1" customWidth="1"/>
    <col min="2058" max="2059" width="11.5546875" style="40"/>
    <col min="2060" max="2060" width="15.109375" style="40" bestFit="1" customWidth="1"/>
    <col min="2061" max="2304" width="11.5546875" style="40"/>
    <col min="2305" max="2305" width="11.33203125" style="40" customWidth="1"/>
    <col min="2306" max="2306" width="7.109375" style="40" bestFit="1" customWidth="1"/>
    <col min="2307" max="2307" width="16.109375" style="40" bestFit="1" customWidth="1"/>
    <col min="2308" max="2308" width="6.33203125" style="40" customWidth="1"/>
    <col min="2309" max="2309" width="14.109375" style="40" bestFit="1" customWidth="1"/>
    <col min="2310" max="2310" width="18.6640625" style="40" customWidth="1"/>
    <col min="2311" max="2311" width="14.6640625" style="40" customWidth="1"/>
    <col min="2312" max="2312" width="18.33203125" style="40" customWidth="1"/>
    <col min="2313" max="2313" width="15.109375" style="40" bestFit="1" customWidth="1"/>
    <col min="2314" max="2315" width="11.5546875" style="40"/>
    <col min="2316" max="2316" width="15.109375" style="40" bestFit="1" customWidth="1"/>
    <col min="2317" max="2560" width="11.5546875" style="40"/>
    <col min="2561" max="2561" width="11.33203125" style="40" customWidth="1"/>
    <col min="2562" max="2562" width="7.109375" style="40" bestFit="1" customWidth="1"/>
    <col min="2563" max="2563" width="16.109375" style="40" bestFit="1" customWidth="1"/>
    <col min="2564" max="2564" width="6.33203125" style="40" customWidth="1"/>
    <col min="2565" max="2565" width="14.109375" style="40" bestFit="1" customWidth="1"/>
    <col min="2566" max="2566" width="18.6640625" style="40" customWidth="1"/>
    <col min="2567" max="2567" width="14.6640625" style="40" customWidth="1"/>
    <col min="2568" max="2568" width="18.33203125" style="40" customWidth="1"/>
    <col min="2569" max="2569" width="15.109375" style="40" bestFit="1" customWidth="1"/>
    <col min="2570" max="2571" width="11.5546875" style="40"/>
    <col min="2572" max="2572" width="15.109375" style="40" bestFit="1" customWidth="1"/>
    <col min="2573" max="2816" width="11.5546875" style="40"/>
    <col min="2817" max="2817" width="11.33203125" style="40" customWidth="1"/>
    <col min="2818" max="2818" width="7.109375" style="40" bestFit="1" customWidth="1"/>
    <col min="2819" max="2819" width="16.109375" style="40" bestFit="1" customWidth="1"/>
    <col min="2820" max="2820" width="6.33203125" style="40" customWidth="1"/>
    <col min="2821" max="2821" width="14.109375" style="40" bestFit="1" customWidth="1"/>
    <col min="2822" max="2822" width="18.6640625" style="40" customWidth="1"/>
    <col min="2823" max="2823" width="14.6640625" style="40" customWidth="1"/>
    <col min="2824" max="2824" width="18.33203125" style="40" customWidth="1"/>
    <col min="2825" max="2825" width="15.109375" style="40" bestFit="1" customWidth="1"/>
    <col min="2826" max="2827" width="11.5546875" style="40"/>
    <col min="2828" max="2828" width="15.109375" style="40" bestFit="1" customWidth="1"/>
    <col min="2829" max="3072" width="11.5546875" style="40"/>
    <col min="3073" max="3073" width="11.33203125" style="40" customWidth="1"/>
    <col min="3074" max="3074" width="7.109375" style="40" bestFit="1" customWidth="1"/>
    <col min="3075" max="3075" width="16.109375" style="40" bestFit="1" customWidth="1"/>
    <col min="3076" max="3076" width="6.33203125" style="40" customWidth="1"/>
    <col min="3077" max="3077" width="14.109375" style="40" bestFit="1" customWidth="1"/>
    <col min="3078" max="3078" width="18.6640625" style="40" customWidth="1"/>
    <col min="3079" max="3079" width="14.6640625" style="40" customWidth="1"/>
    <col min="3080" max="3080" width="18.33203125" style="40" customWidth="1"/>
    <col min="3081" max="3081" width="15.109375" style="40" bestFit="1" customWidth="1"/>
    <col min="3082" max="3083" width="11.5546875" style="40"/>
    <col min="3084" max="3084" width="15.109375" style="40" bestFit="1" customWidth="1"/>
    <col min="3085" max="3328" width="11.5546875" style="40"/>
    <col min="3329" max="3329" width="11.33203125" style="40" customWidth="1"/>
    <col min="3330" max="3330" width="7.109375" style="40" bestFit="1" customWidth="1"/>
    <col min="3331" max="3331" width="16.109375" style="40" bestFit="1" customWidth="1"/>
    <col min="3332" max="3332" width="6.33203125" style="40" customWidth="1"/>
    <col min="3333" max="3333" width="14.109375" style="40" bestFit="1" customWidth="1"/>
    <col min="3334" max="3334" width="18.6640625" style="40" customWidth="1"/>
    <col min="3335" max="3335" width="14.6640625" style="40" customWidth="1"/>
    <col min="3336" max="3336" width="18.33203125" style="40" customWidth="1"/>
    <col min="3337" max="3337" width="15.109375" style="40" bestFit="1" customWidth="1"/>
    <col min="3338" max="3339" width="11.5546875" style="40"/>
    <col min="3340" max="3340" width="15.109375" style="40" bestFit="1" customWidth="1"/>
    <col min="3341" max="3584" width="11.5546875" style="40"/>
    <col min="3585" max="3585" width="11.33203125" style="40" customWidth="1"/>
    <col min="3586" max="3586" width="7.109375" style="40" bestFit="1" customWidth="1"/>
    <col min="3587" max="3587" width="16.109375" style="40" bestFit="1" customWidth="1"/>
    <col min="3588" max="3588" width="6.33203125" style="40" customWidth="1"/>
    <col min="3589" max="3589" width="14.109375" style="40" bestFit="1" customWidth="1"/>
    <col min="3590" max="3590" width="18.6640625" style="40" customWidth="1"/>
    <col min="3591" max="3591" width="14.6640625" style="40" customWidth="1"/>
    <col min="3592" max="3592" width="18.33203125" style="40" customWidth="1"/>
    <col min="3593" max="3593" width="15.109375" style="40" bestFit="1" customWidth="1"/>
    <col min="3594" max="3595" width="11.5546875" style="40"/>
    <col min="3596" max="3596" width="15.109375" style="40" bestFit="1" customWidth="1"/>
    <col min="3597" max="3840" width="11.5546875" style="40"/>
    <col min="3841" max="3841" width="11.33203125" style="40" customWidth="1"/>
    <col min="3842" max="3842" width="7.109375" style="40" bestFit="1" customWidth="1"/>
    <col min="3843" max="3843" width="16.109375" style="40" bestFit="1" customWidth="1"/>
    <col min="3844" max="3844" width="6.33203125" style="40" customWidth="1"/>
    <col min="3845" max="3845" width="14.109375" style="40" bestFit="1" customWidth="1"/>
    <col min="3846" max="3846" width="18.6640625" style="40" customWidth="1"/>
    <col min="3847" max="3847" width="14.6640625" style="40" customWidth="1"/>
    <col min="3848" max="3848" width="18.33203125" style="40" customWidth="1"/>
    <col min="3849" max="3849" width="15.109375" style="40" bestFit="1" customWidth="1"/>
    <col min="3850" max="3851" width="11.5546875" style="40"/>
    <col min="3852" max="3852" width="15.109375" style="40" bestFit="1" customWidth="1"/>
    <col min="3853" max="4096" width="11.5546875" style="40"/>
    <col min="4097" max="4097" width="11.33203125" style="40" customWidth="1"/>
    <col min="4098" max="4098" width="7.109375" style="40" bestFit="1" customWidth="1"/>
    <col min="4099" max="4099" width="16.109375" style="40" bestFit="1" customWidth="1"/>
    <col min="4100" max="4100" width="6.33203125" style="40" customWidth="1"/>
    <col min="4101" max="4101" width="14.109375" style="40" bestFit="1" customWidth="1"/>
    <col min="4102" max="4102" width="18.6640625" style="40" customWidth="1"/>
    <col min="4103" max="4103" width="14.6640625" style="40" customWidth="1"/>
    <col min="4104" max="4104" width="18.33203125" style="40" customWidth="1"/>
    <col min="4105" max="4105" width="15.109375" style="40" bestFit="1" customWidth="1"/>
    <col min="4106" max="4107" width="11.5546875" style="40"/>
    <col min="4108" max="4108" width="15.109375" style="40" bestFit="1" customWidth="1"/>
    <col min="4109" max="4352" width="11.5546875" style="40"/>
    <col min="4353" max="4353" width="11.33203125" style="40" customWidth="1"/>
    <col min="4354" max="4354" width="7.109375" style="40" bestFit="1" customWidth="1"/>
    <col min="4355" max="4355" width="16.109375" style="40" bestFit="1" customWidth="1"/>
    <col min="4356" max="4356" width="6.33203125" style="40" customWidth="1"/>
    <col min="4357" max="4357" width="14.109375" style="40" bestFit="1" customWidth="1"/>
    <col min="4358" max="4358" width="18.6640625" style="40" customWidth="1"/>
    <col min="4359" max="4359" width="14.6640625" style="40" customWidth="1"/>
    <col min="4360" max="4360" width="18.33203125" style="40" customWidth="1"/>
    <col min="4361" max="4361" width="15.109375" style="40" bestFit="1" customWidth="1"/>
    <col min="4362" max="4363" width="11.5546875" style="40"/>
    <col min="4364" max="4364" width="15.109375" style="40" bestFit="1" customWidth="1"/>
    <col min="4365" max="4608" width="11.5546875" style="40"/>
    <col min="4609" max="4609" width="11.33203125" style="40" customWidth="1"/>
    <col min="4610" max="4610" width="7.109375" style="40" bestFit="1" customWidth="1"/>
    <col min="4611" max="4611" width="16.109375" style="40" bestFit="1" customWidth="1"/>
    <col min="4612" max="4612" width="6.33203125" style="40" customWidth="1"/>
    <col min="4613" max="4613" width="14.109375" style="40" bestFit="1" customWidth="1"/>
    <col min="4614" max="4614" width="18.6640625" style="40" customWidth="1"/>
    <col min="4615" max="4615" width="14.6640625" style="40" customWidth="1"/>
    <col min="4616" max="4616" width="18.33203125" style="40" customWidth="1"/>
    <col min="4617" max="4617" width="15.109375" style="40" bestFit="1" customWidth="1"/>
    <col min="4618" max="4619" width="11.5546875" style="40"/>
    <col min="4620" max="4620" width="15.109375" style="40" bestFit="1" customWidth="1"/>
    <col min="4621" max="4864" width="11.5546875" style="40"/>
    <col min="4865" max="4865" width="11.33203125" style="40" customWidth="1"/>
    <col min="4866" max="4866" width="7.109375" style="40" bestFit="1" customWidth="1"/>
    <col min="4867" max="4867" width="16.109375" style="40" bestFit="1" customWidth="1"/>
    <col min="4868" max="4868" width="6.33203125" style="40" customWidth="1"/>
    <col min="4869" max="4869" width="14.109375" style="40" bestFit="1" customWidth="1"/>
    <col min="4870" max="4870" width="18.6640625" style="40" customWidth="1"/>
    <col min="4871" max="4871" width="14.6640625" style="40" customWidth="1"/>
    <col min="4872" max="4872" width="18.33203125" style="40" customWidth="1"/>
    <col min="4873" max="4873" width="15.109375" style="40" bestFit="1" customWidth="1"/>
    <col min="4874" max="4875" width="11.5546875" style="40"/>
    <col min="4876" max="4876" width="15.109375" style="40" bestFit="1" customWidth="1"/>
    <col min="4877" max="5120" width="11.5546875" style="40"/>
    <col min="5121" max="5121" width="11.33203125" style="40" customWidth="1"/>
    <col min="5122" max="5122" width="7.109375" style="40" bestFit="1" customWidth="1"/>
    <col min="5123" max="5123" width="16.109375" style="40" bestFit="1" customWidth="1"/>
    <col min="5124" max="5124" width="6.33203125" style="40" customWidth="1"/>
    <col min="5125" max="5125" width="14.109375" style="40" bestFit="1" customWidth="1"/>
    <col min="5126" max="5126" width="18.6640625" style="40" customWidth="1"/>
    <col min="5127" max="5127" width="14.6640625" style="40" customWidth="1"/>
    <col min="5128" max="5128" width="18.33203125" style="40" customWidth="1"/>
    <col min="5129" max="5129" width="15.109375" style="40" bestFit="1" customWidth="1"/>
    <col min="5130" max="5131" width="11.5546875" style="40"/>
    <col min="5132" max="5132" width="15.109375" style="40" bestFit="1" customWidth="1"/>
    <col min="5133" max="5376" width="11.5546875" style="40"/>
    <col min="5377" max="5377" width="11.33203125" style="40" customWidth="1"/>
    <col min="5378" max="5378" width="7.109375" style="40" bestFit="1" customWidth="1"/>
    <col min="5379" max="5379" width="16.109375" style="40" bestFit="1" customWidth="1"/>
    <col min="5380" max="5380" width="6.33203125" style="40" customWidth="1"/>
    <col min="5381" max="5381" width="14.109375" style="40" bestFit="1" customWidth="1"/>
    <col min="5382" max="5382" width="18.6640625" style="40" customWidth="1"/>
    <col min="5383" max="5383" width="14.6640625" style="40" customWidth="1"/>
    <col min="5384" max="5384" width="18.33203125" style="40" customWidth="1"/>
    <col min="5385" max="5385" width="15.109375" style="40" bestFit="1" customWidth="1"/>
    <col min="5386" max="5387" width="11.5546875" style="40"/>
    <col min="5388" max="5388" width="15.109375" style="40" bestFit="1" customWidth="1"/>
    <col min="5389" max="5632" width="11.5546875" style="40"/>
    <col min="5633" max="5633" width="11.33203125" style="40" customWidth="1"/>
    <col min="5634" max="5634" width="7.109375" style="40" bestFit="1" customWidth="1"/>
    <col min="5635" max="5635" width="16.109375" style="40" bestFit="1" customWidth="1"/>
    <col min="5636" max="5636" width="6.33203125" style="40" customWidth="1"/>
    <col min="5637" max="5637" width="14.109375" style="40" bestFit="1" customWidth="1"/>
    <col min="5638" max="5638" width="18.6640625" style="40" customWidth="1"/>
    <col min="5639" max="5639" width="14.6640625" style="40" customWidth="1"/>
    <col min="5640" max="5640" width="18.33203125" style="40" customWidth="1"/>
    <col min="5641" max="5641" width="15.109375" style="40" bestFit="1" customWidth="1"/>
    <col min="5642" max="5643" width="11.5546875" style="40"/>
    <col min="5644" max="5644" width="15.109375" style="40" bestFit="1" customWidth="1"/>
    <col min="5645" max="5888" width="11.5546875" style="40"/>
    <col min="5889" max="5889" width="11.33203125" style="40" customWidth="1"/>
    <col min="5890" max="5890" width="7.109375" style="40" bestFit="1" customWidth="1"/>
    <col min="5891" max="5891" width="16.109375" style="40" bestFit="1" customWidth="1"/>
    <col min="5892" max="5892" width="6.33203125" style="40" customWidth="1"/>
    <col min="5893" max="5893" width="14.109375" style="40" bestFit="1" customWidth="1"/>
    <col min="5894" max="5894" width="18.6640625" style="40" customWidth="1"/>
    <col min="5895" max="5895" width="14.6640625" style="40" customWidth="1"/>
    <col min="5896" max="5896" width="18.33203125" style="40" customWidth="1"/>
    <col min="5897" max="5897" width="15.109375" style="40" bestFit="1" customWidth="1"/>
    <col min="5898" max="5899" width="11.5546875" style="40"/>
    <col min="5900" max="5900" width="15.109375" style="40" bestFit="1" customWidth="1"/>
    <col min="5901" max="6144" width="11.5546875" style="40"/>
    <col min="6145" max="6145" width="11.33203125" style="40" customWidth="1"/>
    <col min="6146" max="6146" width="7.109375" style="40" bestFit="1" customWidth="1"/>
    <col min="6147" max="6147" width="16.109375" style="40" bestFit="1" customWidth="1"/>
    <col min="6148" max="6148" width="6.33203125" style="40" customWidth="1"/>
    <col min="6149" max="6149" width="14.109375" style="40" bestFit="1" customWidth="1"/>
    <col min="6150" max="6150" width="18.6640625" style="40" customWidth="1"/>
    <col min="6151" max="6151" width="14.6640625" style="40" customWidth="1"/>
    <col min="6152" max="6152" width="18.33203125" style="40" customWidth="1"/>
    <col min="6153" max="6153" width="15.109375" style="40" bestFit="1" customWidth="1"/>
    <col min="6154" max="6155" width="11.5546875" style="40"/>
    <col min="6156" max="6156" width="15.109375" style="40" bestFit="1" customWidth="1"/>
    <col min="6157" max="6400" width="11.5546875" style="40"/>
    <col min="6401" max="6401" width="11.33203125" style="40" customWidth="1"/>
    <col min="6402" max="6402" width="7.109375" style="40" bestFit="1" customWidth="1"/>
    <col min="6403" max="6403" width="16.109375" style="40" bestFit="1" customWidth="1"/>
    <col min="6404" max="6404" width="6.33203125" style="40" customWidth="1"/>
    <col min="6405" max="6405" width="14.109375" style="40" bestFit="1" customWidth="1"/>
    <col min="6406" max="6406" width="18.6640625" style="40" customWidth="1"/>
    <col min="6407" max="6407" width="14.6640625" style="40" customWidth="1"/>
    <col min="6408" max="6408" width="18.33203125" style="40" customWidth="1"/>
    <col min="6409" max="6409" width="15.109375" style="40" bestFit="1" customWidth="1"/>
    <col min="6410" max="6411" width="11.5546875" style="40"/>
    <col min="6412" max="6412" width="15.109375" style="40" bestFit="1" customWidth="1"/>
    <col min="6413" max="6656" width="11.5546875" style="40"/>
    <col min="6657" max="6657" width="11.33203125" style="40" customWidth="1"/>
    <col min="6658" max="6658" width="7.109375" style="40" bestFit="1" customWidth="1"/>
    <col min="6659" max="6659" width="16.109375" style="40" bestFit="1" customWidth="1"/>
    <col min="6660" max="6660" width="6.33203125" style="40" customWidth="1"/>
    <col min="6661" max="6661" width="14.109375" style="40" bestFit="1" customWidth="1"/>
    <col min="6662" max="6662" width="18.6640625" style="40" customWidth="1"/>
    <col min="6663" max="6663" width="14.6640625" style="40" customWidth="1"/>
    <col min="6664" max="6664" width="18.33203125" style="40" customWidth="1"/>
    <col min="6665" max="6665" width="15.109375" style="40" bestFit="1" customWidth="1"/>
    <col min="6666" max="6667" width="11.5546875" style="40"/>
    <col min="6668" max="6668" width="15.109375" style="40" bestFit="1" customWidth="1"/>
    <col min="6669" max="6912" width="11.5546875" style="40"/>
    <col min="6913" max="6913" width="11.33203125" style="40" customWidth="1"/>
    <col min="6914" max="6914" width="7.109375" style="40" bestFit="1" customWidth="1"/>
    <col min="6915" max="6915" width="16.109375" style="40" bestFit="1" customWidth="1"/>
    <col min="6916" max="6916" width="6.33203125" style="40" customWidth="1"/>
    <col min="6917" max="6917" width="14.109375" style="40" bestFit="1" customWidth="1"/>
    <col min="6918" max="6918" width="18.6640625" style="40" customWidth="1"/>
    <col min="6919" max="6919" width="14.6640625" style="40" customWidth="1"/>
    <col min="6920" max="6920" width="18.33203125" style="40" customWidth="1"/>
    <col min="6921" max="6921" width="15.109375" style="40" bestFit="1" customWidth="1"/>
    <col min="6922" max="6923" width="11.5546875" style="40"/>
    <col min="6924" max="6924" width="15.109375" style="40" bestFit="1" customWidth="1"/>
    <col min="6925" max="7168" width="11.5546875" style="40"/>
    <col min="7169" max="7169" width="11.33203125" style="40" customWidth="1"/>
    <col min="7170" max="7170" width="7.109375" style="40" bestFit="1" customWidth="1"/>
    <col min="7171" max="7171" width="16.109375" style="40" bestFit="1" customWidth="1"/>
    <col min="7172" max="7172" width="6.33203125" style="40" customWidth="1"/>
    <col min="7173" max="7173" width="14.109375" style="40" bestFit="1" customWidth="1"/>
    <col min="7174" max="7174" width="18.6640625" style="40" customWidth="1"/>
    <col min="7175" max="7175" width="14.6640625" style="40" customWidth="1"/>
    <col min="7176" max="7176" width="18.33203125" style="40" customWidth="1"/>
    <col min="7177" max="7177" width="15.109375" style="40" bestFit="1" customWidth="1"/>
    <col min="7178" max="7179" width="11.5546875" style="40"/>
    <col min="7180" max="7180" width="15.109375" style="40" bestFit="1" customWidth="1"/>
    <col min="7181" max="7424" width="11.5546875" style="40"/>
    <col min="7425" max="7425" width="11.33203125" style="40" customWidth="1"/>
    <col min="7426" max="7426" width="7.109375" style="40" bestFit="1" customWidth="1"/>
    <col min="7427" max="7427" width="16.109375" style="40" bestFit="1" customWidth="1"/>
    <col min="7428" max="7428" width="6.33203125" style="40" customWidth="1"/>
    <col min="7429" max="7429" width="14.109375" style="40" bestFit="1" customWidth="1"/>
    <col min="7430" max="7430" width="18.6640625" style="40" customWidth="1"/>
    <col min="7431" max="7431" width="14.6640625" style="40" customWidth="1"/>
    <col min="7432" max="7432" width="18.33203125" style="40" customWidth="1"/>
    <col min="7433" max="7433" width="15.109375" style="40" bestFit="1" customWidth="1"/>
    <col min="7434" max="7435" width="11.5546875" style="40"/>
    <col min="7436" max="7436" width="15.109375" style="40" bestFit="1" customWidth="1"/>
    <col min="7437" max="7680" width="11.5546875" style="40"/>
    <col min="7681" max="7681" width="11.33203125" style="40" customWidth="1"/>
    <col min="7682" max="7682" width="7.109375" style="40" bestFit="1" customWidth="1"/>
    <col min="7683" max="7683" width="16.109375" style="40" bestFit="1" customWidth="1"/>
    <col min="7684" max="7684" width="6.33203125" style="40" customWidth="1"/>
    <col min="7685" max="7685" width="14.109375" style="40" bestFit="1" customWidth="1"/>
    <col min="7686" max="7686" width="18.6640625" style="40" customWidth="1"/>
    <col min="7687" max="7687" width="14.6640625" style="40" customWidth="1"/>
    <col min="7688" max="7688" width="18.33203125" style="40" customWidth="1"/>
    <col min="7689" max="7689" width="15.109375" style="40" bestFit="1" customWidth="1"/>
    <col min="7690" max="7691" width="11.5546875" style="40"/>
    <col min="7692" max="7692" width="15.109375" style="40" bestFit="1" customWidth="1"/>
    <col min="7693" max="7936" width="11.5546875" style="40"/>
    <col min="7937" max="7937" width="11.33203125" style="40" customWidth="1"/>
    <col min="7938" max="7938" width="7.109375" style="40" bestFit="1" customWidth="1"/>
    <col min="7939" max="7939" width="16.109375" style="40" bestFit="1" customWidth="1"/>
    <col min="7940" max="7940" width="6.33203125" style="40" customWidth="1"/>
    <col min="7941" max="7941" width="14.109375" style="40" bestFit="1" customWidth="1"/>
    <col min="7942" max="7942" width="18.6640625" style="40" customWidth="1"/>
    <col min="7943" max="7943" width="14.6640625" style="40" customWidth="1"/>
    <col min="7944" max="7944" width="18.33203125" style="40" customWidth="1"/>
    <col min="7945" max="7945" width="15.109375" style="40" bestFit="1" customWidth="1"/>
    <col min="7946" max="7947" width="11.5546875" style="40"/>
    <col min="7948" max="7948" width="15.109375" style="40" bestFit="1" customWidth="1"/>
    <col min="7949" max="8192" width="11.5546875" style="40"/>
    <col min="8193" max="8193" width="11.33203125" style="40" customWidth="1"/>
    <col min="8194" max="8194" width="7.109375" style="40" bestFit="1" customWidth="1"/>
    <col min="8195" max="8195" width="16.109375" style="40" bestFit="1" customWidth="1"/>
    <col min="8196" max="8196" width="6.33203125" style="40" customWidth="1"/>
    <col min="8197" max="8197" width="14.109375" style="40" bestFit="1" customWidth="1"/>
    <col min="8198" max="8198" width="18.6640625" style="40" customWidth="1"/>
    <col min="8199" max="8199" width="14.6640625" style="40" customWidth="1"/>
    <col min="8200" max="8200" width="18.33203125" style="40" customWidth="1"/>
    <col min="8201" max="8201" width="15.109375" style="40" bestFit="1" customWidth="1"/>
    <col min="8202" max="8203" width="11.5546875" style="40"/>
    <col min="8204" max="8204" width="15.109375" style="40" bestFit="1" customWidth="1"/>
    <col min="8205" max="8448" width="11.5546875" style="40"/>
    <col min="8449" max="8449" width="11.33203125" style="40" customWidth="1"/>
    <col min="8450" max="8450" width="7.109375" style="40" bestFit="1" customWidth="1"/>
    <col min="8451" max="8451" width="16.109375" style="40" bestFit="1" customWidth="1"/>
    <col min="8452" max="8452" width="6.33203125" style="40" customWidth="1"/>
    <col min="8453" max="8453" width="14.109375" style="40" bestFit="1" customWidth="1"/>
    <col min="8454" max="8454" width="18.6640625" style="40" customWidth="1"/>
    <col min="8455" max="8455" width="14.6640625" style="40" customWidth="1"/>
    <col min="8456" max="8456" width="18.33203125" style="40" customWidth="1"/>
    <col min="8457" max="8457" width="15.109375" style="40" bestFit="1" customWidth="1"/>
    <col min="8458" max="8459" width="11.5546875" style="40"/>
    <col min="8460" max="8460" width="15.109375" style="40" bestFit="1" customWidth="1"/>
    <col min="8461" max="8704" width="11.5546875" style="40"/>
    <col min="8705" max="8705" width="11.33203125" style="40" customWidth="1"/>
    <col min="8706" max="8706" width="7.109375" style="40" bestFit="1" customWidth="1"/>
    <col min="8707" max="8707" width="16.109375" style="40" bestFit="1" customWidth="1"/>
    <col min="8708" max="8708" width="6.33203125" style="40" customWidth="1"/>
    <col min="8709" max="8709" width="14.109375" style="40" bestFit="1" customWidth="1"/>
    <col min="8710" max="8710" width="18.6640625" style="40" customWidth="1"/>
    <col min="8711" max="8711" width="14.6640625" style="40" customWidth="1"/>
    <col min="8712" max="8712" width="18.33203125" style="40" customWidth="1"/>
    <col min="8713" max="8713" width="15.109375" style="40" bestFit="1" customWidth="1"/>
    <col min="8714" max="8715" width="11.5546875" style="40"/>
    <col min="8716" max="8716" width="15.109375" style="40" bestFit="1" customWidth="1"/>
    <col min="8717" max="8960" width="11.5546875" style="40"/>
    <col min="8961" max="8961" width="11.33203125" style="40" customWidth="1"/>
    <col min="8962" max="8962" width="7.109375" style="40" bestFit="1" customWidth="1"/>
    <col min="8963" max="8963" width="16.109375" style="40" bestFit="1" customWidth="1"/>
    <col min="8964" max="8964" width="6.33203125" style="40" customWidth="1"/>
    <col min="8965" max="8965" width="14.109375" style="40" bestFit="1" customWidth="1"/>
    <col min="8966" max="8966" width="18.6640625" style="40" customWidth="1"/>
    <col min="8967" max="8967" width="14.6640625" style="40" customWidth="1"/>
    <col min="8968" max="8968" width="18.33203125" style="40" customWidth="1"/>
    <col min="8969" max="8969" width="15.109375" style="40" bestFit="1" customWidth="1"/>
    <col min="8970" max="8971" width="11.5546875" style="40"/>
    <col min="8972" max="8972" width="15.109375" style="40" bestFit="1" customWidth="1"/>
    <col min="8973" max="9216" width="11.5546875" style="40"/>
    <col min="9217" max="9217" width="11.33203125" style="40" customWidth="1"/>
    <col min="9218" max="9218" width="7.109375" style="40" bestFit="1" customWidth="1"/>
    <col min="9219" max="9219" width="16.109375" style="40" bestFit="1" customWidth="1"/>
    <col min="9220" max="9220" width="6.33203125" style="40" customWidth="1"/>
    <col min="9221" max="9221" width="14.109375" style="40" bestFit="1" customWidth="1"/>
    <col min="9222" max="9222" width="18.6640625" style="40" customWidth="1"/>
    <col min="9223" max="9223" width="14.6640625" style="40" customWidth="1"/>
    <col min="9224" max="9224" width="18.33203125" style="40" customWidth="1"/>
    <col min="9225" max="9225" width="15.109375" style="40" bestFit="1" customWidth="1"/>
    <col min="9226" max="9227" width="11.5546875" style="40"/>
    <col min="9228" max="9228" width="15.109375" style="40" bestFit="1" customWidth="1"/>
    <col min="9229" max="9472" width="11.5546875" style="40"/>
    <col min="9473" max="9473" width="11.33203125" style="40" customWidth="1"/>
    <col min="9474" max="9474" width="7.109375" style="40" bestFit="1" customWidth="1"/>
    <col min="9475" max="9475" width="16.109375" style="40" bestFit="1" customWidth="1"/>
    <col min="9476" max="9476" width="6.33203125" style="40" customWidth="1"/>
    <col min="9477" max="9477" width="14.109375" style="40" bestFit="1" customWidth="1"/>
    <col min="9478" max="9478" width="18.6640625" style="40" customWidth="1"/>
    <col min="9479" max="9479" width="14.6640625" style="40" customWidth="1"/>
    <col min="9480" max="9480" width="18.33203125" style="40" customWidth="1"/>
    <col min="9481" max="9481" width="15.109375" style="40" bestFit="1" customWidth="1"/>
    <col min="9482" max="9483" width="11.5546875" style="40"/>
    <col min="9484" max="9484" width="15.109375" style="40" bestFit="1" customWidth="1"/>
    <col min="9485" max="9728" width="11.5546875" style="40"/>
    <col min="9729" max="9729" width="11.33203125" style="40" customWidth="1"/>
    <col min="9730" max="9730" width="7.109375" style="40" bestFit="1" customWidth="1"/>
    <col min="9731" max="9731" width="16.109375" style="40" bestFit="1" customWidth="1"/>
    <col min="9732" max="9732" width="6.33203125" style="40" customWidth="1"/>
    <col min="9733" max="9733" width="14.109375" style="40" bestFit="1" customWidth="1"/>
    <col min="9734" max="9734" width="18.6640625" style="40" customWidth="1"/>
    <col min="9735" max="9735" width="14.6640625" style="40" customWidth="1"/>
    <col min="9736" max="9736" width="18.33203125" style="40" customWidth="1"/>
    <col min="9737" max="9737" width="15.109375" style="40" bestFit="1" customWidth="1"/>
    <col min="9738" max="9739" width="11.5546875" style="40"/>
    <col min="9740" max="9740" width="15.109375" style="40" bestFit="1" customWidth="1"/>
    <col min="9741" max="9984" width="11.5546875" style="40"/>
    <col min="9985" max="9985" width="11.33203125" style="40" customWidth="1"/>
    <col min="9986" max="9986" width="7.109375" style="40" bestFit="1" customWidth="1"/>
    <col min="9987" max="9987" width="16.109375" style="40" bestFit="1" customWidth="1"/>
    <col min="9988" max="9988" width="6.33203125" style="40" customWidth="1"/>
    <col min="9989" max="9989" width="14.109375" style="40" bestFit="1" customWidth="1"/>
    <col min="9990" max="9990" width="18.6640625" style="40" customWidth="1"/>
    <col min="9991" max="9991" width="14.6640625" style="40" customWidth="1"/>
    <col min="9992" max="9992" width="18.33203125" style="40" customWidth="1"/>
    <col min="9993" max="9993" width="15.109375" style="40" bestFit="1" customWidth="1"/>
    <col min="9994" max="9995" width="11.5546875" style="40"/>
    <col min="9996" max="9996" width="15.109375" style="40" bestFit="1" customWidth="1"/>
    <col min="9997" max="10240" width="11.5546875" style="40"/>
    <col min="10241" max="10241" width="11.33203125" style="40" customWidth="1"/>
    <col min="10242" max="10242" width="7.109375" style="40" bestFit="1" customWidth="1"/>
    <col min="10243" max="10243" width="16.109375" style="40" bestFit="1" customWidth="1"/>
    <col min="10244" max="10244" width="6.33203125" style="40" customWidth="1"/>
    <col min="10245" max="10245" width="14.109375" style="40" bestFit="1" customWidth="1"/>
    <col min="10246" max="10246" width="18.6640625" style="40" customWidth="1"/>
    <col min="10247" max="10247" width="14.6640625" style="40" customWidth="1"/>
    <col min="10248" max="10248" width="18.33203125" style="40" customWidth="1"/>
    <col min="10249" max="10249" width="15.109375" style="40" bestFit="1" customWidth="1"/>
    <col min="10250" max="10251" width="11.5546875" style="40"/>
    <col min="10252" max="10252" width="15.109375" style="40" bestFit="1" customWidth="1"/>
    <col min="10253" max="10496" width="11.5546875" style="40"/>
    <col min="10497" max="10497" width="11.33203125" style="40" customWidth="1"/>
    <col min="10498" max="10498" width="7.109375" style="40" bestFit="1" customWidth="1"/>
    <col min="10499" max="10499" width="16.109375" style="40" bestFit="1" customWidth="1"/>
    <col min="10500" max="10500" width="6.33203125" style="40" customWidth="1"/>
    <col min="10501" max="10501" width="14.109375" style="40" bestFit="1" customWidth="1"/>
    <col min="10502" max="10502" width="18.6640625" style="40" customWidth="1"/>
    <col min="10503" max="10503" width="14.6640625" style="40" customWidth="1"/>
    <col min="10504" max="10504" width="18.33203125" style="40" customWidth="1"/>
    <col min="10505" max="10505" width="15.109375" style="40" bestFit="1" customWidth="1"/>
    <col min="10506" max="10507" width="11.5546875" style="40"/>
    <col min="10508" max="10508" width="15.109375" style="40" bestFit="1" customWidth="1"/>
    <col min="10509" max="10752" width="11.5546875" style="40"/>
    <col min="10753" max="10753" width="11.33203125" style="40" customWidth="1"/>
    <col min="10754" max="10754" width="7.109375" style="40" bestFit="1" customWidth="1"/>
    <col min="10755" max="10755" width="16.109375" style="40" bestFit="1" customWidth="1"/>
    <col min="10756" max="10756" width="6.33203125" style="40" customWidth="1"/>
    <col min="10757" max="10757" width="14.109375" style="40" bestFit="1" customWidth="1"/>
    <col min="10758" max="10758" width="18.6640625" style="40" customWidth="1"/>
    <col min="10759" max="10759" width="14.6640625" style="40" customWidth="1"/>
    <col min="10760" max="10760" width="18.33203125" style="40" customWidth="1"/>
    <col min="10761" max="10761" width="15.109375" style="40" bestFit="1" customWidth="1"/>
    <col min="10762" max="10763" width="11.5546875" style="40"/>
    <col min="10764" max="10764" width="15.109375" style="40" bestFit="1" customWidth="1"/>
    <col min="10765" max="11008" width="11.5546875" style="40"/>
    <col min="11009" max="11009" width="11.33203125" style="40" customWidth="1"/>
    <col min="11010" max="11010" width="7.109375" style="40" bestFit="1" customWidth="1"/>
    <col min="11011" max="11011" width="16.109375" style="40" bestFit="1" customWidth="1"/>
    <col min="11012" max="11012" width="6.33203125" style="40" customWidth="1"/>
    <col min="11013" max="11013" width="14.109375" style="40" bestFit="1" customWidth="1"/>
    <col min="11014" max="11014" width="18.6640625" style="40" customWidth="1"/>
    <col min="11015" max="11015" width="14.6640625" style="40" customWidth="1"/>
    <col min="11016" max="11016" width="18.33203125" style="40" customWidth="1"/>
    <col min="11017" max="11017" width="15.109375" style="40" bestFit="1" customWidth="1"/>
    <col min="11018" max="11019" width="11.5546875" style="40"/>
    <col min="11020" max="11020" width="15.109375" style="40" bestFit="1" customWidth="1"/>
    <col min="11021" max="11264" width="11.5546875" style="40"/>
    <col min="11265" max="11265" width="11.33203125" style="40" customWidth="1"/>
    <col min="11266" max="11266" width="7.109375" style="40" bestFit="1" customWidth="1"/>
    <col min="11267" max="11267" width="16.109375" style="40" bestFit="1" customWidth="1"/>
    <col min="11268" max="11268" width="6.33203125" style="40" customWidth="1"/>
    <col min="11269" max="11269" width="14.109375" style="40" bestFit="1" customWidth="1"/>
    <col min="11270" max="11270" width="18.6640625" style="40" customWidth="1"/>
    <col min="11271" max="11271" width="14.6640625" style="40" customWidth="1"/>
    <col min="11272" max="11272" width="18.33203125" style="40" customWidth="1"/>
    <col min="11273" max="11273" width="15.109375" style="40" bestFit="1" customWidth="1"/>
    <col min="11274" max="11275" width="11.5546875" style="40"/>
    <col min="11276" max="11276" width="15.109375" style="40" bestFit="1" customWidth="1"/>
    <col min="11277" max="11520" width="11.5546875" style="40"/>
    <col min="11521" max="11521" width="11.33203125" style="40" customWidth="1"/>
    <col min="11522" max="11522" width="7.109375" style="40" bestFit="1" customWidth="1"/>
    <col min="11523" max="11523" width="16.109375" style="40" bestFit="1" customWidth="1"/>
    <col min="11524" max="11524" width="6.33203125" style="40" customWidth="1"/>
    <col min="11525" max="11525" width="14.109375" style="40" bestFit="1" customWidth="1"/>
    <col min="11526" max="11526" width="18.6640625" style="40" customWidth="1"/>
    <col min="11527" max="11527" width="14.6640625" style="40" customWidth="1"/>
    <col min="11528" max="11528" width="18.33203125" style="40" customWidth="1"/>
    <col min="11529" max="11529" width="15.109375" style="40" bestFit="1" customWidth="1"/>
    <col min="11530" max="11531" width="11.5546875" style="40"/>
    <col min="11532" max="11532" width="15.109375" style="40" bestFit="1" customWidth="1"/>
    <col min="11533" max="11776" width="11.5546875" style="40"/>
    <col min="11777" max="11777" width="11.33203125" style="40" customWidth="1"/>
    <col min="11778" max="11778" width="7.109375" style="40" bestFit="1" customWidth="1"/>
    <col min="11779" max="11779" width="16.109375" style="40" bestFit="1" customWidth="1"/>
    <col min="11780" max="11780" width="6.33203125" style="40" customWidth="1"/>
    <col min="11781" max="11781" width="14.109375" style="40" bestFit="1" customWidth="1"/>
    <col min="11782" max="11782" width="18.6640625" style="40" customWidth="1"/>
    <col min="11783" max="11783" width="14.6640625" style="40" customWidth="1"/>
    <col min="11784" max="11784" width="18.33203125" style="40" customWidth="1"/>
    <col min="11785" max="11785" width="15.109375" style="40" bestFit="1" customWidth="1"/>
    <col min="11786" max="11787" width="11.5546875" style="40"/>
    <col min="11788" max="11788" width="15.109375" style="40" bestFit="1" customWidth="1"/>
    <col min="11789" max="12032" width="11.5546875" style="40"/>
    <col min="12033" max="12033" width="11.33203125" style="40" customWidth="1"/>
    <col min="12034" max="12034" width="7.109375" style="40" bestFit="1" customWidth="1"/>
    <col min="12035" max="12035" width="16.109375" style="40" bestFit="1" customWidth="1"/>
    <col min="12036" max="12036" width="6.33203125" style="40" customWidth="1"/>
    <col min="12037" max="12037" width="14.109375" style="40" bestFit="1" customWidth="1"/>
    <col min="12038" max="12038" width="18.6640625" style="40" customWidth="1"/>
    <col min="12039" max="12039" width="14.6640625" style="40" customWidth="1"/>
    <col min="12040" max="12040" width="18.33203125" style="40" customWidth="1"/>
    <col min="12041" max="12041" width="15.109375" style="40" bestFit="1" customWidth="1"/>
    <col min="12042" max="12043" width="11.5546875" style="40"/>
    <col min="12044" max="12044" width="15.109375" style="40" bestFit="1" customWidth="1"/>
    <col min="12045" max="12288" width="11.5546875" style="40"/>
    <col min="12289" max="12289" width="11.33203125" style="40" customWidth="1"/>
    <col min="12290" max="12290" width="7.109375" style="40" bestFit="1" customWidth="1"/>
    <col min="12291" max="12291" width="16.109375" style="40" bestFit="1" customWidth="1"/>
    <col min="12292" max="12292" width="6.33203125" style="40" customWidth="1"/>
    <col min="12293" max="12293" width="14.109375" style="40" bestFit="1" customWidth="1"/>
    <col min="12294" max="12294" width="18.6640625" style="40" customWidth="1"/>
    <col min="12295" max="12295" width="14.6640625" style="40" customWidth="1"/>
    <col min="12296" max="12296" width="18.33203125" style="40" customWidth="1"/>
    <col min="12297" max="12297" width="15.109375" style="40" bestFit="1" customWidth="1"/>
    <col min="12298" max="12299" width="11.5546875" style="40"/>
    <col min="12300" max="12300" width="15.109375" style="40" bestFit="1" customWidth="1"/>
    <col min="12301" max="12544" width="11.5546875" style="40"/>
    <col min="12545" max="12545" width="11.33203125" style="40" customWidth="1"/>
    <col min="12546" max="12546" width="7.109375" style="40" bestFit="1" customWidth="1"/>
    <col min="12547" max="12547" width="16.109375" style="40" bestFit="1" customWidth="1"/>
    <col min="12548" max="12548" width="6.33203125" style="40" customWidth="1"/>
    <col min="12549" max="12549" width="14.109375" style="40" bestFit="1" customWidth="1"/>
    <col min="12550" max="12550" width="18.6640625" style="40" customWidth="1"/>
    <col min="12551" max="12551" width="14.6640625" style="40" customWidth="1"/>
    <col min="12552" max="12552" width="18.33203125" style="40" customWidth="1"/>
    <col min="12553" max="12553" width="15.109375" style="40" bestFit="1" customWidth="1"/>
    <col min="12554" max="12555" width="11.5546875" style="40"/>
    <col min="12556" max="12556" width="15.109375" style="40" bestFit="1" customWidth="1"/>
    <col min="12557" max="12800" width="11.5546875" style="40"/>
    <col min="12801" max="12801" width="11.33203125" style="40" customWidth="1"/>
    <col min="12802" max="12802" width="7.109375" style="40" bestFit="1" customWidth="1"/>
    <col min="12803" max="12803" width="16.109375" style="40" bestFit="1" customWidth="1"/>
    <col min="12804" max="12804" width="6.33203125" style="40" customWidth="1"/>
    <col min="12805" max="12805" width="14.109375" style="40" bestFit="1" customWidth="1"/>
    <col min="12806" max="12806" width="18.6640625" style="40" customWidth="1"/>
    <col min="12807" max="12807" width="14.6640625" style="40" customWidth="1"/>
    <col min="12808" max="12808" width="18.33203125" style="40" customWidth="1"/>
    <col min="12809" max="12809" width="15.109375" style="40" bestFit="1" customWidth="1"/>
    <col min="12810" max="12811" width="11.5546875" style="40"/>
    <col min="12812" max="12812" width="15.109375" style="40" bestFit="1" customWidth="1"/>
    <col min="12813" max="13056" width="11.5546875" style="40"/>
    <col min="13057" max="13057" width="11.33203125" style="40" customWidth="1"/>
    <col min="13058" max="13058" width="7.109375" style="40" bestFit="1" customWidth="1"/>
    <col min="13059" max="13059" width="16.109375" style="40" bestFit="1" customWidth="1"/>
    <col min="13060" max="13060" width="6.33203125" style="40" customWidth="1"/>
    <col min="13061" max="13061" width="14.109375" style="40" bestFit="1" customWidth="1"/>
    <col min="13062" max="13062" width="18.6640625" style="40" customWidth="1"/>
    <col min="13063" max="13063" width="14.6640625" style="40" customWidth="1"/>
    <col min="13064" max="13064" width="18.33203125" style="40" customWidth="1"/>
    <col min="13065" max="13065" width="15.109375" style="40" bestFit="1" customWidth="1"/>
    <col min="13066" max="13067" width="11.5546875" style="40"/>
    <col min="13068" max="13068" width="15.109375" style="40" bestFit="1" customWidth="1"/>
    <col min="13069" max="13312" width="11.5546875" style="40"/>
    <col min="13313" max="13313" width="11.33203125" style="40" customWidth="1"/>
    <col min="13314" max="13314" width="7.109375" style="40" bestFit="1" customWidth="1"/>
    <col min="13315" max="13315" width="16.109375" style="40" bestFit="1" customWidth="1"/>
    <col min="13316" max="13316" width="6.33203125" style="40" customWidth="1"/>
    <col min="13317" max="13317" width="14.109375" style="40" bestFit="1" customWidth="1"/>
    <col min="13318" max="13318" width="18.6640625" style="40" customWidth="1"/>
    <col min="13319" max="13319" width="14.6640625" style="40" customWidth="1"/>
    <col min="13320" max="13320" width="18.33203125" style="40" customWidth="1"/>
    <col min="13321" max="13321" width="15.109375" style="40" bestFit="1" customWidth="1"/>
    <col min="13322" max="13323" width="11.5546875" style="40"/>
    <col min="13324" max="13324" width="15.109375" style="40" bestFit="1" customWidth="1"/>
    <col min="13325" max="13568" width="11.5546875" style="40"/>
    <col min="13569" max="13569" width="11.33203125" style="40" customWidth="1"/>
    <col min="13570" max="13570" width="7.109375" style="40" bestFit="1" customWidth="1"/>
    <col min="13571" max="13571" width="16.109375" style="40" bestFit="1" customWidth="1"/>
    <col min="13572" max="13572" width="6.33203125" style="40" customWidth="1"/>
    <col min="13573" max="13573" width="14.109375" style="40" bestFit="1" customWidth="1"/>
    <col min="13574" max="13574" width="18.6640625" style="40" customWidth="1"/>
    <col min="13575" max="13575" width="14.6640625" style="40" customWidth="1"/>
    <col min="13576" max="13576" width="18.33203125" style="40" customWidth="1"/>
    <col min="13577" max="13577" width="15.109375" style="40" bestFit="1" customWidth="1"/>
    <col min="13578" max="13579" width="11.5546875" style="40"/>
    <col min="13580" max="13580" width="15.109375" style="40" bestFit="1" customWidth="1"/>
    <col min="13581" max="13824" width="11.5546875" style="40"/>
    <col min="13825" max="13825" width="11.33203125" style="40" customWidth="1"/>
    <col min="13826" max="13826" width="7.109375" style="40" bestFit="1" customWidth="1"/>
    <col min="13827" max="13827" width="16.109375" style="40" bestFit="1" customWidth="1"/>
    <col min="13828" max="13828" width="6.33203125" style="40" customWidth="1"/>
    <col min="13829" max="13829" width="14.109375" style="40" bestFit="1" customWidth="1"/>
    <col min="13830" max="13830" width="18.6640625" style="40" customWidth="1"/>
    <col min="13831" max="13831" width="14.6640625" style="40" customWidth="1"/>
    <col min="13832" max="13832" width="18.33203125" style="40" customWidth="1"/>
    <col min="13833" max="13833" width="15.109375" style="40" bestFit="1" customWidth="1"/>
    <col min="13834" max="13835" width="11.5546875" style="40"/>
    <col min="13836" max="13836" width="15.109375" style="40" bestFit="1" customWidth="1"/>
    <col min="13837" max="14080" width="11.5546875" style="40"/>
    <col min="14081" max="14081" width="11.33203125" style="40" customWidth="1"/>
    <col min="14082" max="14082" width="7.109375" style="40" bestFit="1" customWidth="1"/>
    <col min="14083" max="14083" width="16.109375" style="40" bestFit="1" customWidth="1"/>
    <col min="14084" max="14084" width="6.33203125" style="40" customWidth="1"/>
    <col min="14085" max="14085" width="14.109375" style="40" bestFit="1" customWidth="1"/>
    <col min="14086" max="14086" width="18.6640625" style="40" customWidth="1"/>
    <col min="14087" max="14087" width="14.6640625" style="40" customWidth="1"/>
    <col min="14088" max="14088" width="18.33203125" style="40" customWidth="1"/>
    <col min="14089" max="14089" width="15.109375" style="40" bestFit="1" customWidth="1"/>
    <col min="14090" max="14091" width="11.5546875" style="40"/>
    <col min="14092" max="14092" width="15.109375" style="40" bestFit="1" customWidth="1"/>
    <col min="14093" max="14336" width="11.5546875" style="40"/>
    <col min="14337" max="14337" width="11.33203125" style="40" customWidth="1"/>
    <col min="14338" max="14338" width="7.109375" style="40" bestFit="1" customWidth="1"/>
    <col min="14339" max="14339" width="16.109375" style="40" bestFit="1" customWidth="1"/>
    <col min="14340" max="14340" width="6.33203125" style="40" customWidth="1"/>
    <col min="14341" max="14341" width="14.109375" style="40" bestFit="1" customWidth="1"/>
    <col min="14342" max="14342" width="18.6640625" style="40" customWidth="1"/>
    <col min="14343" max="14343" width="14.6640625" style="40" customWidth="1"/>
    <col min="14344" max="14344" width="18.33203125" style="40" customWidth="1"/>
    <col min="14345" max="14345" width="15.109375" style="40" bestFit="1" customWidth="1"/>
    <col min="14346" max="14347" width="11.5546875" style="40"/>
    <col min="14348" max="14348" width="15.109375" style="40" bestFit="1" customWidth="1"/>
    <col min="14349" max="14592" width="11.5546875" style="40"/>
    <col min="14593" max="14593" width="11.33203125" style="40" customWidth="1"/>
    <col min="14594" max="14594" width="7.109375" style="40" bestFit="1" customWidth="1"/>
    <col min="14595" max="14595" width="16.109375" style="40" bestFit="1" customWidth="1"/>
    <col min="14596" max="14596" width="6.33203125" style="40" customWidth="1"/>
    <col min="14597" max="14597" width="14.109375" style="40" bestFit="1" customWidth="1"/>
    <col min="14598" max="14598" width="18.6640625" style="40" customWidth="1"/>
    <col min="14599" max="14599" width="14.6640625" style="40" customWidth="1"/>
    <col min="14600" max="14600" width="18.33203125" style="40" customWidth="1"/>
    <col min="14601" max="14601" width="15.109375" style="40" bestFit="1" customWidth="1"/>
    <col min="14602" max="14603" width="11.5546875" style="40"/>
    <col min="14604" max="14604" width="15.109375" style="40" bestFit="1" customWidth="1"/>
    <col min="14605" max="14848" width="11.5546875" style="40"/>
    <col min="14849" max="14849" width="11.33203125" style="40" customWidth="1"/>
    <col min="14850" max="14850" width="7.109375" style="40" bestFit="1" customWidth="1"/>
    <col min="14851" max="14851" width="16.109375" style="40" bestFit="1" customWidth="1"/>
    <col min="14852" max="14852" width="6.33203125" style="40" customWidth="1"/>
    <col min="14853" max="14853" width="14.109375" style="40" bestFit="1" customWidth="1"/>
    <col min="14854" max="14854" width="18.6640625" style="40" customWidth="1"/>
    <col min="14855" max="14855" width="14.6640625" style="40" customWidth="1"/>
    <col min="14856" max="14856" width="18.33203125" style="40" customWidth="1"/>
    <col min="14857" max="14857" width="15.109375" style="40" bestFit="1" customWidth="1"/>
    <col min="14858" max="14859" width="11.5546875" style="40"/>
    <col min="14860" max="14860" width="15.109375" style="40" bestFit="1" customWidth="1"/>
    <col min="14861" max="15104" width="11.5546875" style="40"/>
    <col min="15105" max="15105" width="11.33203125" style="40" customWidth="1"/>
    <col min="15106" max="15106" width="7.109375" style="40" bestFit="1" customWidth="1"/>
    <col min="15107" max="15107" width="16.109375" style="40" bestFit="1" customWidth="1"/>
    <col min="15108" max="15108" width="6.33203125" style="40" customWidth="1"/>
    <col min="15109" max="15109" width="14.109375" style="40" bestFit="1" customWidth="1"/>
    <col min="15110" max="15110" width="18.6640625" style="40" customWidth="1"/>
    <col min="15111" max="15111" width="14.6640625" style="40" customWidth="1"/>
    <col min="15112" max="15112" width="18.33203125" style="40" customWidth="1"/>
    <col min="15113" max="15113" width="15.109375" style="40" bestFit="1" customWidth="1"/>
    <col min="15114" max="15115" width="11.5546875" style="40"/>
    <col min="15116" max="15116" width="15.109375" style="40" bestFit="1" customWidth="1"/>
    <col min="15117" max="15360" width="11.5546875" style="40"/>
    <col min="15361" max="15361" width="11.33203125" style="40" customWidth="1"/>
    <col min="15362" max="15362" width="7.109375" style="40" bestFit="1" customWidth="1"/>
    <col min="15363" max="15363" width="16.109375" style="40" bestFit="1" customWidth="1"/>
    <col min="15364" max="15364" width="6.33203125" style="40" customWidth="1"/>
    <col min="15365" max="15365" width="14.109375" style="40" bestFit="1" customWidth="1"/>
    <col min="15366" max="15366" width="18.6640625" style="40" customWidth="1"/>
    <col min="15367" max="15367" width="14.6640625" style="40" customWidth="1"/>
    <col min="15368" max="15368" width="18.33203125" style="40" customWidth="1"/>
    <col min="15369" max="15369" width="15.109375" style="40" bestFit="1" customWidth="1"/>
    <col min="15370" max="15371" width="11.5546875" style="40"/>
    <col min="15372" max="15372" width="15.109375" style="40" bestFit="1" customWidth="1"/>
    <col min="15373" max="15616" width="11.5546875" style="40"/>
    <col min="15617" max="15617" width="11.33203125" style="40" customWidth="1"/>
    <col min="15618" max="15618" width="7.109375" style="40" bestFit="1" customWidth="1"/>
    <col min="15619" max="15619" width="16.109375" style="40" bestFit="1" customWidth="1"/>
    <col min="15620" max="15620" width="6.33203125" style="40" customWidth="1"/>
    <col min="15621" max="15621" width="14.109375" style="40" bestFit="1" customWidth="1"/>
    <col min="15622" max="15622" width="18.6640625" style="40" customWidth="1"/>
    <col min="15623" max="15623" width="14.6640625" style="40" customWidth="1"/>
    <col min="15624" max="15624" width="18.33203125" style="40" customWidth="1"/>
    <col min="15625" max="15625" width="15.109375" style="40" bestFit="1" customWidth="1"/>
    <col min="15626" max="15627" width="11.5546875" style="40"/>
    <col min="15628" max="15628" width="15.109375" style="40" bestFit="1" customWidth="1"/>
    <col min="15629" max="15872" width="11.5546875" style="40"/>
    <col min="15873" max="15873" width="11.33203125" style="40" customWidth="1"/>
    <col min="15874" max="15874" width="7.109375" style="40" bestFit="1" customWidth="1"/>
    <col min="15875" max="15875" width="16.109375" style="40" bestFit="1" customWidth="1"/>
    <col min="15876" max="15876" width="6.33203125" style="40" customWidth="1"/>
    <col min="15877" max="15877" width="14.109375" style="40" bestFit="1" customWidth="1"/>
    <col min="15878" max="15878" width="18.6640625" style="40" customWidth="1"/>
    <col min="15879" max="15879" width="14.6640625" style="40" customWidth="1"/>
    <col min="15880" max="15880" width="18.33203125" style="40" customWidth="1"/>
    <col min="15881" max="15881" width="15.109375" style="40" bestFit="1" customWidth="1"/>
    <col min="15882" max="15883" width="11.5546875" style="40"/>
    <col min="15884" max="15884" width="15.109375" style="40" bestFit="1" customWidth="1"/>
    <col min="15885" max="16128" width="11.5546875" style="40"/>
    <col min="16129" max="16129" width="11.33203125" style="40" customWidth="1"/>
    <col min="16130" max="16130" width="7.109375" style="40" bestFit="1" customWidth="1"/>
    <col min="16131" max="16131" width="16.109375" style="40" bestFit="1" customWidth="1"/>
    <col min="16132" max="16132" width="6.33203125" style="40" customWidth="1"/>
    <col min="16133" max="16133" width="14.109375" style="40" bestFit="1" customWidth="1"/>
    <col min="16134" max="16134" width="18.6640625" style="40" customWidth="1"/>
    <col min="16135" max="16135" width="14.6640625" style="40" customWidth="1"/>
    <col min="16136" max="16136" width="18.33203125" style="40" customWidth="1"/>
    <col min="16137" max="16137" width="15.109375" style="40" bestFit="1" customWidth="1"/>
    <col min="16138" max="16139" width="11.5546875" style="40"/>
    <col min="16140" max="16140" width="15.109375" style="40" bestFit="1" customWidth="1"/>
    <col min="16141" max="16384" width="11.5546875" style="40"/>
  </cols>
  <sheetData>
    <row r="1" spans="1:10" ht="50.25" customHeight="1">
      <c r="A1" s="153" t="s">
        <v>105</v>
      </c>
      <c r="B1" s="154"/>
      <c r="C1" s="154"/>
      <c r="D1" s="154"/>
      <c r="E1" s="154"/>
      <c r="F1" s="155"/>
      <c r="G1" s="153"/>
      <c r="H1" s="155"/>
    </row>
    <row r="2" spans="1:10" ht="50.25" customHeight="1" thickBot="1">
      <c r="A2" s="156" t="s">
        <v>106</v>
      </c>
      <c r="B2" s="158"/>
      <c r="C2" s="158"/>
      <c r="D2" s="158"/>
      <c r="E2" s="158"/>
      <c r="F2" s="157"/>
      <c r="G2" s="156"/>
      <c r="H2" s="157"/>
    </row>
    <row r="3" spans="1:10" ht="21.75" customHeight="1">
      <c r="A3" s="159"/>
      <c r="B3" s="159"/>
      <c r="C3" s="159"/>
      <c r="D3" s="159"/>
      <c r="E3" s="159"/>
      <c r="F3" s="159"/>
      <c r="G3" s="159"/>
      <c r="H3" s="159"/>
    </row>
    <row r="4" spans="1:10" ht="2.25" customHeight="1" thickBot="1">
      <c r="A4" s="41"/>
      <c r="B4" s="42"/>
      <c r="C4" s="42"/>
      <c r="D4" s="42"/>
      <c r="E4" s="42"/>
      <c r="F4" s="42"/>
      <c r="G4" s="42"/>
      <c r="H4" s="43"/>
    </row>
    <row r="5" spans="1:10" ht="24" customHeight="1" thickBot="1">
      <c r="A5" s="160" t="s">
        <v>107</v>
      </c>
      <c r="B5" s="161"/>
      <c r="C5" s="161"/>
      <c r="D5" s="161"/>
      <c r="E5" s="161"/>
      <c r="F5" s="161"/>
      <c r="G5" s="161"/>
      <c r="H5" s="162"/>
    </row>
    <row r="6" spans="1:10" ht="27" customHeight="1">
      <c r="A6" s="44" t="s">
        <v>108</v>
      </c>
      <c r="B6" s="45"/>
      <c r="C6" s="148">
        <f>+Desglose!F13</f>
        <v>50863624.509803869</v>
      </c>
      <c r="D6" s="148"/>
      <c r="E6" s="46"/>
      <c r="F6" s="47" t="s">
        <v>109</v>
      </c>
      <c r="G6" s="48">
        <f>+C6*H55</f>
        <v>12867272.490196077</v>
      </c>
      <c r="H6" s="149"/>
      <c r="J6" s="49"/>
    </row>
    <row r="7" spans="1:10" s="54" customFormat="1" ht="24" customHeight="1">
      <c r="A7" s="150" t="s">
        <v>110</v>
      </c>
      <c r="B7" s="151"/>
      <c r="C7" s="151"/>
      <c r="D7" s="50">
        <v>2</v>
      </c>
      <c r="E7" s="51"/>
      <c r="F7" s="52"/>
      <c r="G7" s="53"/>
      <c r="H7" s="149"/>
    </row>
    <row r="8" spans="1:10" s="54" customFormat="1" ht="24" customHeight="1" thickBot="1">
      <c r="A8" s="55" t="s">
        <v>111</v>
      </c>
      <c r="C8" s="152">
        <v>0</v>
      </c>
      <c r="D8" s="152"/>
      <c r="E8" s="51"/>
      <c r="F8" s="52" t="s">
        <v>112</v>
      </c>
      <c r="G8" s="56">
        <f>C6+G6</f>
        <v>63730896.999999948</v>
      </c>
      <c r="H8" s="149"/>
    </row>
    <row r="9" spans="1:10" ht="18.75" customHeight="1" thickBot="1">
      <c r="A9" s="137" t="s">
        <v>113</v>
      </c>
      <c r="B9" s="138"/>
      <c r="C9" s="138"/>
      <c r="D9" s="138"/>
      <c r="E9" s="138"/>
      <c r="F9" s="138"/>
      <c r="G9" s="138"/>
      <c r="H9" s="139"/>
      <c r="J9" s="57"/>
    </row>
    <row r="10" spans="1:10" ht="19.5" customHeight="1" thickBot="1">
      <c r="A10" s="127" t="s">
        <v>114</v>
      </c>
      <c r="B10" s="128"/>
      <c r="C10" s="128"/>
      <c r="D10" s="128"/>
      <c r="E10" s="128"/>
      <c r="F10" s="128"/>
      <c r="G10" s="128"/>
      <c r="H10" s="129"/>
      <c r="I10" s="58"/>
    </row>
    <row r="11" spans="1:10" ht="29.25" customHeight="1" thickBot="1">
      <c r="A11" s="140" t="s">
        <v>115</v>
      </c>
      <c r="B11" s="141"/>
      <c r="C11" s="59" t="s">
        <v>2</v>
      </c>
      <c r="D11" s="59" t="s">
        <v>116</v>
      </c>
      <c r="E11" s="59" t="s">
        <v>117</v>
      </c>
      <c r="F11" s="59" t="s">
        <v>118</v>
      </c>
      <c r="G11" s="59" t="s">
        <v>119</v>
      </c>
      <c r="H11" s="60" t="s">
        <v>120</v>
      </c>
    </row>
    <row r="12" spans="1:10">
      <c r="A12" s="142" t="s">
        <v>121</v>
      </c>
      <c r="B12" s="143"/>
      <c r="C12" s="61">
        <v>1</v>
      </c>
      <c r="D12" s="61">
        <v>0</v>
      </c>
      <c r="E12" s="62">
        <v>0</v>
      </c>
      <c r="F12" s="63">
        <v>6000000</v>
      </c>
      <c r="G12" s="64">
        <f>+PRODUCT(C12,D12,E12,F12)</f>
        <v>0</v>
      </c>
      <c r="H12" s="65">
        <f>+G12/$C$6</f>
        <v>0</v>
      </c>
    </row>
    <row r="13" spans="1:10">
      <c r="A13" s="144" t="s">
        <v>122</v>
      </c>
      <c r="B13" s="145"/>
      <c r="C13" s="66">
        <v>1</v>
      </c>
      <c r="D13" s="67">
        <v>2</v>
      </c>
      <c r="E13" s="68">
        <v>0.6</v>
      </c>
      <c r="F13" s="69">
        <v>5500000</v>
      </c>
      <c r="G13" s="64">
        <f>+PRODUCT(C13,D13,E13,F13)</f>
        <v>6600000</v>
      </c>
      <c r="H13" s="70">
        <f>+G13/$C$6</f>
        <v>0.12975874337716264</v>
      </c>
    </row>
    <row r="14" spans="1:10">
      <c r="A14" s="116" t="s">
        <v>123</v>
      </c>
      <c r="B14" s="117"/>
      <c r="C14" s="71">
        <v>1</v>
      </c>
      <c r="D14" s="61">
        <v>0</v>
      </c>
      <c r="E14" s="72">
        <v>0</v>
      </c>
      <c r="F14" s="73">
        <v>2800000</v>
      </c>
      <c r="G14" s="64">
        <f t="shared" ref="G14:G20" si="0">+PRODUCT(C14,D14,E14,F14)</f>
        <v>0</v>
      </c>
      <c r="H14" s="65">
        <f t="shared" ref="H14:H20" si="1">+G14/$C$6</f>
        <v>0</v>
      </c>
    </row>
    <row r="15" spans="1:10">
      <c r="A15" s="116" t="s">
        <v>124</v>
      </c>
      <c r="B15" s="117"/>
      <c r="C15" s="71">
        <v>1</v>
      </c>
      <c r="D15" s="61">
        <v>0</v>
      </c>
      <c r="E15" s="72">
        <v>1</v>
      </c>
      <c r="F15" s="73">
        <v>3000000</v>
      </c>
      <c r="G15" s="64">
        <f t="shared" si="0"/>
        <v>0</v>
      </c>
      <c r="H15" s="65">
        <f t="shared" si="1"/>
        <v>0</v>
      </c>
    </row>
    <row r="16" spans="1:10">
      <c r="A16" s="146" t="s">
        <v>125</v>
      </c>
      <c r="B16" s="147"/>
      <c r="C16" s="71">
        <v>1</v>
      </c>
      <c r="D16" s="61">
        <v>0</v>
      </c>
      <c r="E16" s="72">
        <v>0</v>
      </c>
      <c r="F16" s="73">
        <v>1700000</v>
      </c>
      <c r="G16" s="64">
        <f t="shared" si="0"/>
        <v>0</v>
      </c>
      <c r="H16" s="65">
        <f t="shared" si="1"/>
        <v>0</v>
      </c>
    </row>
    <row r="17" spans="1:8">
      <c r="A17" s="130" t="s">
        <v>126</v>
      </c>
      <c r="B17" s="131"/>
      <c r="C17" s="71">
        <v>1</v>
      </c>
      <c r="D17" s="61">
        <v>0</v>
      </c>
      <c r="E17" s="72">
        <v>1</v>
      </c>
      <c r="F17" s="73">
        <v>5000000</v>
      </c>
      <c r="G17" s="64">
        <f t="shared" si="0"/>
        <v>0</v>
      </c>
      <c r="H17" s="65">
        <f t="shared" si="1"/>
        <v>0</v>
      </c>
    </row>
    <row r="18" spans="1:8">
      <c r="A18" s="116" t="s">
        <v>127</v>
      </c>
      <c r="B18" s="117"/>
      <c r="C18" s="71">
        <v>1</v>
      </c>
      <c r="D18" s="61">
        <v>0</v>
      </c>
      <c r="E18" s="72">
        <v>0</v>
      </c>
      <c r="F18" s="73">
        <v>1000000</v>
      </c>
      <c r="G18" s="64">
        <f t="shared" si="0"/>
        <v>0</v>
      </c>
      <c r="H18" s="65">
        <f t="shared" si="1"/>
        <v>0</v>
      </c>
    </row>
    <row r="19" spans="1:8">
      <c r="A19" s="116" t="s">
        <v>128</v>
      </c>
      <c r="B19" s="117"/>
      <c r="C19" s="71">
        <v>1</v>
      </c>
      <c r="D19" s="61">
        <v>0</v>
      </c>
      <c r="E19" s="72">
        <v>0</v>
      </c>
      <c r="F19" s="73">
        <v>1550000</v>
      </c>
      <c r="G19" s="64">
        <f t="shared" si="0"/>
        <v>0</v>
      </c>
      <c r="H19" s="65">
        <f t="shared" si="1"/>
        <v>0</v>
      </c>
    </row>
    <row r="20" spans="1:8">
      <c r="A20" s="116" t="s">
        <v>129</v>
      </c>
      <c r="B20" s="117"/>
      <c r="C20" s="71">
        <v>1</v>
      </c>
      <c r="D20" s="61">
        <v>0</v>
      </c>
      <c r="E20" s="72">
        <v>0</v>
      </c>
      <c r="F20" s="73">
        <v>1300000</v>
      </c>
      <c r="G20" s="64">
        <f t="shared" si="0"/>
        <v>0</v>
      </c>
      <c r="H20" s="65">
        <f t="shared" si="1"/>
        <v>0</v>
      </c>
    </row>
    <row r="21" spans="1:8">
      <c r="A21" s="125" t="s">
        <v>130</v>
      </c>
      <c r="B21" s="126"/>
      <c r="C21" s="126"/>
      <c r="D21" s="126"/>
      <c r="E21" s="126"/>
      <c r="F21" s="126"/>
      <c r="G21" s="64">
        <f>SUM(G12:G20)</f>
        <v>6600000</v>
      </c>
      <c r="H21" s="74">
        <f>SUM(H12:H20)</f>
        <v>0.12975874337716264</v>
      </c>
    </row>
    <row r="22" spans="1:8" ht="21.75" customHeight="1">
      <c r="A22" s="127" t="s">
        <v>131</v>
      </c>
      <c r="B22" s="128"/>
      <c r="C22" s="128"/>
      <c r="D22" s="128"/>
      <c r="E22" s="128"/>
      <c r="F22" s="128"/>
      <c r="G22" s="128"/>
      <c r="H22" s="129"/>
    </row>
    <row r="23" spans="1:8">
      <c r="A23" s="122" t="s">
        <v>115</v>
      </c>
      <c r="B23" s="123"/>
      <c r="C23" s="75" t="s">
        <v>2</v>
      </c>
      <c r="D23" s="75" t="s">
        <v>3</v>
      </c>
      <c r="E23" s="75" t="s">
        <v>116</v>
      </c>
      <c r="F23" s="75" t="s">
        <v>132</v>
      </c>
      <c r="G23" s="75" t="s">
        <v>119</v>
      </c>
      <c r="H23" s="76" t="s">
        <v>120</v>
      </c>
    </row>
    <row r="24" spans="1:8">
      <c r="A24" s="116" t="s">
        <v>133</v>
      </c>
      <c r="B24" s="117"/>
      <c r="C24" s="71" t="s">
        <v>134</v>
      </c>
      <c r="D24" s="71">
        <v>0</v>
      </c>
      <c r="E24" s="71">
        <v>0</v>
      </c>
      <c r="F24" s="73">
        <v>0</v>
      </c>
      <c r="G24" s="77">
        <f t="shared" ref="G24:G29" si="2">E24*F24</f>
        <v>0</v>
      </c>
      <c r="H24" s="65">
        <f>+G24/$C$6</f>
        <v>0</v>
      </c>
    </row>
    <row r="25" spans="1:8">
      <c r="A25" s="130" t="s">
        <v>135</v>
      </c>
      <c r="B25" s="131"/>
      <c r="C25" s="71" t="s">
        <v>134</v>
      </c>
      <c r="D25" s="71">
        <v>0</v>
      </c>
      <c r="E25" s="71">
        <v>0</v>
      </c>
      <c r="F25" s="73">
        <v>0</v>
      </c>
      <c r="G25" s="77">
        <f t="shared" si="2"/>
        <v>0</v>
      </c>
      <c r="H25" s="65">
        <f>+G25/$C$6</f>
        <v>0</v>
      </c>
    </row>
    <row r="26" spans="1:8">
      <c r="A26" s="116" t="s">
        <v>136</v>
      </c>
      <c r="B26" s="117"/>
      <c r="C26" s="71" t="s">
        <v>134</v>
      </c>
      <c r="D26" s="71">
        <v>0</v>
      </c>
      <c r="E26" s="71">
        <v>0</v>
      </c>
      <c r="F26" s="73">
        <v>0</v>
      </c>
      <c r="G26" s="77">
        <f t="shared" si="2"/>
        <v>0</v>
      </c>
      <c r="H26" s="65">
        <f t="shared" ref="H26:H30" si="3">+G26/$C$6</f>
        <v>0</v>
      </c>
    </row>
    <row r="27" spans="1:8">
      <c r="A27" s="116" t="s">
        <v>137</v>
      </c>
      <c r="B27" s="117"/>
      <c r="C27" s="71" t="s">
        <v>134</v>
      </c>
      <c r="D27" s="71">
        <v>0</v>
      </c>
      <c r="E27" s="71">
        <v>0</v>
      </c>
      <c r="F27" s="73">
        <v>150000</v>
      </c>
      <c r="G27" s="77">
        <f t="shared" si="2"/>
        <v>0</v>
      </c>
      <c r="H27" s="65">
        <f t="shared" si="3"/>
        <v>0</v>
      </c>
    </row>
    <row r="28" spans="1:8">
      <c r="A28" s="116" t="s">
        <v>138</v>
      </c>
      <c r="B28" s="117"/>
      <c r="C28" s="71" t="s">
        <v>134</v>
      </c>
      <c r="D28" s="71">
        <v>0</v>
      </c>
      <c r="E28" s="71">
        <v>0</v>
      </c>
      <c r="F28" s="73">
        <v>200000</v>
      </c>
      <c r="G28" s="77">
        <f t="shared" si="2"/>
        <v>0</v>
      </c>
      <c r="H28" s="65">
        <f t="shared" si="3"/>
        <v>0</v>
      </c>
    </row>
    <row r="29" spans="1:8">
      <c r="A29" s="130" t="s">
        <v>139</v>
      </c>
      <c r="B29" s="131"/>
      <c r="C29" s="71" t="s">
        <v>134</v>
      </c>
      <c r="D29" s="71">
        <v>0</v>
      </c>
      <c r="E29" s="71">
        <v>0</v>
      </c>
      <c r="F29" s="73">
        <v>0</v>
      </c>
      <c r="G29" s="77">
        <f t="shared" si="2"/>
        <v>0</v>
      </c>
      <c r="H29" s="65">
        <f t="shared" si="3"/>
        <v>0</v>
      </c>
    </row>
    <row r="30" spans="1:8">
      <c r="A30" s="135" t="s">
        <v>140</v>
      </c>
      <c r="B30" s="136"/>
      <c r="C30" s="71" t="s">
        <v>134</v>
      </c>
      <c r="D30" s="71">
        <v>0</v>
      </c>
      <c r="E30" s="71">
        <v>0</v>
      </c>
      <c r="F30" s="73">
        <v>0</v>
      </c>
      <c r="G30" s="77">
        <f>E30*F30</f>
        <v>0</v>
      </c>
      <c r="H30" s="65">
        <f t="shared" si="3"/>
        <v>0</v>
      </c>
    </row>
    <row r="31" spans="1:8">
      <c r="A31" s="116" t="s">
        <v>141</v>
      </c>
      <c r="B31" s="117"/>
      <c r="C31" s="71" t="s">
        <v>134</v>
      </c>
      <c r="D31" s="61">
        <v>0</v>
      </c>
      <c r="E31" s="71">
        <v>0</v>
      </c>
      <c r="F31" s="73">
        <v>0</v>
      </c>
      <c r="G31" s="77">
        <f t="shared" ref="G31:G32" si="4">E31*F31</f>
        <v>0</v>
      </c>
      <c r="H31" s="65">
        <f>+G31/$C$6</f>
        <v>0</v>
      </c>
    </row>
    <row r="32" spans="1:8">
      <c r="A32" s="116" t="s">
        <v>142</v>
      </c>
      <c r="B32" s="117"/>
      <c r="C32" s="71" t="s">
        <v>134</v>
      </c>
      <c r="D32" s="61">
        <v>0</v>
      </c>
      <c r="E32" s="71">
        <v>0</v>
      </c>
      <c r="F32" s="73">
        <f>+$C$6*1.01%</f>
        <v>513722.60754901904</v>
      </c>
      <c r="G32" s="77">
        <f t="shared" si="4"/>
        <v>0</v>
      </c>
      <c r="H32" s="65">
        <f>+G32/$C$6</f>
        <v>0</v>
      </c>
    </row>
    <row r="33" spans="1:8">
      <c r="A33" s="125" t="s">
        <v>143</v>
      </c>
      <c r="B33" s="126"/>
      <c r="C33" s="126"/>
      <c r="D33" s="126"/>
      <c r="E33" s="126"/>
      <c r="F33" s="126"/>
      <c r="G33" s="78">
        <f>SUM(G24:G32)</f>
        <v>0</v>
      </c>
      <c r="H33" s="79">
        <f>SUM(H24:H32)</f>
        <v>0</v>
      </c>
    </row>
    <row r="34" spans="1:8" ht="21.75" customHeight="1">
      <c r="A34" s="127" t="s">
        <v>144</v>
      </c>
      <c r="B34" s="128"/>
      <c r="C34" s="128"/>
      <c r="D34" s="128"/>
      <c r="E34" s="128"/>
      <c r="F34" s="128"/>
      <c r="G34" s="128"/>
      <c r="H34" s="129"/>
    </row>
    <row r="35" spans="1:8">
      <c r="A35" s="122" t="s">
        <v>115</v>
      </c>
      <c r="B35" s="123"/>
      <c r="C35" s="75" t="s">
        <v>2</v>
      </c>
      <c r="D35" s="75" t="s">
        <v>3</v>
      </c>
      <c r="E35" s="75" t="s">
        <v>116</v>
      </c>
      <c r="F35" s="75" t="s">
        <v>132</v>
      </c>
      <c r="G35" s="75" t="s">
        <v>119</v>
      </c>
      <c r="H35" s="76" t="s">
        <v>120</v>
      </c>
    </row>
    <row r="36" spans="1:8">
      <c r="A36" s="130" t="s">
        <v>145</v>
      </c>
      <c r="B36" s="131"/>
      <c r="C36" s="71" t="s">
        <v>2</v>
      </c>
      <c r="D36" s="71">
        <v>1</v>
      </c>
      <c r="E36" s="71"/>
      <c r="F36" s="80">
        <v>0.05</v>
      </c>
      <c r="G36" s="81">
        <f>70000000*F36</f>
        <v>3500000</v>
      </c>
      <c r="H36" s="82">
        <f>+G36/$C$6</f>
        <v>6.8811454821222612E-2</v>
      </c>
    </row>
    <row r="37" spans="1:8" ht="21" customHeight="1">
      <c r="A37" s="130" t="s">
        <v>146</v>
      </c>
      <c r="B37" s="131" t="s">
        <v>146</v>
      </c>
      <c r="C37" s="71" t="s">
        <v>2</v>
      </c>
      <c r="D37" s="71">
        <v>1</v>
      </c>
      <c r="E37" s="71"/>
      <c r="F37" s="80">
        <v>0</v>
      </c>
      <c r="G37" s="83">
        <f>+$C$6*F37</f>
        <v>0</v>
      </c>
      <c r="H37" s="82">
        <f t="shared" ref="H37:H40" si="5">+G37/$C$6</f>
        <v>0</v>
      </c>
    </row>
    <row r="38" spans="1:8" ht="21" customHeight="1">
      <c r="A38" s="130" t="s">
        <v>147</v>
      </c>
      <c r="B38" s="131" t="s">
        <v>146</v>
      </c>
      <c r="C38" s="71" t="s">
        <v>2</v>
      </c>
      <c r="D38" s="71">
        <v>1</v>
      </c>
      <c r="E38" s="71"/>
      <c r="F38" s="80">
        <v>0</v>
      </c>
      <c r="G38" s="83">
        <f>+$C$6*F38</f>
        <v>0</v>
      </c>
      <c r="H38" s="82">
        <f t="shared" si="5"/>
        <v>0</v>
      </c>
    </row>
    <row r="39" spans="1:8" ht="21" customHeight="1">
      <c r="A39" s="130" t="s">
        <v>148</v>
      </c>
      <c r="B39" s="131" t="s">
        <v>146</v>
      </c>
      <c r="C39" s="71" t="s">
        <v>2</v>
      </c>
      <c r="D39" s="71">
        <v>1</v>
      </c>
      <c r="E39" s="71"/>
      <c r="F39" s="80">
        <v>0.02</v>
      </c>
      <c r="G39" s="83">
        <f>+$C$6*F39</f>
        <v>1017272.4901960774</v>
      </c>
      <c r="H39" s="82">
        <f t="shared" si="5"/>
        <v>0.02</v>
      </c>
    </row>
    <row r="40" spans="1:8" ht="15" customHeight="1">
      <c r="A40" s="130" t="s">
        <v>149</v>
      </c>
      <c r="B40" s="131"/>
      <c r="C40" s="84" t="s">
        <v>2</v>
      </c>
      <c r="D40" s="84">
        <v>1</v>
      </c>
      <c r="E40" s="84"/>
      <c r="F40" s="80">
        <v>0</v>
      </c>
      <c r="G40" s="83">
        <f t="shared" ref="G40" si="6">+$C$6*F40</f>
        <v>0</v>
      </c>
      <c r="H40" s="82">
        <f t="shared" si="5"/>
        <v>0</v>
      </c>
    </row>
    <row r="41" spans="1:8" ht="15" customHeight="1">
      <c r="A41" s="130" t="s">
        <v>150</v>
      </c>
      <c r="B41" s="131"/>
      <c r="C41" s="84" t="s">
        <v>2</v>
      </c>
      <c r="D41" s="84">
        <v>1</v>
      </c>
      <c r="E41" s="84"/>
      <c r="F41" s="80">
        <v>2.5000000000000001E-2</v>
      </c>
      <c r="G41" s="83">
        <f>70000000*F41</f>
        <v>1750000</v>
      </c>
      <c r="H41" s="82">
        <f>+G41/$C$6</f>
        <v>3.4405727410611306E-2</v>
      </c>
    </row>
    <row r="42" spans="1:8">
      <c r="A42" s="125" t="s">
        <v>143</v>
      </c>
      <c r="B42" s="126"/>
      <c r="C42" s="126"/>
      <c r="D42" s="126"/>
      <c r="E42" s="126"/>
      <c r="F42" s="126"/>
      <c r="G42" s="85">
        <f>SUM(G36:G41)</f>
        <v>6267272.4901960772</v>
      </c>
      <c r="H42" s="79">
        <f>SUM(H36:H41)</f>
        <v>0.12321718223183392</v>
      </c>
    </row>
    <row r="43" spans="1:8" ht="21.75" customHeight="1">
      <c r="A43" s="132" t="s">
        <v>151</v>
      </c>
      <c r="B43" s="133"/>
      <c r="C43" s="133"/>
      <c r="D43" s="133"/>
      <c r="E43" s="133"/>
      <c r="F43" s="133"/>
      <c r="G43" s="133"/>
      <c r="H43" s="134"/>
    </row>
    <row r="44" spans="1:8">
      <c r="A44" s="120" t="s">
        <v>115</v>
      </c>
      <c r="B44" s="121"/>
      <c r="C44" s="121"/>
      <c r="D44" s="121"/>
      <c r="E44" s="121"/>
      <c r="F44" s="121"/>
      <c r="G44" s="86" t="s">
        <v>152</v>
      </c>
      <c r="H44" s="87" t="s">
        <v>120</v>
      </c>
    </row>
    <row r="45" spans="1:8">
      <c r="A45" s="116" t="s">
        <v>153</v>
      </c>
      <c r="B45" s="117"/>
      <c r="C45" s="117"/>
      <c r="D45" s="117"/>
      <c r="E45" s="117"/>
      <c r="F45" s="117"/>
      <c r="G45" s="88">
        <f>G21</f>
        <v>6600000</v>
      </c>
      <c r="H45" s="82">
        <f>+H21</f>
        <v>0.12975874337716264</v>
      </c>
    </row>
    <row r="46" spans="1:8">
      <c r="A46" s="116" t="s">
        <v>154</v>
      </c>
      <c r="B46" s="117"/>
      <c r="C46" s="117"/>
      <c r="D46" s="117"/>
      <c r="E46" s="117"/>
      <c r="F46" s="117"/>
      <c r="G46" s="88">
        <f>+G33</f>
        <v>0</v>
      </c>
      <c r="H46" s="82">
        <f>+H33</f>
        <v>0</v>
      </c>
    </row>
    <row r="47" spans="1:8">
      <c r="A47" s="116" t="s">
        <v>155</v>
      </c>
      <c r="B47" s="117"/>
      <c r="C47" s="117"/>
      <c r="D47" s="117"/>
      <c r="E47" s="117"/>
      <c r="F47" s="117"/>
      <c r="G47" s="77">
        <f>+G42</f>
        <v>6267272.4901960772</v>
      </c>
      <c r="H47" s="82">
        <f>+H42</f>
        <v>0.12321718223183392</v>
      </c>
    </row>
    <row r="48" spans="1:8">
      <c r="A48" s="120" t="s">
        <v>156</v>
      </c>
      <c r="B48" s="121"/>
      <c r="C48" s="121"/>
      <c r="D48" s="121"/>
      <c r="E48" s="121"/>
      <c r="F48" s="121"/>
      <c r="G48" s="78">
        <f>SUM(G45:G47)</f>
        <v>12867272.490196077</v>
      </c>
      <c r="H48" s="79">
        <f>SUM(H45:H47)</f>
        <v>0.25297592560899657</v>
      </c>
    </row>
    <row r="49" spans="1:10">
      <c r="A49" s="89"/>
      <c r="B49" s="46"/>
      <c r="C49" s="46"/>
      <c r="D49" s="46"/>
      <c r="E49" s="46"/>
      <c r="F49" s="46"/>
      <c r="G49" s="46"/>
      <c r="H49" s="90"/>
    </row>
    <row r="50" spans="1:10">
      <c r="A50" s="122" t="s">
        <v>157</v>
      </c>
      <c r="B50" s="123"/>
      <c r="C50" s="123"/>
      <c r="D50" s="123"/>
      <c r="E50" s="123"/>
      <c r="F50" s="123"/>
      <c r="G50" s="123"/>
      <c r="H50" s="124"/>
    </row>
    <row r="51" spans="1:10">
      <c r="A51" s="120" t="s">
        <v>115</v>
      </c>
      <c r="B51" s="121"/>
      <c r="C51" s="121"/>
      <c r="D51" s="121"/>
      <c r="E51" s="121"/>
      <c r="F51" s="121"/>
      <c r="G51" s="86" t="s">
        <v>152</v>
      </c>
      <c r="H51" s="87" t="s">
        <v>120</v>
      </c>
    </row>
    <row r="52" spans="1:10">
      <c r="A52" s="116" t="s">
        <v>158</v>
      </c>
      <c r="B52" s="117"/>
      <c r="C52" s="117"/>
      <c r="D52" s="117"/>
      <c r="E52" s="117"/>
      <c r="F52" s="117"/>
      <c r="G52" s="77">
        <f>+G48</f>
        <v>12867272.490196077</v>
      </c>
      <c r="H52" s="82">
        <f>(+H48)</f>
        <v>0.25297592560899657</v>
      </c>
      <c r="I52" s="91"/>
      <c r="J52" s="40">
        <v>0.266996692061305</v>
      </c>
    </row>
    <row r="53" spans="1:10">
      <c r="A53" s="116" t="s">
        <v>159</v>
      </c>
      <c r="B53" s="117"/>
      <c r="C53" s="117"/>
      <c r="D53" s="117"/>
      <c r="E53" s="117"/>
      <c r="F53" s="117"/>
      <c r="G53" s="88"/>
      <c r="H53" s="82"/>
    </row>
    <row r="54" spans="1:10">
      <c r="A54" s="116" t="s">
        <v>160</v>
      </c>
      <c r="B54" s="117"/>
      <c r="C54" s="117"/>
      <c r="D54" s="117"/>
      <c r="E54" s="117"/>
      <c r="F54" s="117"/>
      <c r="G54" s="88">
        <f>+H54*C6</f>
        <v>0</v>
      </c>
      <c r="H54" s="92">
        <v>0</v>
      </c>
    </row>
    <row r="55" spans="1:10" ht="15" thickBot="1">
      <c r="A55" s="118" t="s">
        <v>161</v>
      </c>
      <c r="B55" s="119"/>
      <c r="C55" s="119"/>
      <c r="D55" s="119"/>
      <c r="E55" s="119"/>
      <c r="F55" s="119"/>
      <c r="G55" s="93">
        <f>SUM(G52:G54)</f>
        <v>12867272.490196077</v>
      </c>
      <c r="H55" s="94">
        <f>SUM(H52:H54)</f>
        <v>0.25297592560899657</v>
      </c>
    </row>
  </sheetData>
  <protectedRanges>
    <protectedRange sqref="A37:B41" name="Tasas"/>
    <protectedRange sqref="F37:F41" name="Tasas_1"/>
  </protectedRanges>
  <mergeCells count="55">
    <mergeCell ref="C6:D6"/>
    <mergeCell ref="H6:H8"/>
    <mergeCell ref="A7:C7"/>
    <mergeCell ref="C8:D8"/>
    <mergeCell ref="A1:F1"/>
    <mergeCell ref="G1:H2"/>
    <mergeCell ref="A2:F2"/>
    <mergeCell ref="A3:H3"/>
    <mergeCell ref="A5:H5"/>
    <mergeCell ref="A20:B20"/>
    <mergeCell ref="A9:H9"/>
    <mergeCell ref="A10:H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32:B32"/>
    <mergeCell ref="A21:F21"/>
    <mergeCell ref="A22:H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44:F44"/>
    <mergeCell ref="A33:F33"/>
    <mergeCell ref="A34:H34"/>
    <mergeCell ref="A35:B35"/>
    <mergeCell ref="A36:B36"/>
    <mergeCell ref="A37:B37"/>
    <mergeCell ref="A38:B38"/>
    <mergeCell ref="A39:B39"/>
    <mergeCell ref="A40:B40"/>
    <mergeCell ref="A41:B41"/>
    <mergeCell ref="A42:F42"/>
    <mergeCell ref="A43:H43"/>
    <mergeCell ref="A52:F52"/>
    <mergeCell ref="A53:F53"/>
    <mergeCell ref="A54:F54"/>
    <mergeCell ref="A55:F55"/>
    <mergeCell ref="A45:F45"/>
    <mergeCell ref="A46:F46"/>
    <mergeCell ref="A47:F47"/>
    <mergeCell ref="A48:F48"/>
    <mergeCell ref="A50:H50"/>
    <mergeCell ref="A51:F51"/>
  </mergeCells>
  <pageMargins left="0.25" right="0.25" top="0.75" bottom="0.75" header="0.3" footer="0.3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Desglose</vt:lpstr>
      <vt:lpstr>Análisis de precios unitarios</vt:lpstr>
      <vt:lpstr>CALCULO AU (2)</vt:lpstr>
      <vt:lpstr>'CALCULO AU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2025-05-12T17:51:40Z</dcterms:modified>
</cp:coreProperties>
</file>