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defaultThemeVersion="166925"/>
  <mc:AlternateContent xmlns:mc="http://schemas.openxmlformats.org/markup-compatibility/2006">
    <mc:Choice Requires="x15">
      <x15ac:absPath xmlns:x15ac="http://schemas.microsoft.com/office/spreadsheetml/2010/11/ac" url="/Users/danirestrepo/Desktop/RADICACIONES/ABRIL DE 2025/"/>
    </mc:Choice>
  </mc:AlternateContent>
  <xr:revisionPtr revIDLastSave="0" documentId="13_ncr:1_{214357FC-9001-6347-8BF5-26E88F8992D9}" xr6:coauthVersionLast="47" xr6:coauthVersionMax="47" xr10:uidLastSave="{00000000-0000-0000-0000-000000000000}"/>
  <bookViews>
    <workbookView xWindow="0" yWindow="500" windowWidth="28800" windowHeight="16260" tabRatio="990" firstSheet="3" activeTab="6" xr2:uid="{883E01AC-3871-4366-9DA1-9B5880DC7AAB}"/>
  </bookViews>
  <sheets>
    <sheet name="INSTRUCCIONES" sheetId="8" r:id="rId1"/>
    <sheet name="PROYECTO" sheetId="1" r:id="rId2"/>
    <sheet name="CONTROL DE AJUSTES" sheetId="6" r:id="rId3"/>
    <sheet name="CONTROL DE CAMBIOS POA" sheetId="11" r:id="rId4"/>
    <sheet name="PRODUCTOS MGA" sheetId="2" r:id="rId5"/>
    <sheet name="ACTIVIDADES MGA" sheetId="3" r:id="rId6"/>
    <sheet name="POA TÉCNICO" sheetId="5" r:id="rId7"/>
    <sheet name="POA FINAN" sheetId="9" r:id="rId8"/>
    <sheet name="METODOLOGÍA" sheetId="10" r:id="rId9"/>
    <sheet name="DIRECTORIO" sheetId="7" r:id="rId10"/>
    <sheet name="PARAMETRIZACIÓN" sheetId="14" r:id="rId11"/>
  </sheets>
  <externalReferences>
    <externalReference r:id="rId12"/>
    <externalReference r:id="rId13"/>
  </externalReferences>
  <definedNames>
    <definedName name="_xlnm.Print_Area" localSheetId="7">'POA FINAN'!$A$7:$BE$45</definedName>
    <definedName name="_xlnm.Print_Area" localSheetId="6">'POA TÉCNICO'!$A$7:$BI$44</definedName>
    <definedName name="modificaciones">[1]Listas!$D$61:$D$64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39" i="5" l="1"/>
  <c r="AE44" i="5"/>
  <c r="AF44" i="5"/>
  <c r="AC44" i="5"/>
  <c r="AD40" i="5"/>
  <c r="AD43" i="5" s="1"/>
  <c r="AE40" i="5"/>
  <c r="AF40" i="5"/>
  <c r="AG40" i="5"/>
  <c r="AH40" i="5"/>
  <c r="AI40" i="5"/>
  <c r="AJ29" i="5"/>
  <c r="AJ30" i="5"/>
  <c r="AJ31" i="5"/>
  <c r="AV26" i="5" l="1"/>
  <c r="AV25" i="5"/>
  <c r="AR22" i="9"/>
  <c r="AR24" i="9"/>
  <c r="AR25" i="9"/>
  <c r="AR21" i="9"/>
  <c r="AQ15" i="9"/>
  <c r="AQ16" i="9"/>
  <c r="AQ17" i="9"/>
  <c r="AQ18" i="9"/>
  <c r="AQ19" i="9"/>
  <c r="AQ20" i="9"/>
  <c r="AQ21" i="9"/>
  <c r="AQ22" i="9"/>
  <c r="AQ14" i="9"/>
  <c r="AP22" i="9"/>
  <c r="AP21" i="9"/>
  <c r="AP17" i="9"/>
  <c r="AP18" i="9"/>
  <c r="AP19" i="9"/>
  <c r="AP16" i="9"/>
  <c r="AP15" i="9"/>
  <c r="AO15" i="9"/>
  <c r="AP14" i="9"/>
  <c r="C15" i="5"/>
  <c r="AJ14" i="5"/>
  <c r="U27" i="9" l="1"/>
  <c r="AB34" i="9"/>
  <c r="T24" i="9"/>
  <c r="S23" i="9"/>
  <c r="AR23" i="9" s="1"/>
  <c r="R23" i="9"/>
  <c r="AQ23" i="9" s="1"/>
  <c r="P20" i="9"/>
  <c r="I26" i="9"/>
  <c r="L10" i="9"/>
  <c r="K11" i="9"/>
  <c r="I10" i="9"/>
  <c r="K26" i="9" l="1"/>
  <c r="L26" i="9" s="1"/>
  <c r="M26" i="9" s="1"/>
  <c r="N26" i="9" s="1"/>
  <c r="O26" i="9" s="1"/>
  <c r="P26" i="9" s="1"/>
  <c r="Q26" i="9" s="1"/>
  <c r="R26" i="9" l="1"/>
  <c r="AP26" i="9"/>
  <c r="BE37" i="9"/>
  <c r="AF42" i="9" s="1"/>
  <c r="BD37" i="9"/>
  <c r="BC37" i="9"/>
  <c r="BB37" i="9"/>
  <c r="BA37" i="9"/>
  <c r="AZ37" i="9"/>
  <c r="AY37" i="9"/>
  <c r="AX37" i="9"/>
  <c r="AW37" i="9"/>
  <c r="AV37" i="9"/>
  <c r="AU37" i="9"/>
  <c r="AT37" i="9"/>
  <c r="AS37" i="9"/>
  <c r="AP37" i="9"/>
  <c r="AO37" i="9"/>
  <c r="AN37" i="9"/>
  <c r="AM37" i="9"/>
  <c r="AL37" i="9"/>
  <c r="AK37" i="9"/>
  <c r="AI37" i="9"/>
  <c r="AH37" i="9"/>
  <c r="AG11" i="9"/>
  <c r="AG12" i="9"/>
  <c r="AG13" i="9"/>
  <c r="AG14" i="9"/>
  <c r="AG15" i="9"/>
  <c r="AG16" i="9"/>
  <c r="AG17" i="9"/>
  <c r="AG18" i="9"/>
  <c r="AG19" i="9"/>
  <c r="AG20" i="9"/>
  <c r="AG21" i="9"/>
  <c r="AG22" i="9"/>
  <c r="AG23" i="9"/>
  <c r="AG24" i="9"/>
  <c r="AG25" i="9"/>
  <c r="AG27" i="9"/>
  <c r="AG28" i="9"/>
  <c r="AG29" i="9"/>
  <c r="AG30" i="9"/>
  <c r="AG31" i="9"/>
  <c r="AG32" i="9"/>
  <c r="AG33" i="9"/>
  <c r="AG34" i="9"/>
  <c r="AG35" i="9"/>
  <c r="AG36" i="9"/>
  <c r="AG10" i="9"/>
  <c r="G11" i="9"/>
  <c r="G12" i="9"/>
  <c r="G13" i="9"/>
  <c r="G14" i="9"/>
  <c r="G15" i="9"/>
  <c r="G16" i="9"/>
  <c r="G17" i="9"/>
  <c r="G18" i="9"/>
  <c r="G19" i="9"/>
  <c r="G20" i="9"/>
  <c r="G21" i="9"/>
  <c r="G22" i="9"/>
  <c r="G23" i="9"/>
  <c r="G24" i="9"/>
  <c r="G25" i="9"/>
  <c r="G26" i="9"/>
  <c r="G27" i="9"/>
  <c r="G28" i="9"/>
  <c r="G29" i="9"/>
  <c r="G30" i="9"/>
  <c r="G31" i="9"/>
  <c r="G32" i="9"/>
  <c r="G33" i="9"/>
  <c r="G34" i="9"/>
  <c r="G35" i="9"/>
  <c r="G36" i="9"/>
  <c r="G10" i="9"/>
  <c r="F11" i="9"/>
  <c r="F12" i="9"/>
  <c r="F13" i="9"/>
  <c r="F14" i="9"/>
  <c r="F15" i="9"/>
  <c r="F16" i="9"/>
  <c r="F17" i="9"/>
  <c r="F18" i="9"/>
  <c r="F19" i="9"/>
  <c r="F20" i="9"/>
  <c r="F21" i="9"/>
  <c r="F22" i="9"/>
  <c r="F23" i="9"/>
  <c r="F24" i="9"/>
  <c r="F25" i="9"/>
  <c r="F26" i="9"/>
  <c r="F27" i="9"/>
  <c r="F28" i="9"/>
  <c r="F29" i="9"/>
  <c r="F30" i="9"/>
  <c r="F31" i="9"/>
  <c r="F32" i="9"/>
  <c r="F33" i="9"/>
  <c r="F34" i="9"/>
  <c r="F35" i="9"/>
  <c r="F36" i="9"/>
  <c r="F10" i="9"/>
  <c r="E11" i="9"/>
  <c r="E12" i="9"/>
  <c r="E13" i="9"/>
  <c r="E14" i="9"/>
  <c r="E15" i="9"/>
  <c r="E16" i="9"/>
  <c r="E17" i="9"/>
  <c r="E18" i="9"/>
  <c r="E19" i="9"/>
  <c r="E20" i="9"/>
  <c r="E21" i="9"/>
  <c r="E22" i="9"/>
  <c r="E23" i="9"/>
  <c r="E24" i="9"/>
  <c r="E25" i="9"/>
  <c r="E26" i="9"/>
  <c r="E27" i="9"/>
  <c r="E28" i="9"/>
  <c r="E29" i="9"/>
  <c r="E30" i="9"/>
  <c r="E31" i="9"/>
  <c r="E32" i="9"/>
  <c r="E33" i="9"/>
  <c r="E34" i="9"/>
  <c r="E35" i="9"/>
  <c r="E36" i="9"/>
  <c r="E10" i="9"/>
  <c r="C36" i="9"/>
  <c r="C34" i="9"/>
  <c r="C30" i="9"/>
  <c r="C28" i="9"/>
  <c r="C27" i="9"/>
  <c r="C26" i="9"/>
  <c r="C24" i="9"/>
  <c r="C21" i="9"/>
  <c r="C14" i="9"/>
  <c r="C12" i="9"/>
  <c r="C10" i="9"/>
  <c r="B36" i="9"/>
  <c r="B34" i="9"/>
  <c r="B30" i="9"/>
  <c r="B28" i="9"/>
  <c r="B27" i="9"/>
  <c r="B26" i="9"/>
  <c r="B24" i="9"/>
  <c r="B21" i="9"/>
  <c r="B14" i="9"/>
  <c r="B12" i="9"/>
  <c r="B10" i="9"/>
  <c r="H38" i="9"/>
  <c r="A10" i="9"/>
  <c r="AI10" i="5"/>
  <c r="AH10" i="5"/>
  <c r="AG10" i="5"/>
  <c r="AF10" i="5"/>
  <c r="AE10" i="5"/>
  <c r="AD10" i="5"/>
  <c r="AC10" i="5"/>
  <c r="AB10" i="5"/>
  <c r="AA10" i="5"/>
  <c r="Z10" i="5"/>
  <c r="Y10" i="5"/>
  <c r="X10" i="5"/>
  <c r="W10" i="5"/>
  <c r="V10" i="5"/>
  <c r="U10" i="5"/>
  <c r="T10" i="5"/>
  <c r="S10" i="5"/>
  <c r="R10" i="5"/>
  <c r="Q10" i="5"/>
  <c r="P10" i="5"/>
  <c r="O10" i="5"/>
  <c r="AO9" i="3"/>
  <c r="AN9" i="3"/>
  <c r="AM9" i="3"/>
  <c r="AL9" i="3"/>
  <c r="AK9" i="3"/>
  <c r="AJ9" i="3"/>
  <c r="AI9" i="3"/>
  <c r="AH9" i="3"/>
  <c r="AG9" i="3"/>
  <c r="AF9" i="3"/>
  <c r="AE9" i="3"/>
  <c r="AD9" i="3"/>
  <c r="AC9" i="3"/>
  <c r="AB9" i="3"/>
  <c r="AA9" i="3"/>
  <c r="Z9" i="3"/>
  <c r="Y9" i="3"/>
  <c r="X9" i="3"/>
  <c r="U9" i="3"/>
  <c r="N11" i="3"/>
  <c r="N12" i="3"/>
  <c r="N13" i="3"/>
  <c r="N14" i="3"/>
  <c r="N15" i="3"/>
  <c r="N16" i="3"/>
  <c r="N17" i="3"/>
  <c r="N18" i="3"/>
  <c r="N19" i="3"/>
  <c r="N20" i="3"/>
  <c r="N10" i="3"/>
  <c r="C16" i="3"/>
  <c r="S26" i="9" l="1"/>
  <c r="AQ26" i="9"/>
  <c r="AJ12" i="5"/>
  <c r="AJ13" i="5"/>
  <c r="AJ15" i="5"/>
  <c r="AJ16" i="5"/>
  <c r="AJ17" i="5"/>
  <c r="AJ18" i="5"/>
  <c r="AJ19" i="5"/>
  <c r="AJ20" i="5"/>
  <c r="AJ21" i="5"/>
  <c r="AJ22" i="5"/>
  <c r="AJ23" i="5"/>
  <c r="AJ24" i="5"/>
  <c r="AJ25" i="5"/>
  <c r="AJ26" i="5"/>
  <c r="AJ27" i="5"/>
  <c r="AJ28" i="5"/>
  <c r="AJ32" i="5"/>
  <c r="AJ33" i="5"/>
  <c r="AJ34" i="5"/>
  <c r="AJ35" i="5"/>
  <c r="AJ36" i="5"/>
  <c r="AJ37" i="5"/>
  <c r="AJ11" i="5"/>
  <c r="BD38" i="5"/>
  <c r="BE38" i="5"/>
  <c r="BF38" i="5"/>
  <c r="BG38" i="5"/>
  <c r="BH38" i="5"/>
  <c r="BI38" i="5"/>
  <c r="BI9" i="5"/>
  <c r="BG9" i="5"/>
  <c r="BH9" i="5"/>
  <c r="AM9" i="5"/>
  <c r="AN9" i="5"/>
  <c r="AO9" i="5"/>
  <c r="AP9" i="5"/>
  <c r="AQ9" i="5"/>
  <c r="AR9" i="5"/>
  <c r="AS9" i="5"/>
  <c r="AT9" i="5"/>
  <c r="AU9" i="5"/>
  <c r="AV9" i="5"/>
  <c r="AW9" i="5"/>
  <c r="AX9" i="5"/>
  <c r="AY9" i="5"/>
  <c r="AZ9" i="5"/>
  <c r="BA9" i="5"/>
  <c r="BB9" i="5"/>
  <c r="BC9" i="5"/>
  <c r="BD9" i="5"/>
  <c r="BE9" i="5"/>
  <c r="BF9" i="5"/>
  <c r="AA42" i="9"/>
  <c r="AC42" i="9"/>
  <c r="AD42" i="9"/>
  <c r="AE42" i="9"/>
  <c r="AB42" i="9"/>
  <c r="I42" i="9"/>
  <c r="I44" i="9" s="1"/>
  <c r="J37" i="9"/>
  <c r="K37" i="9"/>
  <c r="L37" i="9"/>
  <c r="M37" i="9"/>
  <c r="N37" i="9"/>
  <c r="O37" i="9"/>
  <c r="O41" i="9" s="1"/>
  <c r="P37" i="9"/>
  <c r="P41" i="9" s="1"/>
  <c r="Q37" i="9"/>
  <c r="Q41" i="9" s="1"/>
  <c r="R37" i="9"/>
  <c r="R41" i="9" s="1"/>
  <c r="S37" i="9"/>
  <c r="S41" i="9" s="1"/>
  <c r="AD37" i="9"/>
  <c r="AD41" i="9" s="1"/>
  <c r="AE37" i="9"/>
  <c r="AE41" i="9" s="1"/>
  <c r="AF37" i="9"/>
  <c r="AF41" i="9" s="1"/>
  <c r="AF45" i="9" s="1"/>
  <c r="I37" i="9"/>
  <c r="I41" i="9" s="1"/>
  <c r="H26" i="9"/>
  <c r="AQ15" i="3" s="1"/>
  <c r="H34" i="9"/>
  <c r="H32" i="9"/>
  <c r="H29" i="9"/>
  <c r="H27" i="9"/>
  <c r="AQ16" i="3" s="1"/>
  <c r="H28" i="9"/>
  <c r="H30" i="9"/>
  <c r="H31" i="9"/>
  <c r="H35" i="9"/>
  <c r="H25" i="9"/>
  <c r="H24" i="9"/>
  <c r="AQ14" i="3" s="1"/>
  <c r="H23" i="9"/>
  <c r="H21" i="9"/>
  <c r="H20" i="9"/>
  <c r="H19" i="9"/>
  <c r="H18" i="9"/>
  <c r="H17" i="9"/>
  <c r="H12" i="9"/>
  <c r="H13" i="9"/>
  <c r="H14" i="9"/>
  <c r="H15" i="9"/>
  <c r="H16" i="9"/>
  <c r="H22" i="9"/>
  <c r="H11" i="9"/>
  <c r="H10" i="9"/>
  <c r="C37" i="5"/>
  <c r="B37" i="5"/>
  <c r="C35" i="5"/>
  <c r="B35" i="5"/>
  <c r="C31" i="5"/>
  <c r="B31" i="5"/>
  <c r="C29" i="5"/>
  <c r="B29" i="5"/>
  <c r="C28" i="5"/>
  <c r="B28" i="5"/>
  <c r="C27" i="5"/>
  <c r="B27" i="5"/>
  <c r="C25" i="5"/>
  <c r="B25" i="5"/>
  <c r="C22" i="5"/>
  <c r="B22" i="5"/>
  <c r="AQ37" i="9" l="1"/>
  <c r="AD45" i="9"/>
  <c r="T36" i="9"/>
  <c r="AR26" i="9"/>
  <c r="AR37" i="9" s="1"/>
  <c r="AQ19" i="3"/>
  <c r="AQ17" i="3"/>
  <c r="AQ13" i="3"/>
  <c r="AQ11" i="3"/>
  <c r="AE45" i="9"/>
  <c r="AQ12" i="3"/>
  <c r="AQ10" i="3"/>
  <c r="I45" i="9"/>
  <c r="H33" i="9"/>
  <c r="AQ18" i="3" s="1"/>
  <c r="U36" i="9" l="1"/>
  <c r="T37" i="9"/>
  <c r="T41" i="9" s="1"/>
  <c r="AG26" i="9"/>
  <c r="V36" i="9" l="1"/>
  <c r="U37" i="9"/>
  <c r="U41" i="9" s="1"/>
  <c r="P20" i="3"/>
  <c r="Q20" i="3" s="1"/>
  <c r="K20" i="3"/>
  <c r="K19" i="3"/>
  <c r="P18" i="3"/>
  <c r="Q18" i="3" s="1"/>
  <c r="K18" i="3"/>
  <c r="P17" i="3"/>
  <c r="Q17" i="3" s="1"/>
  <c r="K17" i="3"/>
  <c r="K16" i="3"/>
  <c r="K12" i="3"/>
  <c r="K13" i="3" s="1"/>
  <c r="K14" i="3" s="1"/>
  <c r="K11" i="3"/>
  <c r="C13" i="5"/>
  <c r="B13" i="5"/>
  <c r="N10" i="5"/>
  <c r="M10" i="5"/>
  <c r="L10" i="5"/>
  <c r="C11" i="5"/>
  <c r="S9" i="3"/>
  <c r="T9" i="3"/>
  <c r="V9" i="3"/>
  <c r="W9" i="3"/>
  <c r="W36" i="9" l="1"/>
  <c r="V37" i="9"/>
  <c r="V41" i="9" s="1"/>
  <c r="A17" i="3"/>
  <c r="B17" i="3"/>
  <c r="A18" i="3"/>
  <c r="B18" i="3"/>
  <c r="A19" i="3"/>
  <c r="B19" i="3"/>
  <c r="A20" i="3"/>
  <c r="B20" i="3"/>
  <c r="C17" i="3"/>
  <c r="C18" i="3" s="1"/>
  <c r="C19" i="3" s="1"/>
  <c r="C20" i="3" s="1"/>
  <c r="C10" i="3"/>
  <c r="C11" i="3" s="1"/>
  <c r="C12" i="3" s="1"/>
  <c r="C13" i="3" s="1"/>
  <c r="C14" i="3" s="1"/>
  <c r="C15" i="3" s="1"/>
  <c r="A16" i="3"/>
  <c r="A15" i="3"/>
  <c r="A14" i="3"/>
  <c r="A13" i="3"/>
  <c r="A12" i="3"/>
  <c r="A10" i="3"/>
  <c r="R9" i="3"/>
  <c r="X36" i="9" l="1"/>
  <c r="W37" i="9"/>
  <c r="W41" i="9" s="1"/>
  <c r="A8" i="6"/>
  <c r="Y36" i="9" l="1"/>
  <c r="X37" i="9"/>
  <c r="X41" i="9" s="1"/>
  <c r="P11" i="3"/>
  <c r="Q11" i="3" s="1"/>
  <c r="P12" i="3"/>
  <c r="P13" i="3"/>
  <c r="P14" i="3"/>
  <c r="P15" i="3"/>
  <c r="P16" i="3"/>
  <c r="P19" i="3"/>
  <c r="P10" i="3"/>
  <c r="Z36" i="9" l="1"/>
  <c r="Y37" i="9"/>
  <c r="Y41" i="9" s="1"/>
  <c r="Q19" i="3"/>
  <c r="Q16" i="3"/>
  <c r="Q15" i="3"/>
  <c r="Q14" i="3"/>
  <c r="Q13" i="3"/>
  <c r="Q10" i="3"/>
  <c r="AL9" i="5"/>
  <c r="AA36" i="9" l="1"/>
  <c r="Z37" i="9"/>
  <c r="Z41" i="9" s="1"/>
  <c r="B11" i="3"/>
  <c r="B12" i="3"/>
  <c r="B13" i="3"/>
  <c r="B14" i="3"/>
  <c r="B15" i="3"/>
  <c r="B16" i="3"/>
  <c r="A11" i="3"/>
  <c r="A9" i="2"/>
  <c r="A8" i="2"/>
  <c r="A8" i="11"/>
  <c r="B8" i="6"/>
  <c r="AB36" i="9" l="1"/>
  <c r="AA37" i="9"/>
  <c r="AA41" i="9" s="1"/>
  <c r="AA45" i="9" s="1"/>
  <c r="B8" i="11"/>
  <c r="AC36" i="9" l="1"/>
  <c r="AB37" i="9"/>
  <c r="AB41" i="9" s="1"/>
  <c r="AB45" i="9" s="1"/>
  <c r="H36" i="9"/>
  <c r="J42" i="9"/>
  <c r="J44" i="9" s="1"/>
  <c r="AQ20" i="3" l="1"/>
  <c r="H37" i="9"/>
  <c r="AC37" i="9"/>
  <c r="AC41" i="9" s="1"/>
  <c r="AC45" i="9" s="1"/>
  <c r="AF37" i="5"/>
  <c r="Z42" i="9"/>
  <c r="Z45" i="9" s="1"/>
  <c r="Y42" i="9"/>
  <c r="Y45" i="9" s="1"/>
  <c r="X42" i="9"/>
  <c r="X45" i="9" s="1"/>
  <c r="W42" i="9"/>
  <c r="W45" i="9" s="1"/>
  <c r="V42" i="9"/>
  <c r="V45" i="9" s="1"/>
  <c r="U42" i="9"/>
  <c r="U45" i="9" s="1"/>
  <c r="T42" i="9"/>
  <c r="T45" i="9" s="1"/>
  <c r="S42" i="9"/>
  <c r="S45" i="9" s="1"/>
  <c r="R42" i="9"/>
  <c r="R45" i="9" s="1"/>
  <c r="Q42" i="9"/>
  <c r="Q45" i="9" s="1"/>
  <c r="P42" i="9"/>
  <c r="P45" i="9" s="1"/>
  <c r="O42" i="9"/>
  <c r="O45" i="9" s="1"/>
  <c r="N42" i="9"/>
  <c r="M42" i="9"/>
  <c r="L42" i="9"/>
  <c r="AJ37" i="9"/>
  <c r="AG37" i="9" s="1"/>
  <c r="J9" i="1" s="1"/>
  <c r="J41" i="9"/>
  <c r="J45" i="9" s="1"/>
  <c r="BC38" i="5"/>
  <c r="AC40" i="5" s="1"/>
  <c r="BB38" i="5"/>
  <c r="AB40" i="5" s="1"/>
  <c r="BA38" i="5"/>
  <c r="AA40" i="5" s="1"/>
  <c r="AZ38" i="5"/>
  <c r="Z40" i="5" s="1"/>
  <c r="AY38" i="5"/>
  <c r="Y40" i="5" s="1"/>
  <c r="AX38" i="5"/>
  <c r="X40" i="5" s="1"/>
  <c r="AW38" i="5"/>
  <c r="W40" i="5" s="1"/>
  <c r="AV38" i="5"/>
  <c r="V40" i="5" s="1"/>
  <c r="AU38" i="5"/>
  <c r="U40" i="5" s="1"/>
  <c r="AT38" i="5"/>
  <c r="T40" i="5" s="1"/>
  <c r="AS38" i="5"/>
  <c r="AR38" i="5"/>
  <c r="R40" i="5" s="1"/>
  <c r="AQ38" i="5"/>
  <c r="Q40" i="5" s="1"/>
  <c r="AP38" i="5"/>
  <c r="P40" i="5" s="1"/>
  <c r="AO38" i="5"/>
  <c r="O40" i="5" s="1"/>
  <c r="AN38" i="5"/>
  <c r="N40" i="5" s="1"/>
  <c r="AL38" i="5"/>
  <c r="L40" i="5" s="1"/>
  <c r="A11" i="5"/>
  <c r="Y11" i="5" l="1"/>
  <c r="AD22" i="5"/>
  <c r="L11" i="5"/>
  <c r="AI35" i="5"/>
  <c r="AG33" i="5"/>
  <c r="T29" i="5"/>
  <c r="AA28" i="5"/>
  <c r="T35" i="5"/>
  <c r="AG35" i="5"/>
  <c r="T31" i="5"/>
  <c r="T26" i="5"/>
  <c r="AD30" i="5"/>
  <c r="AG37" i="5"/>
  <c r="T33" i="5"/>
  <c r="T28" i="5"/>
  <c r="R31" i="5"/>
  <c r="AC35" i="5"/>
  <c r="U30" i="5"/>
  <c r="AH33" i="5"/>
  <c r="AF35" i="5"/>
  <c r="X30" i="5"/>
  <c r="V31" i="5"/>
  <c r="AE33" i="5"/>
  <c r="AG26" i="5"/>
  <c r="X24" i="5"/>
  <c r="AF22" i="5"/>
  <c r="AD19" i="5"/>
  <c r="AH29" i="5"/>
  <c r="AC18" i="5"/>
  <c r="Q34" i="5"/>
  <c r="Y28" i="5"/>
  <c r="N30" i="5"/>
  <c r="L35" i="5"/>
  <c r="AB29" i="5"/>
  <c r="S32" i="5"/>
  <c r="AC16" i="5"/>
  <c r="S27" i="5"/>
  <c r="AF16" i="5"/>
  <c r="X12" i="5"/>
  <c r="W13" i="5"/>
  <c r="R17" i="5"/>
  <c r="Z13" i="5"/>
  <c r="AA19" i="5"/>
  <c r="L15" i="5"/>
  <c r="T20" i="5"/>
  <c r="V23" i="5"/>
  <c r="AD28" i="5"/>
  <c r="W25" i="5"/>
  <c r="AG19" i="5"/>
  <c r="AG13" i="5"/>
  <c r="X14" i="5"/>
  <c r="N20" i="5"/>
  <c r="O17" i="5"/>
  <c r="W22" i="5"/>
  <c r="AF17" i="5"/>
  <c r="Y15" i="5"/>
  <c r="R26" i="5"/>
  <c r="AA23" i="5"/>
  <c r="AI28" i="5"/>
  <c r="X25" i="5"/>
  <c r="AE13" i="5"/>
  <c r="Z17" i="5"/>
  <c r="R14" i="5"/>
  <c r="AI19" i="5"/>
  <c r="T15" i="5"/>
  <c r="AB20" i="5"/>
  <c r="AD23" i="5"/>
  <c r="N13" i="5"/>
  <c r="AE25" i="5"/>
  <c r="Q21" i="5"/>
  <c r="Z33" i="5"/>
  <c r="U37" i="5"/>
  <c r="M32" i="5"/>
  <c r="W11" i="5"/>
  <c r="Q11" i="5"/>
  <c r="AF32" i="5"/>
  <c r="AH22" i="5"/>
  <c r="O36" i="5"/>
  <c r="O30" i="5"/>
  <c r="P27" i="5"/>
  <c r="R27" i="5"/>
  <c r="O18" i="5"/>
  <c r="AG24" i="5"/>
  <c r="Q31" i="5"/>
  <c r="V37" i="5"/>
  <c r="Z26" i="5"/>
  <c r="M20" i="5"/>
  <c r="Q33" i="5"/>
  <c r="AC27" i="5"/>
  <c r="AI25" i="5"/>
  <c r="AB32" i="5"/>
  <c r="Q35" i="5"/>
  <c r="AB30" i="5"/>
  <c r="P25" i="5"/>
  <c r="U27" i="5"/>
  <c r="M35" i="5"/>
  <c r="AC29" i="5"/>
  <c r="AH31" i="5"/>
  <c r="P35" i="5"/>
  <c r="AF29" i="5"/>
  <c r="X11" i="5"/>
  <c r="O33" i="5"/>
  <c r="Q24" i="5"/>
  <c r="Q19" i="5"/>
  <c r="P20" i="5"/>
  <c r="N17" i="5"/>
  <c r="AH11" i="5"/>
  <c r="Y33" i="5"/>
  <c r="AG25" i="5"/>
  <c r="M28" i="5"/>
  <c r="T34" i="5"/>
  <c r="AH28" i="5"/>
  <c r="AI36" i="5"/>
  <c r="AA31" i="5"/>
  <c r="AB28" i="5"/>
  <c r="AA24" i="5"/>
  <c r="T13" i="5"/>
  <c r="AA12" i="5"/>
  <c r="O14" i="5"/>
  <c r="AH17" i="5"/>
  <c r="AH14" i="5"/>
  <c r="S20" i="5"/>
  <c r="AB15" i="5"/>
  <c r="L21" i="5"/>
  <c r="N24" i="5"/>
  <c r="M15" i="5"/>
  <c r="O26" i="5"/>
  <c r="Q22" i="5"/>
  <c r="Y14" i="5"/>
  <c r="V15" i="5"/>
  <c r="AD20" i="5"/>
  <c r="AE17" i="5"/>
  <c r="O23" i="5"/>
  <c r="X18" i="5"/>
  <c r="Q18" i="5"/>
  <c r="AH26" i="5"/>
  <c r="S24" i="5"/>
  <c r="Q15" i="5"/>
  <c r="M12" i="5"/>
  <c r="W14" i="5"/>
  <c r="R18" i="5"/>
  <c r="S15" i="5"/>
  <c r="AA20" i="5"/>
  <c r="L16" i="5"/>
  <c r="T21" i="5"/>
  <c r="V24" i="5"/>
  <c r="U16" i="5"/>
  <c r="W26" i="5"/>
  <c r="AG22" i="5"/>
  <c r="N32" i="5"/>
  <c r="AC36" i="5"/>
  <c r="U31" i="5"/>
  <c r="AH36" i="5"/>
  <c r="X37" i="5"/>
  <c r="P32" i="5"/>
  <c r="S11" i="5"/>
  <c r="W35" i="5"/>
  <c r="W29" i="5"/>
  <c r="X26" i="5"/>
  <c r="Z24" i="5"/>
  <c r="W15" i="5"/>
  <c r="AB34" i="5"/>
  <c r="R33" i="5"/>
  <c r="S31" i="5"/>
  <c r="AC31" i="5"/>
  <c r="P37" i="5"/>
  <c r="AG12" i="5"/>
  <c r="V14" i="5"/>
  <c r="Q27" i="5"/>
  <c r="AI37" i="5"/>
  <c r="P18" i="5"/>
  <c r="AA30" i="5"/>
  <c r="Y30" i="5"/>
  <c r="AH34" i="5"/>
  <c r="AH23" i="5"/>
  <c r="AB11" i="5"/>
  <c r="Y32" i="5"/>
  <c r="M25" i="5"/>
  <c r="R23" i="5"/>
  <c r="U21" i="5"/>
  <c r="U34" i="5"/>
  <c r="M29" i="5"/>
  <c r="V30" i="5"/>
  <c r="X34" i="5"/>
  <c r="P29" i="5"/>
  <c r="W32" i="5"/>
  <c r="U19" i="5"/>
  <c r="AI27" i="5"/>
  <c r="X17" i="5"/>
  <c r="AF13" i="5"/>
  <c r="AH35" i="5"/>
  <c r="R11" i="5"/>
  <c r="AG32" i="5"/>
  <c r="P23" i="5"/>
  <c r="U23" i="5"/>
  <c r="AB33" i="5"/>
  <c r="U26" i="5"/>
  <c r="S36" i="5"/>
  <c r="AI30" i="5"/>
  <c r="L28" i="5"/>
  <c r="AC19" i="5"/>
  <c r="W21" i="5"/>
  <c r="U12" i="5"/>
  <c r="AE14" i="5"/>
  <c r="Z18" i="5"/>
  <c r="AA15" i="5"/>
  <c r="AI20" i="5"/>
  <c r="T16" i="5"/>
  <c r="AB21" i="5"/>
  <c r="AD24" i="5"/>
  <c r="AC17" i="5"/>
  <c r="AE26" i="5"/>
  <c r="T23" i="5"/>
  <c r="S12" i="5"/>
  <c r="N16" i="5"/>
  <c r="V21" i="5"/>
  <c r="W18" i="5"/>
  <c r="AB12" i="5"/>
  <c r="P19" i="5"/>
  <c r="AG20" i="5"/>
  <c r="Z27" i="5"/>
  <c r="AI24" i="5"/>
  <c r="AG17" i="5"/>
  <c r="AC12" i="5"/>
  <c r="P12" i="5"/>
  <c r="AH18" i="5"/>
  <c r="AI15" i="5"/>
  <c r="S21" i="5"/>
  <c r="AB16" i="5"/>
  <c r="L22" i="5"/>
  <c r="N25" i="5"/>
  <c r="M19" i="5"/>
  <c r="O27" i="5"/>
  <c r="AB23" i="5"/>
  <c r="Z30" i="5"/>
  <c r="M36" i="5"/>
  <c r="AC30" i="5"/>
  <c r="AD34" i="5"/>
  <c r="AF36" i="5"/>
  <c r="X31" i="5"/>
  <c r="R35" i="5"/>
  <c r="AE34" i="5"/>
  <c r="Q28" i="5"/>
  <c r="AF25" i="5"/>
  <c r="Y19" i="5"/>
  <c r="N21" i="5"/>
  <c r="AD13" i="5"/>
  <c r="AG31" i="5"/>
  <c r="AB36" i="5"/>
  <c r="N35" i="5"/>
  <c r="W31" i="5"/>
  <c r="AD17" i="5"/>
  <c r="V36" i="5"/>
  <c r="S35" i="5"/>
  <c r="W17" i="5"/>
  <c r="AB27" i="5"/>
  <c r="Y24" i="5"/>
  <c r="S37" i="5"/>
  <c r="X15" i="5"/>
  <c r="S33" i="5"/>
  <c r="AG29" i="5"/>
  <c r="R32" i="5"/>
  <c r="AG16" i="5"/>
  <c r="H39" i="9"/>
  <c r="AC33" i="5"/>
  <c r="Y26" i="5"/>
  <c r="N29" i="5"/>
  <c r="AF33" i="5"/>
  <c r="M27" i="5"/>
  <c r="O37" i="5"/>
  <c r="AE31" i="5"/>
  <c r="AF28" i="5"/>
  <c r="S25" i="5"/>
  <c r="AB14" i="5"/>
  <c r="S13" i="5"/>
  <c r="N34" i="5"/>
  <c r="Y37" i="5"/>
  <c r="Q32" i="5"/>
  <c r="AI11" i="5"/>
  <c r="U11" i="5"/>
  <c r="L33" i="5"/>
  <c r="AC23" i="5"/>
  <c r="AA35" i="5"/>
  <c r="S30" i="5"/>
  <c r="T27" i="5"/>
  <c r="AH27" i="5"/>
  <c r="AE18" i="5"/>
  <c r="M13" i="5"/>
  <c r="AF12" i="5"/>
  <c r="R19" i="5"/>
  <c r="S16" i="5"/>
  <c r="AA21" i="5"/>
  <c r="L17" i="5"/>
  <c r="T22" i="5"/>
  <c r="V25" i="5"/>
  <c r="U20" i="5"/>
  <c r="W27" i="5"/>
  <c r="L24" i="5"/>
  <c r="AI12" i="5"/>
  <c r="AD16" i="5"/>
  <c r="Z12" i="5"/>
  <c r="O19" i="5"/>
  <c r="L14" i="5"/>
  <c r="AF19" i="5"/>
  <c r="AC22" i="5"/>
  <c r="R28" i="5"/>
  <c r="AA25" i="5"/>
  <c r="Y20" i="5"/>
  <c r="U13" i="5"/>
  <c r="X13" i="5"/>
  <c r="Z19" i="5"/>
  <c r="AA16" i="5"/>
  <c r="AI21" i="5"/>
  <c r="T17" i="5"/>
  <c r="AB22" i="5"/>
  <c r="AD25" i="5"/>
  <c r="AC21" i="5"/>
  <c r="AE27" i="5"/>
  <c r="T24" i="5"/>
  <c r="R29" i="5"/>
  <c r="U35" i="5"/>
  <c r="M30" i="5"/>
  <c r="N33" i="5"/>
  <c r="P36" i="5"/>
  <c r="AF30" i="5"/>
  <c r="AH32" i="5"/>
  <c r="O34" i="5"/>
  <c r="Y25" i="5"/>
  <c r="N23" i="5"/>
  <c r="X21" i="5"/>
  <c r="V18" i="5"/>
  <c r="Q37" i="5"/>
  <c r="AA11" i="5"/>
  <c r="V29" i="5"/>
  <c r="AA32" i="5"/>
  <c r="N15" i="5"/>
  <c r="O20" i="5"/>
  <c r="V34" i="5"/>
  <c r="AA34" i="5"/>
  <c r="Z14" i="5"/>
  <c r="AG21" i="5"/>
  <c r="M18" i="5"/>
  <c r="AA36" i="5"/>
  <c r="AE22" i="5"/>
  <c r="V11" i="5"/>
  <c r="M33" i="5"/>
  <c r="AG23" i="5"/>
  <c r="AC24" i="5"/>
  <c r="P33" i="5"/>
  <c r="U24" i="5"/>
  <c r="W36" i="5"/>
  <c r="O31" i="5"/>
  <c r="P28" i="5"/>
  <c r="N22" i="5"/>
  <c r="O22" i="5"/>
  <c r="Y13" i="5"/>
  <c r="V32" i="5"/>
  <c r="AG36" i="5"/>
  <c r="Y31" i="5"/>
  <c r="N37" i="5"/>
  <c r="T32" i="5"/>
  <c r="AE11" i="5"/>
  <c r="AI34" i="5"/>
  <c r="AA29" i="5"/>
  <c r="AB26" i="5"/>
  <c r="R25" i="5"/>
  <c r="O16" i="5"/>
  <c r="AC13" i="5"/>
  <c r="P14" i="5"/>
  <c r="AH19" i="5"/>
  <c r="AI16" i="5"/>
  <c r="S22" i="5"/>
  <c r="AB17" i="5"/>
  <c r="N14" i="5"/>
  <c r="N26" i="5"/>
  <c r="V22" i="5"/>
  <c r="O28" i="5"/>
  <c r="AB24" i="5"/>
  <c r="AA13" i="5"/>
  <c r="V17" i="5"/>
  <c r="AH13" i="5"/>
  <c r="AE19" i="5"/>
  <c r="P15" i="5"/>
  <c r="X20" i="5"/>
  <c r="Z23" i="5"/>
  <c r="N12" i="5"/>
  <c r="S26" i="5"/>
  <c r="Y22" i="5"/>
  <c r="M14" i="5"/>
  <c r="AF14" i="5"/>
  <c r="R20" i="5"/>
  <c r="S17" i="5"/>
  <c r="AA22" i="5"/>
  <c r="L18" i="5"/>
  <c r="Q16" i="5"/>
  <c r="V26" i="5"/>
  <c r="M23" i="5"/>
  <c r="W28" i="5"/>
  <c r="L25" i="5"/>
  <c r="M24" i="5"/>
  <c r="AC34" i="5"/>
  <c r="U29" i="5"/>
  <c r="N31" i="5"/>
  <c r="X35" i="5"/>
  <c r="P30" i="5"/>
  <c r="AF11" i="5"/>
  <c r="W33" i="5"/>
  <c r="Z22" i="5"/>
  <c r="V13" i="5"/>
  <c r="AF18" i="5"/>
  <c r="AD15" i="5"/>
  <c r="AH21" i="5"/>
  <c r="Q29" i="5"/>
  <c r="AD31" i="5"/>
  <c r="T37" i="5"/>
  <c r="AI29" i="5"/>
  <c r="R22" i="5"/>
  <c r="AD36" i="5"/>
  <c r="U25" i="5"/>
  <c r="AI31" i="5"/>
  <c r="AI13" i="5"/>
  <c r="AF20" i="5"/>
  <c r="Z32" i="5"/>
  <c r="AI33" i="5"/>
  <c r="V20" i="5"/>
  <c r="U32" i="5"/>
  <c r="U15" i="5"/>
  <c r="X32" i="5"/>
  <c r="U17" i="5"/>
  <c r="AE35" i="5"/>
  <c r="W30" i="5"/>
  <c r="X27" i="5"/>
  <c r="Z28" i="5"/>
  <c r="W19" i="5"/>
  <c r="O11" i="5"/>
  <c r="AH30" i="5"/>
  <c r="Q36" i="5"/>
  <c r="AG30" i="5"/>
  <c r="V35" i="5"/>
  <c r="L37" i="5"/>
  <c r="AB31" i="5"/>
  <c r="AD35" i="5"/>
  <c r="S34" i="5"/>
  <c r="AG28" i="5"/>
  <c r="L26" i="5"/>
  <c r="M22" i="5"/>
  <c r="AD21" i="5"/>
  <c r="U14" i="5"/>
  <c r="R15" i="5"/>
  <c r="Z20" i="5"/>
  <c r="AA17" i="5"/>
  <c r="AI22" i="5"/>
  <c r="T18" i="5"/>
  <c r="Y17" i="5"/>
  <c r="AD26" i="5"/>
  <c r="W23" i="5"/>
  <c r="AE28" i="5"/>
  <c r="T25" i="5"/>
  <c r="S14" i="5"/>
  <c r="N18" i="5"/>
  <c r="O15" i="5"/>
  <c r="W20" i="5"/>
  <c r="AF15" i="5"/>
  <c r="P21" i="5"/>
  <c r="R24" i="5"/>
  <c r="AC15" i="5"/>
  <c r="AI26" i="5"/>
  <c r="X23" i="5"/>
  <c r="AC14" i="5"/>
  <c r="Z15" i="5"/>
  <c r="AH20" i="5"/>
  <c r="AI17" i="5"/>
  <c r="S23" i="5"/>
  <c r="AB18" i="5"/>
  <c r="AG18" i="5"/>
  <c r="N27" i="5"/>
  <c r="AE23" i="5"/>
  <c r="V12" i="5"/>
  <c r="AB25" i="5"/>
  <c r="M16" i="5"/>
  <c r="M34" i="5"/>
  <c r="AG27" i="5"/>
  <c r="AD29" i="5"/>
  <c r="AF34" i="5"/>
  <c r="X29" i="5"/>
  <c r="P11" i="5"/>
  <c r="AE32" i="5"/>
  <c r="AD12" i="5"/>
  <c r="AA26" i="5"/>
  <c r="P16" i="5"/>
  <c r="AA14" i="5"/>
  <c r="M11" i="5"/>
  <c r="R30" i="5"/>
  <c r="S29" i="5"/>
  <c r="AC11" i="5"/>
  <c r="L34" i="5"/>
  <c r="M37" i="5"/>
  <c r="Z36" i="5"/>
  <c r="AH25" i="5"/>
  <c r="Y35" i="5"/>
  <c r="L31" i="5"/>
  <c r="AF23" i="5"/>
  <c r="AH15" i="5"/>
  <c r="L19" i="5"/>
  <c r="K19" i="5" s="1"/>
  <c r="AK19" i="5" s="1"/>
  <c r="AD14" i="5"/>
  <c r="AE15" i="5"/>
  <c r="AH24" i="5"/>
  <c r="W12" i="5"/>
  <c r="L13" i="5"/>
  <c r="W24" i="5"/>
  <c r="U33" i="5"/>
  <c r="U28" i="5"/>
  <c r="AI23" i="5"/>
  <c r="AH16" i="5"/>
  <c r="Y18" i="5"/>
  <c r="AE20" i="5"/>
  <c r="L27" i="5"/>
  <c r="O29" i="5"/>
  <c r="Z31" i="5"/>
  <c r="V16" i="5"/>
  <c r="N28" i="5"/>
  <c r="P17" i="5"/>
  <c r="L23" i="5"/>
  <c r="AG11" i="5"/>
  <c r="Q12" i="5"/>
  <c r="R36" i="5"/>
  <c r="AC26" i="5"/>
  <c r="Y23" i="5"/>
  <c r="AB13" i="5"/>
  <c r="V19" i="5"/>
  <c r="S19" i="5"/>
  <c r="X33" i="5"/>
  <c r="L29" i="5"/>
  <c r="U36" i="5"/>
  <c r="R34" i="5"/>
  <c r="Q23" i="5"/>
  <c r="AG34" i="5"/>
  <c r="T30" i="5"/>
  <c r="Y16" i="5"/>
  <c r="Z16" i="5"/>
  <c r="AB19" i="5"/>
  <c r="Q17" i="5"/>
  <c r="W16" i="5"/>
  <c r="Z25" i="5"/>
  <c r="O13" i="5"/>
  <c r="T14" i="5"/>
  <c r="O25" i="5"/>
  <c r="AC32" i="5"/>
  <c r="AC25" i="5"/>
  <c r="M17" i="5"/>
  <c r="AG15" i="5"/>
  <c r="W37" i="5"/>
  <c r="Q13" i="5"/>
  <c r="L20" i="5"/>
  <c r="L30" i="5"/>
  <c r="Y34" i="5"/>
  <c r="M31" i="5"/>
  <c r="O35" i="5"/>
  <c r="AE16" i="5"/>
  <c r="Q30" i="5"/>
  <c r="AD33" i="5"/>
  <c r="P22" i="5"/>
  <c r="R21" i="5"/>
  <c r="Q20" i="5"/>
  <c r="Y12" i="5"/>
  <c r="O21" i="5"/>
  <c r="U18" i="5"/>
  <c r="R16" i="5"/>
  <c r="T19" i="5"/>
  <c r="Q25" i="5"/>
  <c r="L12" i="5"/>
  <c r="M21" i="5"/>
  <c r="AC20" i="5"/>
  <c r="Y36" i="5"/>
  <c r="AC28" i="5"/>
  <c r="W34" i="5"/>
  <c r="R13" i="5"/>
  <c r="Y29" i="5"/>
  <c r="T11" i="5"/>
  <c r="X19" i="5"/>
  <c r="R12" i="5"/>
  <c r="U22" i="5"/>
  <c r="AE21" i="5"/>
  <c r="AE36" i="5"/>
  <c r="Y27" i="5"/>
  <c r="AD32" i="5"/>
  <c r="AI32" i="5"/>
  <c r="AI18" i="5"/>
  <c r="S28" i="5"/>
  <c r="Z35" i="5"/>
  <c r="V28" i="5"/>
  <c r="L32" i="5"/>
  <c r="K32" i="5" s="1"/>
  <c r="AK32" i="5" s="1"/>
  <c r="L36" i="5"/>
  <c r="N36" i="5"/>
  <c r="AE29" i="5"/>
  <c r="Z34" i="5"/>
  <c r="V33" i="5"/>
  <c r="AA33" i="5"/>
  <c r="N19" i="5"/>
  <c r="S18" i="5"/>
  <c r="V27" i="5"/>
  <c r="AI14" i="5"/>
  <c r="X16" i="5"/>
  <c r="AA27" i="5"/>
  <c r="Z21" i="5"/>
  <c r="Y21" i="5"/>
  <c r="R37" i="5"/>
  <c r="M26" i="5"/>
  <c r="O32" i="5"/>
  <c r="AG14" i="5"/>
  <c r="X36" i="5"/>
  <c r="P13" i="5"/>
  <c r="AH12" i="5"/>
  <c r="AE30" i="5"/>
  <c r="Z11" i="5"/>
  <c r="P26" i="5"/>
  <c r="AB35" i="5"/>
  <c r="AE12" i="5"/>
  <c r="AE24" i="5"/>
  <c r="AF24" i="5"/>
  <c r="N11" i="5"/>
  <c r="AH37" i="5"/>
  <c r="Q14" i="5"/>
  <c r="AF31" i="5"/>
  <c r="AF26" i="5"/>
  <c r="Z29" i="5"/>
  <c r="T36" i="5"/>
  <c r="Q26" i="5"/>
  <c r="O12" i="5"/>
  <c r="T12" i="5"/>
  <c r="O24" i="5"/>
  <c r="AD18" i="5"/>
  <c r="AF21" i="5"/>
  <c r="P24" i="5"/>
  <c r="AA18" i="5"/>
  <c r="AD27" i="5"/>
  <c r="AD11" i="5"/>
  <c r="P34" i="5"/>
  <c r="X28" i="5"/>
  <c r="P31" i="5"/>
  <c r="X22" i="5"/>
  <c r="AF27" i="5"/>
  <c r="Z37" i="5"/>
  <c r="AA37" i="5"/>
  <c r="AB37" i="5"/>
  <c r="AC37" i="5"/>
  <c r="AD37" i="5"/>
  <c r="AE37" i="5"/>
  <c r="S40" i="5"/>
  <c r="K42" i="9"/>
  <c r="K44" i="9" s="1"/>
  <c r="L44" i="9" s="1"/>
  <c r="M44" i="9" s="1"/>
  <c r="N44" i="9" s="1"/>
  <c r="O44" i="9" s="1"/>
  <c r="P44" i="9" s="1"/>
  <c r="Q44" i="9" s="1"/>
  <c r="R44" i="9" s="1"/>
  <c r="S44" i="9" s="1"/>
  <c r="T44" i="9" s="1"/>
  <c r="U44" i="9" s="1"/>
  <c r="V44" i="9" s="1"/>
  <c r="W44" i="9" s="1"/>
  <c r="X44" i="9" s="1"/>
  <c r="Y44" i="9" s="1"/>
  <c r="Z44" i="9" s="1"/>
  <c r="AA44" i="9" s="1"/>
  <c r="AB44" i="9" s="1"/>
  <c r="AC44" i="9" s="1"/>
  <c r="AD44" i="9" s="1"/>
  <c r="AE44" i="9" s="1"/>
  <c r="AF44" i="9" s="1"/>
  <c r="AQ21" i="3"/>
  <c r="AM38" i="5"/>
  <c r="M40" i="5" s="1"/>
  <c r="L43" i="5"/>
  <c r="I43" i="9"/>
  <c r="J43" i="9" s="1"/>
  <c r="K28" i="5" l="1"/>
  <c r="AB38" i="5"/>
  <c r="AB39" i="5" s="1"/>
  <c r="AB44" i="5" s="1"/>
  <c r="K34" i="5"/>
  <c r="AK34" i="5" s="1"/>
  <c r="K37" i="5"/>
  <c r="U38" i="5"/>
  <c r="U39" i="5" s="1"/>
  <c r="U44" i="5" s="1"/>
  <c r="R38" i="5"/>
  <c r="R39" i="5" s="1"/>
  <c r="R44" i="5" s="1"/>
  <c r="K16" i="5"/>
  <c r="AK16" i="5" s="1"/>
  <c r="Z38" i="5"/>
  <c r="Z39" i="5" s="1"/>
  <c r="Z44" i="5" s="1"/>
  <c r="AC38" i="5"/>
  <c r="AC39" i="5" s="1"/>
  <c r="K25" i="5"/>
  <c r="K14" i="5"/>
  <c r="AK14" i="5" s="1"/>
  <c r="AI38" i="5"/>
  <c r="AI39" i="5" s="1"/>
  <c r="AD38" i="5"/>
  <c r="AD39" i="5" s="1"/>
  <c r="AD44" i="5" s="1"/>
  <c r="N38" i="5"/>
  <c r="N39" i="5" s="1"/>
  <c r="N44" i="5" s="1"/>
  <c r="K29" i="5"/>
  <c r="K27" i="5"/>
  <c r="K13" i="5"/>
  <c r="K31" i="5"/>
  <c r="K26" i="5"/>
  <c r="AK26" i="5" s="1"/>
  <c r="AA38" i="5"/>
  <c r="AA39" i="5" s="1"/>
  <c r="AA44" i="5" s="1"/>
  <c r="K17" i="5"/>
  <c r="AK17" i="5" s="1"/>
  <c r="X38" i="5"/>
  <c r="X39" i="5" s="1"/>
  <c r="X44" i="5" s="1"/>
  <c r="M38" i="5"/>
  <c r="M39" i="5" s="1"/>
  <c r="S38" i="5"/>
  <c r="S39" i="5" s="1"/>
  <c r="S44" i="5" s="1"/>
  <c r="K21" i="5"/>
  <c r="AK21" i="5" s="1"/>
  <c r="K15" i="5"/>
  <c r="T38" i="5"/>
  <c r="T39" i="5" s="1"/>
  <c r="T44" i="5" s="1"/>
  <c r="K12" i="5"/>
  <c r="AK12" i="5" s="1"/>
  <c r="K30" i="5"/>
  <c r="AK30" i="5" s="1"/>
  <c r="K23" i="5"/>
  <c r="AK23" i="5" s="1"/>
  <c r="O38" i="5"/>
  <c r="O39" i="5" s="1"/>
  <c r="O44" i="5" s="1"/>
  <c r="AH38" i="5"/>
  <c r="AH39" i="5" s="1"/>
  <c r="Q38" i="5"/>
  <c r="Q39" i="5" s="1"/>
  <c r="Q44" i="5" s="1"/>
  <c r="K11" i="5"/>
  <c r="L38" i="5"/>
  <c r="L39" i="5" s="1"/>
  <c r="P38" i="5"/>
  <c r="P39" i="5" s="1"/>
  <c r="P44" i="5" s="1"/>
  <c r="AG38" i="5"/>
  <c r="AG39" i="5" s="1"/>
  <c r="K20" i="5"/>
  <c r="AK20" i="5" s="1"/>
  <c r="K18" i="5"/>
  <c r="AK18" i="5" s="1"/>
  <c r="AE38" i="5"/>
  <c r="AE39" i="5" s="1"/>
  <c r="K24" i="5"/>
  <c r="AK24" i="5" s="1"/>
  <c r="W38" i="5"/>
  <c r="W39" i="5" s="1"/>
  <c r="W44" i="5" s="1"/>
  <c r="AF38" i="5"/>
  <c r="K22" i="5"/>
  <c r="K36" i="5"/>
  <c r="AK36" i="5" s="1"/>
  <c r="V38" i="5"/>
  <c r="V39" i="5" s="1"/>
  <c r="V44" i="5" s="1"/>
  <c r="K33" i="5"/>
  <c r="AK33" i="5" s="1"/>
  <c r="K35" i="5"/>
  <c r="Y38" i="5"/>
  <c r="Y39" i="5" s="1"/>
  <c r="Y44" i="5" s="1"/>
  <c r="K40" i="5"/>
  <c r="AQ23" i="3"/>
  <c r="M44" i="5"/>
  <c r="AJ38" i="5"/>
  <c r="I9" i="1" s="1"/>
  <c r="M43" i="5"/>
  <c r="N43" i="5" s="1"/>
  <c r="O43" i="5" s="1"/>
  <c r="P43" i="5" s="1"/>
  <c r="Q43" i="5" s="1"/>
  <c r="R43" i="5" s="1"/>
  <c r="S43" i="5" s="1"/>
  <c r="T43" i="5" s="1"/>
  <c r="U43" i="5" s="1"/>
  <c r="V43" i="5" s="1"/>
  <c r="W43" i="5" s="1"/>
  <c r="X43" i="5" s="1"/>
  <c r="Y43" i="5" s="1"/>
  <c r="Z43" i="5" s="1"/>
  <c r="AA43" i="5" s="1"/>
  <c r="AB43" i="5" s="1"/>
  <c r="AC43" i="5" s="1"/>
  <c r="AE43" i="5" s="1"/>
  <c r="AF43" i="5" s="1"/>
  <c r="AH43" i="5" s="1"/>
  <c r="AI43" i="5" s="1"/>
  <c r="H42" i="9"/>
  <c r="M41" i="9"/>
  <c r="M45" i="9" s="1"/>
  <c r="AK29" i="5" l="1"/>
  <c r="AP17" i="3"/>
  <c r="AP13" i="3"/>
  <c r="AK22" i="5"/>
  <c r="AK37" i="5"/>
  <c r="AP20" i="3"/>
  <c r="AK27" i="5"/>
  <c r="AP15" i="3"/>
  <c r="L42" i="5"/>
  <c r="M42" i="5" s="1"/>
  <c r="N42" i="5" s="1"/>
  <c r="O42" i="5" s="1"/>
  <c r="P42" i="5" s="1"/>
  <c r="Q42" i="5" s="1"/>
  <c r="R42" i="5" s="1"/>
  <c r="S42" i="5" s="1"/>
  <c r="T42" i="5" s="1"/>
  <c r="U42" i="5" s="1"/>
  <c r="V42" i="5" s="1"/>
  <c r="W42" i="5" s="1"/>
  <c r="X42" i="5" s="1"/>
  <c r="Y42" i="5" s="1"/>
  <c r="Z42" i="5" s="1"/>
  <c r="AA42" i="5" s="1"/>
  <c r="AB42" i="5" s="1"/>
  <c r="AC42" i="5" s="1"/>
  <c r="AD42" i="5" s="1"/>
  <c r="AE42" i="5" s="1"/>
  <c r="AF42" i="5" s="1"/>
  <c r="AG42" i="5" s="1"/>
  <c r="AH42" i="5" s="1"/>
  <c r="AI42" i="5" s="1"/>
  <c r="L44" i="5"/>
  <c r="K39" i="5"/>
  <c r="AK35" i="5"/>
  <c r="AP19" i="3"/>
  <c r="AK11" i="5"/>
  <c r="K38" i="5"/>
  <c r="AP10" i="3"/>
  <c r="AK15" i="5"/>
  <c r="AP12" i="3"/>
  <c r="AK31" i="5"/>
  <c r="AP18" i="3"/>
  <c r="AK25" i="5"/>
  <c r="AP14" i="3"/>
  <c r="AK13" i="5"/>
  <c r="AP11" i="3"/>
  <c r="AK28" i="5"/>
  <c r="AP16" i="3"/>
  <c r="N41" i="9"/>
  <c r="N45" i="9" s="1"/>
  <c r="B10" i="3" l="1"/>
  <c r="D10" i="2"/>
  <c r="K41" i="9" l="1"/>
  <c r="L41" i="9"/>
  <c r="L45" i="9" s="1"/>
  <c r="AP21" i="3"/>
  <c r="K45" i="9" l="1"/>
  <c r="H41" i="9"/>
  <c r="K43" i="9"/>
  <c r="L43" i="9" s="1"/>
  <c r="M43" i="9" s="1"/>
  <c r="N43" i="9" s="1"/>
  <c r="O43" i="9" s="1"/>
  <c r="P43" i="9" s="1"/>
  <c r="Q43" i="9" s="1"/>
  <c r="R43" i="9" s="1"/>
  <c r="S43" i="9" s="1"/>
  <c r="T43" i="9" s="1"/>
  <c r="U43" i="9" s="1"/>
  <c r="V43" i="9" s="1"/>
  <c r="W43" i="9" s="1"/>
  <c r="X43" i="9" s="1"/>
  <c r="Y43" i="9" s="1"/>
  <c r="Z43" i="9" s="1"/>
  <c r="AA43" i="9" s="1"/>
  <c r="AB43" i="9" s="1"/>
  <c r="AC43" i="9" s="1"/>
  <c r="AD43" i="9" s="1"/>
  <c r="AE43" i="9" s="1"/>
  <c r="AF43" i="9" s="1"/>
  <c r="Q1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NARDA</author>
  </authors>
  <commentList>
    <comment ref="G6" authorId="0" shapeId="0" xr:uid="{7BB78B65-681B-467C-A4DB-8AB0F3A61425}">
      <text>
        <r>
          <rPr>
            <b/>
            <sz val="9"/>
            <color indexed="81"/>
            <rFont val="Tahoma"/>
            <family val="2"/>
          </rPr>
          <t>NARDA:</t>
        </r>
        <r>
          <rPr>
            <sz val="9"/>
            <color indexed="81"/>
            <rFont val="Tahoma"/>
            <family val="2"/>
          </rPr>
          <t xml:space="preserve">
La supervisión recomienda programar la unidad de medida %.</t>
        </r>
      </text>
    </comment>
    <comment ref="H6" authorId="0" shapeId="0" xr:uid="{8F059C2D-043C-4378-A9ED-0D26030461A5}">
      <text>
        <r>
          <rPr>
            <b/>
            <sz val="9"/>
            <color indexed="81"/>
            <rFont val="Tahoma"/>
            <family val="2"/>
          </rPr>
          <t>NARDA:</t>
        </r>
        <r>
          <rPr>
            <sz val="9"/>
            <color indexed="81"/>
            <rFont val="Tahoma"/>
            <family val="2"/>
          </rPr>
          <t xml:space="preserve">
Colocar el total de meses que utilizarán en la ejecución de la actividad.
</t>
        </r>
      </text>
    </comment>
    <comment ref="K6" authorId="0" shapeId="0" xr:uid="{057D2A65-6495-4F28-9275-F9587FE3FBD1}">
      <text>
        <r>
          <rPr>
            <b/>
            <sz val="9"/>
            <color indexed="81"/>
            <rFont val="Tahoma"/>
            <family val="2"/>
          </rPr>
          <t>NARDA:</t>
        </r>
        <r>
          <rPr>
            <sz val="9"/>
            <color indexed="81"/>
            <rFont val="Tahoma"/>
            <family val="2"/>
          </rPr>
          <t xml:space="preserve">
Relacionar el número de la o las actividad (es) predecesoras.</t>
        </r>
      </text>
    </comment>
    <comment ref="N6" authorId="0" shapeId="0" xr:uid="{D008A6BF-4126-4574-B053-EE269AB18EA2}">
      <text>
        <r>
          <rPr>
            <b/>
            <sz val="9"/>
            <color indexed="81"/>
            <rFont val="Tahoma"/>
            <family val="2"/>
          </rPr>
          <t>NARDA:</t>
        </r>
        <r>
          <rPr>
            <sz val="9"/>
            <color indexed="81"/>
            <rFont val="Tahoma"/>
            <family val="2"/>
          </rPr>
          <t xml:space="preserve">
No se debe diligenciar, está formulada
</t>
        </r>
      </text>
    </comment>
    <comment ref="O6" authorId="0" shapeId="0" xr:uid="{0D5F85B7-2949-4D20-BC85-9A9FF1C8D81F}">
      <text>
        <r>
          <rPr>
            <b/>
            <sz val="9"/>
            <color indexed="81"/>
            <rFont val="Tahoma"/>
            <family val="2"/>
          </rPr>
          <t>NARDA:</t>
        </r>
        <r>
          <rPr>
            <sz val="9"/>
            <color indexed="81"/>
            <rFont val="Tahoma"/>
            <family val="2"/>
          </rPr>
          <t xml:space="preserve">
El tiempo probable de ejecución en días
</t>
        </r>
      </text>
    </comment>
    <comment ref="P6" authorId="0" shapeId="0" xr:uid="{0E019894-BC35-428C-BF94-4D4C8F23B8C3}">
      <text>
        <r>
          <rPr>
            <b/>
            <sz val="9"/>
            <color indexed="81"/>
            <rFont val="Tahoma"/>
            <family val="2"/>
          </rPr>
          <t>NARDA:</t>
        </r>
        <r>
          <rPr>
            <sz val="9"/>
            <color indexed="81"/>
            <rFont val="Tahoma"/>
            <family val="2"/>
          </rPr>
          <t xml:space="preserve">
No se debe diligenciar, está formulada
</t>
        </r>
      </text>
    </comment>
    <comment ref="Q6" authorId="0" shapeId="0" xr:uid="{4F35AFE1-D23A-4508-BF9C-F017250C8E50}">
      <text>
        <r>
          <rPr>
            <b/>
            <sz val="9"/>
            <color indexed="81"/>
            <rFont val="Tahoma"/>
            <family val="2"/>
          </rPr>
          <t xml:space="preserve">NARDA:Formulada
</t>
        </r>
      </text>
    </comment>
    <comment ref="AP6" authorId="0" shapeId="0" xr:uid="{414275B7-0BAA-4A61-9C34-183D8CAB1551}">
      <text>
        <r>
          <rPr>
            <b/>
            <sz val="9"/>
            <color indexed="81"/>
            <rFont val="Tahoma"/>
            <family val="2"/>
          </rPr>
          <t xml:space="preserve">NARDA:Formulado
</t>
        </r>
      </text>
    </comment>
    <comment ref="AQ6" authorId="0" shapeId="0" xr:uid="{2062CA62-E3AB-4FA1-86BF-64B801EF27F5}">
      <text>
        <r>
          <rPr>
            <b/>
            <sz val="9"/>
            <color indexed="81"/>
            <rFont val="Tahoma"/>
            <family val="2"/>
          </rPr>
          <t>NARDA:</t>
        </r>
        <r>
          <rPr>
            <sz val="9"/>
            <color indexed="81"/>
            <rFont val="Tahoma"/>
            <family val="2"/>
          </rPr>
          <t xml:space="preserve">
Formulado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NARDA</author>
  </authors>
  <commentList>
    <comment ref="A7" authorId="0" shapeId="0" xr:uid="{BDB88139-4D87-408F-A5B6-EFEBC67B6225}">
      <text>
        <r>
          <rPr>
            <b/>
            <sz val="9"/>
            <color rgb="FF000000"/>
            <rFont val="Tahoma"/>
            <family val="2"/>
          </rPr>
          <t>NARDA:</t>
        </r>
        <r>
          <rPr>
            <sz val="9"/>
            <color rgb="FF000000"/>
            <rFont val="Tahoma"/>
            <family val="2"/>
          </rPr>
          <t xml:space="preserve">
</t>
        </r>
        <r>
          <rPr>
            <sz val="9"/>
            <color rgb="FF000000"/>
            <rFont val="Tahoma"/>
            <family val="2"/>
          </rPr>
          <t xml:space="preserve">Formulado
</t>
        </r>
        <r>
          <rPr>
            <sz val="9"/>
            <color rgb="FF000000"/>
            <rFont val="Tahoma"/>
            <family val="2"/>
          </rPr>
          <t>|</t>
        </r>
      </text>
    </comment>
    <comment ref="D7" authorId="0" shapeId="0" xr:uid="{26D89603-A5BF-4BE1-AB9A-E3F1A9B5C44F}">
      <text>
        <r>
          <rPr>
            <b/>
            <sz val="9"/>
            <color rgb="FF000000"/>
            <rFont val="Tahoma"/>
            <family val="2"/>
          </rPr>
          <t>NARDA:</t>
        </r>
        <r>
          <rPr>
            <sz val="9"/>
            <color rgb="FF000000"/>
            <rFont val="Tahoma"/>
            <family val="2"/>
          </rPr>
          <t xml:space="preserve">
</t>
        </r>
        <r>
          <rPr>
            <sz val="9"/>
            <color rgb="FF000000"/>
            <rFont val="Tahoma"/>
            <family val="2"/>
          </rPr>
          <t>Numerar las tareas por actividad, ejemplo: Actividad 1.1.1. No. de Tarea 1-2-3...</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2" authorId="0" shapeId="0" xr:uid="{A5CA0C21-8F5E-45DF-9389-B4C3F80C5641}">
      <text>
        <r>
          <rPr>
            <sz val="9"/>
            <color rgb="FF000000"/>
            <rFont val="Tahoma"/>
            <family val="2"/>
          </rPr>
          <t xml:space="preserve">
</t>
        </r>
        <r>
          <rPr>
            <sz val="9"/>
            <color rgb="FF000000"/>
            <rFont val="Tahoma"/>
            <family val="2"/>
          </rPr>
          <t xml:space="preserve">Describa como se determinó el porcentaje asignado a cada uno de los objetivos especificos </t>
        </r>
      </text>
    </comment>
    <comment ref="A18" authorId="0" shapeId="0" xr:uid="{E55D6988-C574-4292-BCBD-8A4EEAD49074}">
      <text>
        <r>
          <rPr>
            <sz val="9"/>
            <color indexed="81"/>
            <rFont val="Tahoma"/>
            <family val="2"/>
          </rPr>
          <t xml:space="preserve">Describa como se determinó el porcentaje asignado a cada una de las actividades </t>
        </r>
      </text>
    </comment>
    <comment ref="A34" authorId="0" shapeId="0" xr:uid="{79F7ADFA-514A-4DC8-8CE3-8594A7878EA0}">
      <text>
        <r>
          <rPr>
            <sz val="9"/>
            <color indexed="81"/>
            <rFont val="Tahoma"/>
            <family val="2"/>
          </rPr>
          <t xml:space="preserve">Describa como se determinó el porcentaje asignado a cada uno de los entregables </t>
        </r>
      </text>
    </comment>
  </commentList>
</comments>
</file>

<file path=xl/sharedStrings.xml><?xml version="1.0" encoding="utf-8"?>
<sst xmlns="http://schemas.openxmlformats.org/spreadsheetml/2006/main" count="646" uniqueCount="269">
  <si>
    <t>BPIN</t>
  </si>
  <si>
    <t>Nombre de Proyecto</t>
  </si>
  <si>
    <t>Objetivo Específico</t>
  </si>
  <si>
    <t>Nombre Producto MGA</t>
  </si>
  <si>
    <t>Indicador del producto</t>
  </si>
  <si>
    <t>Unidad de Medida del producto</t>
  </si>
  <si>
    <t>Unidad</t>
  </si>
  <si>
    <t>VALOR</t>
  </si>
  <si>
    <t>Cantidad</t>
  </si>
  <si>
    <t>DESCRIPCIÓN DEL AJUSTE</t>
  </si>
  <si>
    <t>Nombre del proyecto</t>
  </si>
  <si>
    <t>No. de la actividad</t>
  </si>
  <si>
    <t>Descripción de la actividad</t>
  </si>
  <si>
    <t xml:space="preserve">Actividad 1.1.1 </t>
  </si>
  <si>
    <t xml:space="preserve">Actividad 1.1.2 </t>
  </si>
  <si>
    <t xml:space="preserve">Actividad 1.1.3 </t>
  </si>
  <si>
    <t xml:space="preserve">Actividad 1.1.4 </t>
  </si>
  <si>
    <t xml:space="preserve">Actividad 1.1.5 </t>
  </si>
  <si>
    <t xml:space="preserve">Actividad 1.1.6 </t>
  </si>
  <si>
    <t>Nombre del Proyecto</t>
  </si>
  <si>
    <t>Ponderación de Tarea</t>
  </si>
  <si>
    <t>Descripción de la Tarea</t>
  </si>
  <si>
    <t>No. de Tareas</t>
  </si>
  <si>
    <t>Proyecto</t>
  </si>
  <si>
    <t>Tipo de Modificación o Ajuste</t>
  </si>
  <si>
    <t>Fecha de Radicación</t>
  </si>
  <si>
    <t>Mes de Inicio</t>
  </si>
  <si>
    <t>Mes de Terminación</t>
  </si>
  <si>
    <t>Metodología: La formulación del POA debe reflejar el conjunto de resultados concretos, medibles, realizables y verificables que se esperan obtener en el horizonte de tiempo del proyecto. Las actividades aprobadas en la MGA deben establecerse en términos de resultado o productos, en este sentido, la gestión institucional que se adelante es el medio para cumplir el objetivo general del proyecto, y sus porcentajes programados no es el presupuesto sino la importancia o el aporte al cumplimiento del proyecto desde lo técnico.
Se recomienda a la entidad describir brevemente la metodología realizada para la formulación del POA, que posibilite hacer un seguimiento y control del cumplimiento de lo contemplado en este instrumento y su cuantificación frente a los entregables, evidencias.</t>
  </si>
  <si>
    <t>Plazo</t>
  </si>
  <si>
    <t>Entidad Ejecutora</t>
  </si>
  <si>
    <t>% Ejecución Física</t>
  </si>
  <si>
    <t>% Ejecución financiera</t>
  </si>
  <si>
    <t>Costo Total del Proyecto</t>
  </si>
  <si>
    <t>Representante Legal</t>
  </si>
  <si>
    <t>Localización</t>
  </si>
  <si>
    <t>Mes Inicio de la Actividad</t>
  </si>
  <si>
    <t>Mes de Terminación de la Actividad</t>
  </si>
  <si>
    <t>Actividad 2.1.2</t>
  </si>
  <si>
    <t xml:space="preserve">Actividad 2.1.1 </t>
  </si>
  <si>
    <t>Peso Porcentual</t>
  </si>
  <si>
    <t>Actividad 2.1.3</t>
  </si>
  <si>
    <t>Item</t>
  </si>
  <si>
    <t>Correo</t>
  </si>
  <si>
    <t>Teléfono</t>
  </si>
  <si>
    <t>Nombre</t>
  </si>
  <si>
    <t>Entidad</t>
  </si>
  <si>
    <t>Rol</t>
  </si>
  <si>
    <t>PROGRAMACIÓN DE ACTIVIDADES</t>
  </si>
  <si>
    <t>Mes 1</t>
  </si>
  <si>
    <t>Mes 2</t>
  </si>
  <si>
    <t>Mes 3</t>
  </si>
  <si>
    <t>Mes 4</t>
  </si>
  <si>
    <t>Mes 5</t>
  </si>
  <si>
    <t>Mes 6</t>
  </si>
  <si>
    <t>Mes 7</t>
  </si>
  <si>
    <t>Mes 8</t>
  </si>
  <si>
    <t>Mes 9</t>
  </si>
  <si>
    <t>Mes 10</t>
  </si>
  <si>
    <t>Mes 11</t>
  </si>
  <si>
    <t>Mes 12</t>
  </si>
  <si>
    <t>Mes 13</t>
  </si>
  <si>
    <t>Mes 14</t>
  </si>
  <si>
    <t>Mes 15</t>
  </si>
  <si>
    <t>Mes 16</t>
  </si>
  <si>
    <t>Mes 17</t>
  </si>
  <si>
    <t>Mes 18</t>
  </si>
  <si>
    <t>Total Ejecutado</t>
  </si>
  <si>
    <t>Entregables</t>
  </si>
  <si>
    <t>Convocatoria</t>
  </si>
  <si>
    <t>RESPONSABLE</t>
  </si>
  <si>
    <t>PROGRAMACIÓN DE ACTIVIDADES POR PRESUPUESTO</t>
  </si>
  <si>
    <t>Datos Generales del Proyecto</t>
  </si>
  <si>
    <t>POA Técnico</t>
  </si>
  <si>
    <t>METODOLOGÍA CÁLCULO PORCENTAJES ASIGNADO A LOS OBJETIVOS ESPECIFICOS</t>
  </si>
  <si>
    <t>METODOLOGÍA CÁLCULO PORCENTAJES ASIGNADO A LAS ACTIVIDADES</t>
  </si>
  <si>
    <t>METODOLOGÍA CÁLCULO PORCENTAJES ASIGNADO A LOS ENTREGABLES</t>
  </si>
  <si>
    <t>Fecha cumplimiento entregable</t>
  </si>
  <si>
    <t>EJECUCIÓN ACTIVIDADES/AVANCE FÍSICO</t>
  </si>
  <si>
    <t>La Información debe extraerse de la MGA aprobada.</t>
  </si>
  <si>
    <t>Objetivo General</t>
  </si>
  <si>
    <t>Acuerdo Aprobación OCAD</t>
  </si>
  <si>
    <t xml:space="preserve">Planeado </t>
  </si>
  <si>
    <t xml:space="preserve">Ejecutado </t>
  </si>
  <si>
    <t>Acumulado Planeado</t>
  </si>
  <si>
    <t>Acumulado Ejecuado</t>
  </si>
  <si>
    <t>Cumplimiento</t>
  </si>
  <si>
    <t>POA Financiero</t>
  </si>
  <si>
    <t>Supervisión</t>
  </si>
  <si>
    <t>Valor total del Proyecto</t>
  </si>
  <si>
    <t xml:space="preserve"> </t>
  </si>
  <si>
    <t>Fecha Mesa Técnica</t>
  </si>
  <si>
    <t>Fecha radicado
POA a Modificar</t>
  </si>
  <si>
    <t>Para el diligenciamiento del POA Financiero, las actividades serán registradas conforme a los valores aprobados por actividad en el proyecto.</t>
  </si>
  <si>
    <t>Control de Ajustes</t>
  </si>
  <si>
    <t>Control de Ajustes POA</t>
  </si>
  <si>
    <t>Medio de Verificación</t>
  </si>
  <si>
    <t>Generalidades</t>
  </si>
  <si>
    <t>xxxx</t>
  </si>
  <si>
    <t>AVANCE DE CUMPLIMIENTO</t>
  </si>
  <si>
    <t>Enero</t>
  </si>
  <si>
    <t>Abril</t>
  </si>
  <si>
    <t>Mayo</t>
  </si>
  <si>
    <t>Junio</t>
  </si>
  <si>
    <t>Julio</t>
  </si>
  <si>
    <t>Agosto</t>
  </si>
  <si>
    <t>días</t>
  </si>
  <si>
    <t>mes</t>
  </si>
  <si>
    <t>Fecha Inicio del Proyecto</t>
  </si>
  <si>
    <t xml:space="preserve">Fecha de Terminación del Proyecto: </t>
  </si>
  <si>
    <t>Actividad Predecesora</t>
  </si>
  <si>
    <t>Días</t>
  </si>
  <si>
    <t>Sept</t>
  </si>
  <si>
    <t>Oct</t>
  </si>
  <si>
    <t>Nov</t>
  </si>
  <si>
    <t>Dic</t>
  </si>
  <si>
    <t>Feb</t>
  </si>
  <si>
    <t>Mar</t>
  </si>
  <si>
    <t>Fecha de Ingreso</t>
  </si>
  <si>
    <t>Fecha de Terminación</t>
  </si>
  <si>
    <t>Aporte en especie</t>
  </si>
  <si>
    <t>Presupuesto</t>
  </si>
  <si>
    <t>Actividad 
CC/FC</t>
  </si>
  <si>
    <t>Global</t>
  </si>
  <si>
    <t>und</t>
  </si>
  <si>
    <t>Unidad de Medida</t>
  </si>
  <si>
    <t>m</t>
  </si>
  <si>
    <t>Tiempo Optimista
Días</t>
  </si>
  <si>
    <t>Tiempo Probable
Días</t>
  </si>
  <si>
    <t>Tiempo Pesimista
Mes</t>
  </si>
  <si>
    <t>Si</t>
  </si>
  <si>
    <t>No</t>
  </si>
  <si>
    <t>%</t>
  </si>
  <si>
    <t>Día</t>
  </si>
  <si>
    <t>Hora</t>
  </si>
  <si>
    <t>Ha</t>
  </si>
  <si>
    <t>Hp</t>
  </si>
  <si>
    <t>Jornal</t>
  </si>
  <si>
    <t>KVA</t>
  </si>
  <si>
    <t>KW</t>
  </si>
  <si>
    <t>Kg</t>
  </si>
  <si>
    <t>Km</t>
  </si>
  <si>
    <t>Km2</t>
  </si>
  <si>
    <t>Operación</t>
  </si>
  <si>
    <t>Pre-Inversión</t>
  </si>
  <si>
    <t>Ton</t>
  </si>
  <si>
    <t>Año</t>
  </si>
  <si>
    <t>gl</t>
  </si>
  <si>
    <t>l</t>
  </si>
  <si>
    <t>lb</t>
  </si>
  <si>
    <t>m2</t>
  </si>
  <si>
    <t>m3</t>
  </si>
  <si>
    <t>m3/km</t>
  </si>
  <si>
    <t>min</t>
  </si>
  <si>
    <t>seg</t>
  </si>
  <si>
    <t>Consecutivo de las modificaciones/ajustes solicitados y aprobados por el supervisor/Secretaría Técnica/OCAD. Actualizarlo con todos los ajustes realizados desde la aprobación del proyecto hasta el cierre.</t>
  </si>
  <si>
    <t>Diligenciar por parte de la Entidad Ejecutora</t>
  </si>
  <si>
    <t>Firmado por el Supervisor
(SI / NO)</t>
  </si>
  <si>
    <t>Fecha de aprobación</t>
  </si>
  <si>
    <t>Fecha de notificación de aprobación a la Entidad Ejecutora</t>
  </si>
  <si>
    <t>Consecutivo de las modificaciones realizadas al POA</t>
  </si>
  <si>
    <t>Fecha de aprobación del POA</t>
  </si>
  <si>
    <t>OBSERVACIONES
Describa brevemente la modificación</t>
  </si>
  <si>
    <t>Objetivos Específicos</t>
  </si>
  <si>
    <t xml:space="preserve">Duración (Mes - Meses)
</t>
  </si>
  <si>
    <t>Número de cursos</t>
  </si>
  <si>
    <t>OCAD</t>
  </si>
  <si>
    <t xml:space="preserve">Secretaría Técnica </t>
  </si>
  <si>
    <t>Instancia que Aprueba</t>
  </si>
  <si>
    <t>Modificiación</t>
  </si>
  <si>
    <t>Ajuste</t>
  </si>
  <si>
    <t>Diligencia- Apoyo de la Supervisión</t>
  </si>
  <si>
    <t>DILIGENCIA ENTIDAD EJECUTORA-INFORMACIÓN EXTRAIDA DE LA MGA</t>
  </si>
  <si>
    <t>DILIGENCIA EL EJECUTOR - EXTRAE LA INFORMACIÓN DE LA MGA</t>
  </si>
  <si>
    <t>SE DILIGENCIA AUTOMÁTICAMENTE</t>
  </si>
  <si>
    <t>ENTIDAD EJECUTORA - PROGRAMA POR MESES</t>
  </si>
  <si>
    <t>Metodología de Cuantificación de Actividades</t>
  </si>
  <si>
    <t>Actividades MGA</t>
  </si>
  <si>
    <t>Tiempo Estimado/Ruta Crítica</t>
  </si>
  <si>
    <t>Nota 1. Las columnas "OBJETIVO GENERAL", "OBJETIVO ESPECÍFICO", "PAQUETE DE TRABAJO (ACTIVIDADES DE LA MGA)", "PRODUCTO", "INDICADORES", "META", es información que debe extraerse de la MGA del proyecto aprobado. Recordar que el nombre de las actividades deberá registrarse conforme numeración de la MGA.
Nota 2. La columna "PESO FÍSICO ACTIVIDADES" Se puede determinar mediante la importancia del aporte de la actividad para el cumplimiento del objetivo específico, o por  la ponderación del costo de la actividad frente al valor total del objetivo específico, u otro marco de referencia que sustente la entidad. La sumatoria de las actividades debe ser 100%.  En unidades de %  se debe calcular con dos (2) digitos decimales.
Nota 3. En la columna "ENTREGABLE", diligenciar por actividad el nombre del/los entregable/s para el cumplimiento de la misma. Cada entregable deberá relacionarse en una fila independiente.
Nota 4. En la columna "MEDIO DE VERIFICACIÓN DEL ENTREGABLE", diligenciar mediante que soporte(s) se podrá validar el cumplimiento del avance mensual para el entregable.
Nota 5. La columna "PESO FÍSICO ENTREGABLE" podrá determinarse por la importancia del aporte del entregable para el cumplimiento de la actividad, u otro marco de referencia que sustente la entidad (sin incluir recursos). En unidades de %  se debe calcular con dos (2) digitos decimales.
Nota 6. Las columnas "DURACIÓN ENTREGABLES", "MES INICIO ", "MES FIN ", son información que deberá registrar la entidad para el tiempo requerido en ejecutar el entregable.
Nota 7. Las filas relacionadas a lo "Planeado" deberán ser diligenciadas por la entidad ejecutora. 
Nota 8. Las filas relacionadas a lo "Ejecutado" deberán diligenciadas por la entidad ejecutora a partir del inicio del proyecto.</t>
  </si>
  <si>
    <t>EJECUCIÓN ACTIVIDADES POR PRESUPUESTO-DESEMBOLSOS</t>
  </si>
  <si>
    <t xml:space="preserve">Nota 1. La columna "PESO FÍSICO OBJETIVOS ESPECIFICOS” Se puede determinar mediante la importancia del aporte del objetivo específico para el cumplimiento del objetivo general, u otro marco de referencia que sustente la entidad. La sumatoria de los objetivos específicos debe ser 100%.  En unidades de %  se debe calcular con dos (2) digitos decimales.
Nota 2. La supervisión recomienda programar con unidades de %.
Nota 3. Actividades Predecesoras. 
Nota 4. Actividad-CC/FC. Corresponde al tipo de actividad. CC: Comienzo-Comienzo, la actividad puede comenzar una vez haya comenzado la actividad precedente. Fin-Comienzo, la actividad no puede empezar hasta tanti no haya terminado la actividad precedente.
Nota 5. Tiempo Probable: El tiempo más frecuente de ejecución de una actividad de iguales características.
</t>
  </si>
  <si>
    <t>1.	El Plan Operativo de Actividades - POA es el instrumento de seguimiento a la ejecución y control del proyecto.
2.	El POA  será insumo para programar las actividades del proyecto en GESPROY en su línea base.
3.	La información para el diligenciamiento del POA debe extraerse de la MGA  y el presupuesto aprobado.
4.	Es responsabilidad de la entidad ejecutora el diligenciamiento de todas las pestañas.
5.	El diligenciamiento de la ejecución mensual es responsabilidad de la entidad, en las pestañas de POA técnico y financiero.
6.	La entidad ejecutora no podrá registrar porcentajes de avance diferentes al período que está reportando ni en GESPROY ni en el POA sin el aval de la supervisión. (En los casos que la supervisión no se pronuncie el día 15, la entidad ejecutora podrá registrar el porcentaje que presenta en su informe mensual de ejecución).  
7.	Este documento de POA debe ser enviado junto con el informe de ejecución en cada período. 
8.	Este documento de POA solo podrá ser modificado si lo antecede un ajuste/modificación aprobado (Supervisión, OCAD CTeI SGR, Secretaría técnica).</t>
  </si>
  <si>
    <t>CONVOCATORIA No. 30</t>
  </si>
  <si>
    <t xml:space="preserve">Daniela Rave Acevedo </t>
  </si>
  <si>
    <t>Pereira</t>
  </si>
  <si>
    <t xml:space="preserve">ACUERDO No. 33 de 16/08/2023
</t>
  </si>
  <si>
    <t>Desarrollar capacidades para la generación de innovación en el tejido empresarial de la región</t>
  </si>
  <si>
    <t>1.1. Servicios de apoyo para entrenamiento especializado</t>
  </si>
  <si>
    <t>Promover el desarrollo de proyectos de innovación en el sector productivo de la región</t>
  </si>
  <si>
    <t>2.1 Servicio de apoyo para el desarrollo tecnológico y la innovación
(Producto principal del proyecto)</t>
  </si>
  <si>
    <t>Número de proyectos</t>
  </si>
  <si>
    <t>Actividad 2.1.4</t>
  </si>
  <si>
    <t>Actividad 2.1.5</t>
  </si>
  <si>
    <t>CC</t>
  </si>
  <si>
    <t>Ene</t>
  </si>
  <si>
    <t>Abr</t>
  </si>
  <si>
    <t>May</t>
  </si>
  <si>
    <t>Jun</t>
  </si>
  <si>
    <t>Jul</t>
  </si>
  <si>
    <t>Ago</t>
  </si>
  <si>
    <t>Sep</t>
  </si>
  <si>
    <t>Mes 19</t>
  </si>
  <si>
    <t>Mes 20</t>
  </si>
  <si>
    <t>Mes 21</t>
  </si>
  <si>
    <t>Mes 22</t>
  </si>
  <si>
    <t>Mes 23</t>
  </si>
  <si>
    <t>Mes 24</t>
  </si>
  <si>
    <t>Documento que describa proceso de invitación pública al evento</t>
  </si>
  <si>
    <t>Convocatoria para eventos de participación ciudadana y socialización y divulgación a las MiPyMe en departamentos de la región</t>
  </si>
  <si>
    <t xml:space="preserve">Cuentas de cobro del personal del proyecto </t>
  </si>
  <si>
    <t xml:space="preserve">Documento informe </t>
  </si>
  <si>
    <t xml:space="preserve">Cuentas de cobro con anexos </t>
  </si>
  <si>
    <t>Convocatoria para postulación de empresas en la ruta de innovación</t>
  </si>
  <si>
    <t>FC</t>
  </si>
  <si>
    <t>Realizar taller de introducción a la innovación</t>
  </si>
  <si>
    <t>Realizar taller nociones de prototipado</t>
  </si>
  <si>
    <t>Realizar taller de innovación abierta</t>
  </si>
  <si>
    <t>Realizar taller de co-creación y económia colaborativa</t>
  </si>
  <si>
    <t>Realizar taller de casos de éxito de innovación en Colombia</t>
  </si>
  <si>
    <t>Realizar taller de liderazgo innovador</t>
  </si>
  <si>
    <t>Elaboración Guía ruta de Innovación</t>
  </si>
  <si>
    <t>Documento que contiene descripción de las jornadas de formación, contenidos, registro de asistencia y registro fotográfico</t>
  </si>
  <si>
    <t>Guía Ruta de Innovación</t>
  </si>
  <si>
    <t>Taller de formación para la construcción de la ruta de innovación</t>
  </si>
  <si>
    <t>Taller de construcción de prototipo</t>
  </si>
  <si>
    <t>Taller de formación de facilitadores en ejecución de proyectos de CTeI</t>
  </si>
  <si>
    <t>Taller en formualación de proyectos</t>
  </si>
  <si>
    <t>Taller en gestión de proyectos de CTeI</t>
  </si>
  <si>
    <t>Realizar la administración</t>
  </si>
  <si>
    <t>Informe que contiene las actividades administrativas desarrolladas</t>
  </si>
  <si>
    <t>Convocatoria para la presentación de proyectos empresariales</t>
  </si>
  <si>
    <t>Documento que describa proceso de invitación pública para la presentación y recepción de proyectos empresariales</t>
  </si>
  <si>
    <t>Evaluación y selección de proyectos empresariales</t>
  </si>
  <si>
    <t xml:space="preserve"> Documento que describa proceso de invitación pública para la presentación y recepción de proyectos empresariales</t>
  </si>
  <si>
    <t>Cofinanciación de proyectos empresariales</t>
  </si>
  <si>
    <t>Acompañamiento en prototipado</t>
  </si>
  <si>
    <t>Despligue y control técnico</t>
  </si>
  <si>
    <t>Divulgación de la ejecución de los proyectos financiados</t>
  </si>
  <si>
    <t>Convenios suscritos para cofinanciación de proyectos empresariales</t>
  </si>
  <si>
    <t>Informe de asistencia técnica y seguimiento a la ejecución de proyectos cofinanciados</t>
  </si>
  <si>
    <t>Informe de gestión y administración de proyectos de innovación en el marco de las actividades</t>
  </si>
  <si>
    <t>Video de la experiencia de las 16 empresas beneficiadas</t>
  </si>
  <si>
    <t>Invitación a los actores territoriales de CTeI</t>
  </si>
  <si>
    <t>Realización evento de cierre</t>
  </si>
  <si>
    <t>Informe del proceso de invitación a los actores territoriales de CTei</t>
  </si>
  <si>
    <t>Informe que describa el proceso de cierre del proyecto con registro fotográfico y listado de asistencia</t>
  </si>
  <si>
    <t>Asesoría Estrategica Empresarial S.A.S.</t>
  </si>
  <si>
    <t>Realizar eventos de socialización y divulgación a las MiPyMe en departamentos de la región</t>
  </si>
  <si>
    <t>Desarrollar la inscripción y selección de las empresas beneficiarias</t>
  </si>
  <si>
    <t>Realizar talleres para la promoción y difusión de mentalidad innovadora en empresarios de la región</t>
  </si>
  <si>
    <t>Implementar en las MiPyME beneficiarias la ruta de la innovación</t>
  </si>
  <si>
    <t>Desarrollar jornadas de formación en formulación y gestión de proyectos de CTeI</t>
  </si>
  <si>
    <t>Realizar la administración del proyecto</t>
  </si>
  <si>
    <t>Presentar proyectos para el desarrollo de prototipos en las MiPyME</t>
  </si>
  <si>
    <t>Evaluar jurídica, técnica y financieramente los proyectos presentados por las MiPyME para la región</t>
  </si>
  <si>
    <t>Acompañar e Implementar los proyectos de innovación y prototipado de las empresas beneficiarias</t>
  </si>
  <si>
    <t>Desarrollar el evento de cierre del proyecto para la divulgación de resultados</t>
  </si>
  <si>
    <t>X</t>
  </si>
  <si>
    <t>El cálculo del porcentaje asignado a cada objetivo específico corresponde a la sumatoria de cada una de las actividades que permiten su cumplimiento sobre el valor total del proyecto.</t>
  </si>
  <si>
    <t>El cálculo del porcentaje asignado a cada una de las actividades corresponde a la sumatoria de cada una de las tareas que la componen sobre el valor total del proyecto.</t>
  </si>
  <si>
    <t>El cálculo del porcentaje asignado a los entregables corresponde al valor de la tarea sobre el valor de la actividad al cual corresponde.</t>
  </si>
  <si>
    <t>Documento que contiene Registros de asistencia / Registros fotográficos</t>
  </si>
  <si>
    <t>Documento que contiene Formularios de inscripción / Formato de cumplimiento de requisitos / Listado de empresas seleccionadas</t>
  </si>
  <si>
    <t>Proceso de verificación y selección de proyectos para evaluar.</t>
  </si>
  <si>
    <t>Implementación de la ruta de la innovación para fortalecer la competitividad de las empresas de la región
Centro Sur, Caquetá, Huila, Tolima y Putumayo</t>
  </si>
  <si>
    <t>Incrementar la actividad innovadora del tejido empresarial de la región Centro Sur</t>
  </si>
  <si>
    <t>Desarrollar eventos de socialización en los municipios seleccionados (Espinal, Garzón, Cartagena del Chaira y Villa Garzón) 40 personas por municipio</t>
  </si>
  <si>
    <t>Selección de 60 empresas beneficiarias y 16 facilitadores y publicación de resultados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</si>
</sst>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43" formatCode="_-* #,##0.00_-;\-* #,##0.00_-;_-* &quot;-&quot;??_-;_-@_-"/>
    <numFmt numFmtId="164" formatCode="_-* #,##0_-;\-* #,##0_-;_-* &quot;-&quot;??_-;_-@_-"/>
  </numFmts>
  <fonts count="33"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0"/>
      <color theme="1"/>
      <name val="Calibri"/>
      <family val="2"/>
      <scheme val="minor"/>
    </font>
    <font>
      <b/>
      <sz val="8"/>
      <color theme="1"/>
      <name val="Calibri"/>
      <family val="2"/>
      <scheme val="minor"/>
    </font>
    <font>
      <sz val="8"/>
      <color theme="1"/>
      <name val="Calibri"/>
      <family val="2"/>
      <scheme val="minor"/>
    </font>
    <font>
      <b/>
      <sz val="8"/>
      <color theme="0"/>
      <name val="Calibri"/>
      <family val="2"/>
      <scheme val="minor"/>
    </font>
    <font>
      <b/>
      <sz val="9"/>
      <color theme="0"/>
      <name val="Calibri"/>
      <family val="2"/>
      <scheme val="minor"/>
    </font>
    <font>
      <b/>
      <sz val="10"/>
      <color theme="0"/>
      <name val="Calibri"/>
      <family val="2"/>
      <scheme val="minor"/>
    </font>
    <font>
      <sz val="8"/>
      <color theme="0"/>
      <name val="Calibri"/>
      <family val="2"/>
      <scheme val="minor"/>
    </font>
    <font>
      <sz val="12"/>
      <color theme="1"/>
      <name val="Arial Narrow"/>
      <family val="2"/>
    </font>
    <font>
      <b/>
      <sz val="12"/>
      <color theme="1"/>
      <name val="Arial Narrow"/>
      <family val="2"/>
    </font>
    <font>
      <sz val="9"/>
      <color indexed="81"/>
      <name val="Tahoma"/>
      <family val="2"/>
    </font>
    <font>
      <sz val="8"/>
      <color theme="1"/>
      <name val="Calibri"/>
      <family val="2"/>
    </font>
    <font>
      <sz val="8"/>
      <color rgb="FF000000"/>
      <name val="Calibri"/>
      <family val="2"/>
    </font>
    <font>
      <b/>
      <sz val="8"/>
      <color theme="0"/>
      <name val="Calibri"/>
      <family val="2"/>
    </font>
    <font>
      <b/>
      <sz val="10"/>
      <color theme="0"/>
      <name val="Calibri"/>
      <family val="2"/>
    </font>
    <font>
      <b/>
      <sz val="9"/>
      <color theme="0"/>
      <name val="Calibri"/>
      <family val="2"/>
    </font>
    <font>
      <sz val="9"/>
      <color theme="0"/>
      <name val="Calibri"/>
      <family val="2"/>
      <scheme val="minor"/>
    </font>
    <font>
      <sz val="10"/>
      <color theme="1"/>
      <name val="Calibri"/>
      <family val="2"/>
    </font>
    <font>
      <b/>
      <sz val="12"/>
      <color theme="0"/>
      <name val="Calibri"/>
      <family val="2"/>
      <scheme val="minor"/>
    </font>
    <font>
      <b/>
      <sz val="9"/>
      <color indexed="81"/>
      <name val="Tahoma"/>
      <family val="2"/>
    </font>
    <font>
      <b/>
      <sz val="12"/>
      <color theme="1"/>
      <name val="Calibri"/>
      <family val="2"/>
      <scheme val="minor"/>
    </font>
    <font>
      <sz val="12"/>
      <color theme="1"/>
      <name val="Calibri"/>
      <family val="2"/>
      <scheme val="minor"/>
    </font>
    <font>
      <sz val="9"/>
      <color rgb="FF000000"/>
      <name val="Tahoma"/>
      <family val="2"/>
    </font>
    <font>
      <sz val="8"/>
      <name val="Calibri"/>
      <family val="2"/>
      <scheme val="minor"/>
    </font>
    <font>
      <sz val="11"/>
      <color theme="1"/>
      <name val="Arial"/>
      <family val="2"/>
    </font>
    <font>
      <b/>
      <sz val="9"/>
      <color rgb="FF000000"/>
      <name val="Tahoma"/>
      <family val="2"/>
    </font>
    <font>
      <sz val="12"/>
      <color theme="0"/>
      <name val="Calibri"/>
      <family val="2"/>
      <scheme val="minor"/>
    </font>
    <font>
      <b/>
      <sz val="12"/>
      <color theme="0"/>
      <name val="Calibri"/>
      <family val="2"/>
    </font>
  </fonts>
  <fills count="17">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4"/>
        <bgColor theme="4"/>
      </patternFill>
    </fill>
    <fill>
      <patternFill patternType="solid">
        <fgColor rgb="FF0070C0"/>
        <bgColor indexed="64"/>
      </patternFill>
    </fill>
    <fill>
      <patternFill patternType="solid">
        <fgColor rgb="FF0070C0"/>
        <bgColor theme="4"/>
      </patternFill>
    </fill>
    <fill>
      <patternFill patternType="solid">
        <fgColor rgb="FFDEEAF6"/>
        <bgColor rgb="FFDEEAF6"/>
      </patternFill>
    </fill>
    <fill>
      <patternFill patternType="solid">
        <fgColor rgb="FFFF0000"/>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9"/>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double">
        <color indexed="64"/>
      </top>
      <bottom/>
      <diagonal/>
    </border>
    <border>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43" fontId="5" fillId="0" borderId="0" applyFont="0" applyFill="0" applyBorder="0" applyAlignment="0" applyProtection="0"/>
    <xf numFmtId="9" fontId="5" fillId="0" borderId="0" applyFont="0" applyFill="0" applyBorder="0" applyAlignment="0" applyProtection="0"/>
    <xf numFmtId="0" fontId="29" fillId="0" borderId="0"/>
    <xf numFmtId="42" fontId="5" fillId="0" borderId="0" applyFont="0" applyFill="0" applyBorder="0" applyAlignment="0" applyProtection="0"/>
  </cellStyleXfs>
  <cellXfs count="175">
    <xf numFmtId="0" fontId="0" fillId="0" borderId="0" xfId="0"/>
    <xf numFmtId="0" fontId="6" fillId="0" borderId="0" xfId="0" applyFont="1"/>
    <xf numFmtId="0" fontId="8" fillId="0" borderId="0" xfId="0" applyFont="1"/>
    <xf numFmtId="0" fontId="8" fillId="0" borderId="0" xfId="0" applyFont="1" applyAlignment="1">
      <alignment vertical="center"/>
    </xf>
    <xf numFmtId="0" fontId="8" fillId="0" borderId="8" xfId="0" applyFont="1" applyBorder="1"/>
    <xf numFmtId="0" fontId="9" fillId="2" borderId="0" xfId="0" applyFont="1" applyFill="1" applyAlignment="1">
      <alignment horizontal="center" vertical="center"/>
    </xf>
    <xf numFmtId="0" fontId="9" fillId="2" borderId="0" xfId="0" applyFont="1" applyFill="1" applyAlignment="1">
      <alignment horizontal="center" vertical="center" wrapText="1"/>
    </xf>
    <xf numFmtId="0" fontId="0" fillId="0" borderId="0" xfId="0" applyAlignment="1">
      <alignment horizontal="center"/>
    </xf>
    <xf numFmtId="0" fontId="12" fillId="0" borderId="0" xfId="0" applyFont="1" applyAlignment="1">
      <alignment horizontal="center" vertical="center" wrapText="1"/>
    </xf>
    <xf numFmtId="0" fontId="8" fillId="3" borderId="5" xfId="0" applyFont="1" applyFill="1" applyBorder="1" applyAlignment="1">
      <alignment horizontal="center" vertical="center"/>
    </xf>
    <xf numFmtId="0" fontId="8" fillId="3" borderId="0" xfId="0" applyFont="1" applyFill="1" applyAlignment="1">
      <alignment vertical="center" wrapText="1"/>
    </xf>
    <xf numFmtId="0" fontId="8" fillId="3" borderId="0" xfId="0" applyFont="1" applyFill="1" applyAlignment="1">
      <alignment horizontal="center" vertical="center"/>
    </xf>
    <xf numFmtId="6" fontId="8" fillId="3" borderId="0" xfId="0" applyNumberFormat="1" applyFont="1" applyFill="1" applyAlignment="1">
      <alignment vertical="center"/>
    </xf>
    <xf numFmtId="0" fontId="8" fillId="3" borderId="0" xfId="0" applyFont="1" applyFill="1" applyAlignment="1">
      <alignment horizontal="center" vertical="center" wrapText="1"/>
    </xf>
    <xf numFmtId="0" fontId="8" fillId="3" borderId="9" xfId="0" applyFont="1" applyFill="1" applyBorder="1" applyAlignment="1">
      <alignment vertical="center" wrapText="1"/>
    </xf>
    <xf numFmtId="0" fontId="8" fillId="3" borderId="9" xfId="0" applyFont="1" applyFill="1" applyBorder="1" applyAlignment="1">
      <alignment horizontal="center" vertical="center"/>
    </xf>
    <xf numFmtId="6" fontId="8" fillId="3" borderId="9" xfId="0" applyNumberFormat="1" applyFont="1" applyFill="1" applyBorder="1" applyAlignment="1">
      <alignment vertical="center"/>
    </xf>
    <xf numFmtId="0" fontId="8" fillId="3" borderId="9" xfId="0" applyFont="1" applyFill="1" applyBorder="1" applyAlignment="1">
      <alignment horizontal="center" vertical="center" wrapText="1"/>
    </xf>
    <xf numFmtId="0" fontId="13" fillId="0" borderId="0" xfId="0" applyFont="1" applyAlignment="1">
      <alignment horizontal="justify" vertical="center"/>
    </xf>
    <xf numFmtId="0" fontId="11" fillId="2" borderId="5" xfId="0" applyFont="1" applyFill="1" applyBorder="1" applyAlignment="1">
      <alignment horizontal="center" vertical="center"/>
    </xf>
    <xf numFmtId="0" fontId="11" fillId="2" borderId="5" xfId="0" applyFont="1" applyFill="1" applyBorder="1" applyAlignment="1">
      <alignment horizontal="center" vertical="center" wrapText="1"/>
    </xf>
    <xf numFmtId="0" fontId="6" fillId="3" borderId="6" xfId="0" applyFont="1" applyFill="1" applyBorder="1"/>
    <xf numFmtId="0" fontId="8" fillId="3" borderId="6" xfId="0" applyFont="1" applyFill="1" applyBorder="1"/>
    <xf numFmtId="10" fontId="7" fillId="0" borderId="0" xfId="0" applyNumberFormat="1" applyFont="1" applyAlignment="1">
      <alignment horizontal="center"/>
    </xf>
    <xf numFmtId="1" fontId="8" fillId="3" borderId="5" xfId="0" applyNumberFormat="1" applyFont="1" applyFill="1" applyBorder="1" applyAlignment="1">
      <alignment horizontal="center" vertical="center" wrapText="1"/>
    </xf>
    <xf numFmtId="0" fontId="8" fillId="3" borderId="5" xfId="0" applyFont="1" applyFill="1" applyBorder="1" applyAlignment="1">
      <alignment horizontal="left" vertical="center" wrapText="1"/>
    </xf>
    <xf numFmtId="1" fontId="8" fillId="3" borderId="6" xfId="0" applyNumberFormat="1" applyFont="1" applyFill="1" applyBorder="1" applyAlignment="1">
      <alignment horizontal="center" vertical="center" wrapText="1"/>
    </xf>
    <xf numFmtId="0" fontId="8" fillId="3" borderId="6" xfId="0" applyFont="1" applyFill="1" applyBorder="1" applyAlignment="1">
      <alignment horizontal="left" vertical="center" wrapText="1"/>
    </xf>
    <xf numFmtId="0" fontId="13" fillId="3" borderId="6" xfId="0" applyFont="1" applyFill="1" applyBorder="1" applyAlignment="1">
      <alignment horizontal="justify" vertical="center"/>
    </xf>
    <xf numFmtId="0" fontId="8" fillId="3" borderId="5" xfId="0" applyFont="1" applyFill="1" applyBorder="1" applyAlignment="1">
      <alignment vertical="center" wrapText="1"/>
    </xf>
    <xf numFmtId="10" fontId="8" fillId="3" borderId="5" xfId="1" applyNumberFormat="1" applyFont="1" applyFill="1" applyBorder="1" applyAlignment="1">
      <alignment horizontal="center" vertical="center" wrapText="1"/>
    </xf>
    <xf numFmtId="1" fontId="8" fillId="3" borderId="5" xfId="0" applyNumberFormat="1" applyFont="1" applyFill="1" applyBorder="1" applyAlignment="1">
      <alignment vertical="center"/>
    </xf>
    <xf numFmtId="14" fontId="8" fillId="3" borderId="5" xfId="0" applyNumberFormat="1" applyFont="1" applyFill="1" applyBorder="1" applyAlignment="1">
      <alignment horizontal="center" vertical="center"/>
    </xf>
    <xf numFmtId="0" fontId="6" fillId="3" borderId="5" xfId="0" applyFont="1" applyFill="1" applyBorder="1"/>
    <xf numFmtId="0" fontId="6" fillId="3" borderId="5" xfId="0" applyFont="1" applyFill="1" applyBorder="1" applyAlignment="1">
      <alignment horizontal="center"/>
    </xf>
    <xf numFmtId="43" fontId="7" fillId="0" borderId="7" xfId="1" applyFont="1" applyFill="1" applyBorder="1" applyAlignment="1">
      <alignment horizontal="center"/>
    </xf>
    <xf numFmtId="43" fontId="7" fillId="0" borderId="0" xfId="0" applyNumberFormat="1" applyFont="1"/>
    <xf numFmtId="10" fontId="8" fillId="3" borderId="0" xfId="0" applyNumberFormat="1" applyFont="1" applyFill="1" applyAlignment="1">
      <alignment horizontal="center" vertical="center"/>
    </xf>
    <xf numFmtId="43" fontId="8" fillId="3" borderId="0" xfId="1" applyFont="1" applyFill="1" applyBorder="1" applyAlignment="1">
      <alignment horizontal="center" vertical="center"/>
    </xf>
    <xf numFmtId="0" fontId="7" fillId="0" borderId="0" xfId="0" applyFont="1" applyAlignment="1">
      <alignment vertical="center"/>
    </xf>
    <xf numFmtId="6" fontId="9" fillId="2" borderId="8" xfId="0" applyNumberFormat="1" applyFont="1" applyFill="1" applyBorder="1"/>
    <xf numFmtId="6" fontId="8" fillId="3" borderId="5" xfId="1" applyNumberFormat="1" applyFont="1" applyFill="1" applyBorder="1" applyAlignment="1">
      <alignment vertical="center" wrapText="1"/>
    </xf>
    <xf numFmtId="0" fontId="0" fillId="8" borderId="0" xfId="0" applyFill="1"/>
    <xf numFmtId="0" fontId="21" fillId="10" borderId="0" xfId="0" applyFont="1" applyFill="1" applyAlignment="1">
      <alignment horizontal="center" vertical="center"/>
    </xf>
    <xf numFmtId="10" fontId="10" fillId="10" borderId="0" xfId="2" applyNumberFormat="1" applyFont="1" applyFill="1" applyAlignment="1">
      <alignment horizontal="center" vertical="center" wrapText="1"/>
    </xf>
    <xf numFmtId="0" fontId="16" fillId="12" borderId="0" xfId="0" applyFont="1" applyFill="1" applyAlignment="1">
      <alignment horizontal="center" vertical="center"/>
    </xf>
    <xf numFmtId="0" fontId="11" fillId="2" borderId="8" xfId="0" applyFont="1" applyFill="1" applyBorder="1" applyAlignment="1">
      <alignment horizontal="center" vertical="center"/>
    </xf>
    <xf numFmtId="0" fontId="19" fillId="9" borderId="8" xfId="0" applyFont="1" applyFill="1" applyBorder="1" applyAlignment="1">
      <alignment horizontal="center" vertical="center" wrapText="1"/>
    </xf>
    <xf numFmtId="14" fontId="22" fillId="12" borderId="21" xfId="0" applyNumberFormat="1" applyFont="1" applyFill="1" applyBorder="1"/>
    <xf numFmtId="1" fontId="8" fillId="3" borderId="0" xfId="0" applyNumberFormat="1" applyFont="1" applyFill="1" applyAlignment="1">
      <alignment horizontal="center" vertical="center"/>
    </xf>
    <xf numFmtId="2" fontId="16" fillId="12" borderId="0" xfId="0" applyNumberFormat="1" applyFont="1" applyFill="1" applyAlignment="1">
      <alignment horizontal="center" vertical="center"/>
    </xf>
    <xf numFmtId="10" fontId="20" fillId="11" borderId="0" xfId="0" applyNumberFormat="1" applyFont="1" applyFill="1" applyAlignment="1">
      <alignment horizontal="center" vertical="center" wrapText="1"/>
    </xf>
    <xf numFmtId="0" fontId="8" fillId="3" borderId="0" xfId="0" applyFont="1" applyFill="1" applyAlignment="1">
      <alignment horizontal="left" vertical="center" wrapText="1"/>
    </xf>
    <xf numFmtId="0" fontId="0" fillId="13" borderId="0" xfId="0" applyFill="1"/>
    <xf numFmtId="0" fontId="0" fillId="14" borderId="0" xfId="0" applyFill="1"/>
    <xf numFmtId="14" fontId="8" fillId="3" borderId="5" xfId="0" applyNumberFormat="1" applyFont="1" applyFill="1" applyBorder="1" applyAlignment="1">
      <alignment horizontal="left" vertical="center" wrapText="1"/>
    </xf>
    <xf numFmtId="14" fontId="26" fillId="0" borderId="0" xfId="0" applyNumberFormat="1" applyFont="1" applyAlignment="1">
      <alignment vertical="center"/>
    </xf>
    <xf numFmtId="0" fontId="26" fillId="0" borderId="0" xfId="0" applyFont="1" applyAlignment="1">
      <alignment vertical="center"/>
    </xf>
    <xf numFmtId="0" fontId="18" fillId="2" borderId="1" xfId="0" applyFont="1" applyFill="1" applyBorder="1" applyAlignment="1">
      <alignment horizontal="center" vertical="center" wrapText="1"/>
    </xf>
    <xf numFmtId="9" fontId="8" fillId="3" borderId="0" xfId="2" applyFont="1" applyFill="1" applyBorder="1" applyAlignment="1">
      <alignment horizontal="left" vertical="center" wrapText="1"/>
    </xf>
    <xf numFmtId="0" fontId="0" fillId="0" borderId="0" xfId="0" applyAlignment="1">
      <alignment wrapText="1"/>
    </xf>
    <xf numFmtId="0" fontId="8" fillId="8" borderId="0" xfId="0" applyFont="1" applyFill="1" applyAlignment="1">
      <alignment horizontal="center" vertical="center"/>
    </xf>
    <xf numFmtId="0" fontId="8" fillId="2" borderId="0" xfId="0" applyFont="1" applyFill="1" applyAlignment="1">
      <alignment horizontal="center" vertical="center"/>
    </xf>
    <xf numFmtId="10" fontId="8" fillId="3" borderId="5" xfId="2" applyNumberFormat="1" applyFont="1" applyFill="1" applyBorder="1" applyAlignment="1">
      <alignment vertical="center" wrapText="1"/>
    </xf>
    <xf numFmtId="164" fontId="8" fillId="3" borderId="5" xfId="1" applyNumberFormat="1" applyFont="1" applyFill="1" applyBorder="1" applyAlignment="1">
      <alignment horizontal="left" vertical="center" wrapText="1"/>
    </xf>
    <xf numFmtId="0" fontId="14" fillId="6" borderId="6" xfId="0" applyFont="1" applyFill="1" applyBorder="1" applyAlignment="1">
      <alignment vertical="center"/>
    </xf>
    <xf numFmtId="43" fontId="4" fillId="0" borderId="0" xfId="1" applyFont="1" applyAlignment="1">
      <alignment horizontal="center" vertical="center"/>
    </xf>
    <xf numFmtId="43" fontId="4" fillId="0" borderId="0" xfId="1" applyFont="1" applyFill="1" applyAlignment="1">
      <alignment horizontal="center" vertical="center"/>
    </xf>
    <xf numFmtId="0" fontId="4" fillId="0" borderId="0" xfId="0" applyFont="1"/>
    <xf numFmtId="0" fontId="23" fillId="2" borderId="0" xfId="0" applyFont="1" applyFill="1" applyAlignment="1">
      <alignment vertical="center" wrapText="1"/>
    </xf>
    <xf numFmtId="43" fontId="23" fillId="2" borderId="0" xfId="1" applyFont="1" applyFill="1" applyAlignment="1">
      <alignment horizontal="center"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wrapText="1"/>
    </xf>
    <xf numFmtId="14" fontId="4" fillId="3" borderId="1" xfId="0" applyNumberFormat="1" applyFont="1" applyFill="1" applyBorder="1" applyAlignment="1">
      <alignment horizontal="center" vertical="center" wrapText="1"/>
    </xf>
    <xf numFmtId="42" fontId="4" fillId="0" borderId="1" xfId="4" applyFont="1" applyFill="1" applyBorder="1" applyAlignment="1">
      <alignment horizontal="center" vertical="center"/>
    </xf>
    <xf numFmtId="42" fontId="4" fillId="4" borderId="1" xfId="4" applyFont="1" applyFill="1" applyBorder="1" applyAlignment="1">
      <alignment horizontal="center" vertical="center"/>
    </xf>
    <xf numFmtId="42" fontId="25" fillId="0" borderId="7" xfId="4" applyFont="1" applyFill="1" applyBorder="1" applyAlignment="1">
      <alignment horizontal="center" vertical="center"/>
    </xf>
    <xf numFmtId="42" fontId="4" fillId="5" borderId="5" xfId="4" applyFont="1" applyFill="1" applyBorder="1" applyAlignment="1">
      <alignment horizontal="center" vertical="center"/>
    </xf>
    <xf numFmtId="43" fontId="4" fillId="5" borderId="5" xfId="1" applyFont="1" applyFill="1" applyBorder="1" applyAlignment="1">
      <alignment horizontal="center" vertical="center"/>
    </xf>
    <xf numFmtId="0" fontId="4" fillId="3" borderId="1" xfId="0" applyFont="1" applyFill="1" applyBorder="1" applyAlignment="1">
      <alignment horizontal="center" vertical="center"/>
    </xf>
    <xf numFmtId="42" fontId="4" fillId="5" borderId="6" xfId="4" applyFont="1" applyFill="1" applyBorder="1" applyAlignment="1">
      <alignment horizontal="center" vertical="center"/>
    </xf>
    <xf numFmtId="0" fontId="4" fillId="0" borderId="7" xfId="0" applyFont="1" applyBorder="1" applyAlignment="1">
      <alignment horizontal="center"/>
    </xf>
    <xf numFmtId="0" fontId="4" fillId="0" borderId="7" xfId="0" applyFont="1" applyBorder="1"/>
    <xf numFmtId="42" fontId="25" fillId="0" borderId="7" xfId="4" applyFont="1" applyFill="1" applyBorder="1" applyAlignment="1">
      <alignment horizontal="center"/>
    </xf>
    <xf numFmtId="42" fontId="25" fillId="0" borderId="7" xfId="4" applyFont="1" applyBorder="1" applyAlignment="1">
      <alignment horizontal="center" vertical="center"/>
    </xf>
    <xf numFmtId="43" fontId="25" fillId="0" borderId="7" xfId="1" applyFont="1" applyBorder="1" applyAlignment="1">
      <alignment horizontal="center" vertical="center"/>
    </xf>
    <xf numFmtId="0" fontId="4" fillId="0" borderId="0" xfId="0" applyFont="1" applyAlignment="1">
      <alignment horizontal="center"/>
    </xf>
    <xf numFmtId="42" fontId="4" fillId="0" borderId="0" xfId="4" applyFont="1" applyAlignment="1">
      <alignment horizontal="center" vertical="center"/>
    </xf>
    <xf numFmtId="42" fontId="4" fillId="0" borderId="0" xfId="4" applyFont="1" applyFill="1" applyAlignment="1">
      <alignment horizontal="center" vertical="center"/>
    </xf>
    <xf numFmtId="43" fontId="4" fillId="0" borderId="0" xfId="1" applyFont="1" applyFill="1"/>
    <xf numFmtId="42" fontId="4" fillId="3" borderId="0" xfId="4" applyFont="1" applyFill="1" applyAlignment="1">
      <alignment horizontal="center" vertical="center"/>
    </xf>
    <xf numFmtId="42" fontId="4" fillId="3" borderId="0" xfId="4" applyFont="1" applyFill="1"/>
    <xf numFmtId="43" fontId="4" fillId="3" borderId="0" xfId="1" applyFont="1" applyFill="1"/>
    <xf numFmtId="9" fontId="4" fillId="3" borderId="0" xfId="2" applyFont="1" applyFill="1" applyAlignment="1">
      <alignment horizontal="center" vertical="center"/>
    </xf>
    <xf numFmtId="0" fontId="4" fillId="3" borderId="0" xfId="2" applyNumberFormat="1" applyFont="1" applyFill="1" applyAlignment="1">
      <alignment horizontal="center" vertical="center"/>
    </xf>
    <xf numFmtId="10" fontId="23" fillId="2" borderId="0" xfId="2" applyNumberFormat="1" applyFont="1" applyFill="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wrapText="1"/>
    </xf>
    <xf numFmtId="0" fontId="4" fillId="0" borderId="0" xfId="0" applyFont="1" applyAlignment="1">
      <alignment wrapText="1"/>
    </xf>
    <xf numFmtId="10" fontId="4" fillId="0" borderId="0" xfId="2" applyNumberFormat="1" applyFont="1" applyFill="1" applyAlignment="1">
      <alignment wrapText="1"/>
    </xf>
    <xf numFmtId="10" fontId="4" fillId="0" borderId="0" xfId="2" applyNumberFormat="1" applyFont="1" applyAlignment="1">
      <alignment horizontal="center" vertical="center" wrapText="1"/>
    </xf>
    <xf numFmtId="10" fontId="4" fillId="0" borderId="0" xfId="2" applyNumberFormat="1" applyFont="1" applyFill="1" applyAlignment="1">
      <alignment horizontal="center" vertical="center" wrapText="1"/>
    </xf>
    <xf numFmtId="0" fontId="14" fillId="6" borderId="6" xfId="0" applyFont="1" applyFill="1" applyBorder="1" applyAlignment="1">
      <alignment vertical="center" wrapText="1"/>
    </xf>
    <xf numFmtId="0" fontId="14" fillId="6" borderId="0" xfId="0" applyFont="1" applyFill="1" applyAlignment="1">
      <alignment vertical="center" wrapText="1"/>
    </xf>
    <xf numFmtId="10" fontId="23" fillId="2" borderId="0" xfId="2" applyNumberFormat="1" applyFont="1" applyFill="1" applyAlignment="1">
      <alignment horizontal="center" wrapText="1"/>
    </xf>
    <xf numFmtId="10" fontId="32" fillId="11" borderId="0" xfId="0" applyNumberFormat="1" applyFont="1" applyFill="1" applyAlignment="1">
      <alignment horizontal="center" wrapText="1"/>
    </xf>
    <xf numFmtId="10" fontId="23" fillId="10" borderId="0" xfId="2" applyNumberFormat="1" applyFont="1" applyFill="1" applyAlignment="1">
      <alignment horizontal="center" wrapText="1"/>
    </xf>
    <xf numFmtId="0" fontId="31" fillId="10" borderId="0" xfId="0" applyFont="1" applyFill="1" applyAlignment="1">
      <alignment horizontal="center" vertical="center" wrapText="1"/>
    </xf>
    <xf numFmtId="10" fontId="4" fillId="0" borderId="5" xfId="2" applyNumberFormat="1" applyFont="1" applyFill="1" applyBorder="1" applyAlignment="1">
      <alignment horizontal="center" vertical="center" wrapText="1"/>
    </xf>
    <xf numFmtId="10" fontId="4" fillId="4" borderId="5" xfId="2" applyNumberFormat="1" applyFont="1" applyFill="1" applyBorder="1" applyAlignment="1">
      <alignment horizontal="center" vertical="center" wrapText="1"/>
    </xf>
    <xf numFmtId="10" fontId="4" fillId="0" borderId="1" xfId="2" applyNumberFormat="1" applyFont="1" applyFill="1" applyBorder="1" applyAlignment="1">
      <alignment horizontal="center" vertical="center" wrapText="1"/>
    </xf>
    <xf numFmtId="10" fontId="4" fillId="5" borderId="1" xfId="2"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7" xfId="0" applyFont="1" applyBorder="1" applyAlignment="1">
      <alignment horizontal="center" wrapText="1"/>
    </xf>
    <xf numFmtId="10" fontId="25" fillId="0" borderId="7" xfId="2" applyNumberFormat="1" applyFont="1" applyFill="1" applyBorder="1" applyAlignment="1">
      <alignment horizontal="center" wrapText="1"/>
    </xf>
    <xf numFmtId="10" fontId="25" fillId="0" borderId="7" xfId="2" applyNumberFormat="1" applyFont="1" applyFill="1" applyBorder="1" applyAlignment="1">
      <alignment horizontal="center" vertical="center" wrapText="1"/>
    </xf>
    <xf numFmtId="10" fontId="4" fillId="0" borderId="7" xfId="2" applyNumberFormat="1" applyFont="1" applyFill="1" applyBorder="1" applyAlignment="1">
      <alignment horizontal="center" vertical="center" wrapText="1"/>
    </xf>
    <xf numFmtId="10" fontId="25" fillId="0" borderId="7" xfId="2" applyNumberFormat="1" applyFont="1" applyBorder="1" applyAlignment="1">
      <alignment horizontal="center" vertical="center" wrapText="1"/>
    </xf>
    <xf numFmtId="10" fontId="4" fillId="3" borderId="0" xfId="2" applyNumberFormat="1" applyFont="1" applyFill="1" applyAlignment="1">
      <alignment horizontal="center" vertical="center" wrapText="1"/>
    </xf>
    <xf numFmtId="10" fontId="4" fillId="3" borderId="0" xfId="2" applyNumberFormat="1" applyFont="1" applyFill="1" applyAlignment="1">
      <alignment wrapText="1"/>
    </xf>
    <xf numFmtId="10" fontId="4" fillId="8" borderId="5" xfId="2" applyNumberFormat="1" applyFont="1" applyFill="1" applyBorder="1" applyAlignment="1">
      <alignment horizontal="center" vertical="center" wrapText="1"/>
    </xf>
    <xf numFmtId="10" fontId="3" fillId="5" borderId="1" xfId="2"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10" fontId="1" fillId="5" borderId="1" xfId="2" applyNumberFormat="1" applyFont="1" applyFill="1" applyBorder="1" applyAlignment="1">
      <alignment horizontal="center" vertical="center" wrapText="1"/>
    </xf>
    <xf numFmtId="0" fontId="16" fillId="3" borderId="1" xfId="0" applyFont="1" applyFill="1" applyBorder="1" applyAlignment="1">
      <alignment horizontal="justify" vertical="top" wrapText="1"/>
    </xf>
    <xf numFmtId="0" fontId="17" fillId="3" borderId="1"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17" fillId="3" borderId="22" xfId="0" applyFont="1" applyFill="1" applyBorder="1" applyAlignment="1">
      <alignment horizontal="justify" vertical="top" wrapText="1"/>
    </xf>
    <xf numFmtId="0" fontId="17" fillId="3" borderId="6" xfId="0" applyFont="1" applyFill="1" applyBorder="1" applyAlignment="1">
      <alignment horizontal="justify" vertical="top" wrapText="1"/>
    </xf>
    <xf numFmtId="0" fontId="17" fillId="3" borderId="23" xfId="0" applyFont="1" applyFill="1" applyBorder="1" applyAlignment="1">
      <alignment horizontal="justify" vertical="top" wrapText="1"/>
    </xf>
    <xf numFmtId="0" fontId="25" fillId="0" borderId="0" xfId="0" applyFont="1" applyAlignment="1">
      <alignment horizontal="left" vertical="center"/>
    </xf>
    <xf numFmtId="0" fontId="23" fillId="15" borderId="0" xfId="0" applyFont="1" applyFill="1" applyAlignment="1">
      <alignment horizontal="center"/>
    </xf>
    <xf numFmtId="0" fontId="23" fillId="16" borderId="0" xfId="0" applyFont="1" applyFill="1" applyAlignment="1">
      <alignment horizontal="center" wrapText="1"/>
    </xf>
    <xf numFmtId="0" fontId="23" fillId="15" borderId="5" xfId="0" applyFont="1" applyFill="1" applyBorder="1" applyAlignment="1">
      <alignment horizontal="center"/>
    </xf>
    <xf numFmtId="0" fontId="11" fillId="2" borderId="4" xfId="0" applyFont="1" applyFill="1" applyBorder="1" applyAlignment="1">
      <alignment horizontal="center" vertical="center" wrapText="1"/>
    </xf>
    <xf numFmtId="0" fontId="11" fillId="2" borderId="0" xfId="0" applyFont="1" applyFill="1" applyAlignment="1">
      <alignment horizontal="center" vertical="center" wrapText="1"/>
    </xf>
    <xf numFmtId="0" fontId="19" fillId="11" borderId="0" xfId="0" applyFont="1" applyFill="1" applyAlignment="1">
      <alignment horizontal="center" vertical="center" wrapText="1"/>
    </xf>
    <xf numFmtId="0" fontId="11" fillId="10" borderId="0" xfId="0" applyFont="1" applyFill="1" applyAlignment="1">
      <alignment horizontal="center" vertical="center" wrapText="1"/>
    </xf>
    <xf numFmtId="10" fontId="20" fillId="11" borderId="0" xfId="0" applyNumberFormat="1" applyFont="1" applyFill="1" applyAlignment="1">
      <alignment horizontal="center" vertical="center" wrapText="1"/>
    </xf>
    <xf numFmtId="0" fontId="11" fillId="10" borderId="0" xfId="0" applyFont="1" applyFill="1" applyAlignment="1">
      <alignment horizontal="center" vertical="center"/>
    </xf>
    <xf numFmtId="0" fontId="11" fillId="10" borderId="4" xfId="0" applyFont="1" applyFill="1" applyBorder="1" applyAlignment="1">
      <alignment horizontal="center" vertical="center" wrapText="1"/>
    </xf>
    <xf numFmtId="10" fontId="23" fillId="2" borderId="0" xfId="2" applyNumberFormat="1" applyFont="1" applyFill="1" applyAlignment="1">
      <alignment horizontal="center" wrapText="1"/>
    </xf>
    <xf numFmtId="0" fontId="4" fillId="3" borderId="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3" fillId="2" borderId="0" xfId="0" applyFont="1" applyFill="1" applyAlignment="1">
      <alignment vertical="center" wrapText="1"/>
    </xf>
    <xf numFmtId="0" fontId="25" fillId="0" borderId="7" xfId="0" applyFont="1" applyBorder="1" applyAlignment="1">
      <alignment horizontal="left" wrapText="1"/>
    </xf>
    <xf numFmtId="0" fontId="23" fillId="2" borderId="20" xfId="0" applyFont="1" applyFill="1" applyBorder="1" applyAlignment="1">
      <alignment vertical="center" wrapText="1"/>
    </xf>
    <xf numFmtId="0" fontId="23" fillId="2" borderId="0" xfId="0" applyFont="1" applyFill="1" applyAlignment="1">
      <alignment horizontal="center" vertical="top" wrapText="1"/>
    </xf>
    <xf numFmtId="0" fontId="14" fillId="6" borderId="6" xfId="0" applyFont="1" applyFill="1" applyBorder="1" applyAlignment="1">
      <alignment horizontal="left" vertical="center" wrapText="1"/>
    </xf>
    <xf numFmtId="0" fontId="4" fillId="3" borderId="3" xfId="0" applyFont="1" applyFill="1" applyBorder="1" applyAlignment="1">
      <alignment horizontal="center" vertical="center"/>
    </xf>
    <xf numFmtId="0" fontId="4" fillId="3" borderId="24" xfId="0" applyFont="1" applyFill="1" applyBorder="1" applyAlignment="1">
      <alignment horizontal="center" vertical="center"/>
    </xf>
    <xf numFmtId="43" fontId="23" fillId="2" borderId="0" xfId="1" applyFont="1" applyFill="1" applyAlignment="1">
      <alignment horizontal="center" vertical="center" wrapText="1"/>
    </xf>
    <xf numFmtId="0" fontId="4" fillId="3" borderId="2" xfId="0" applyFont="1" applyFill="1" applyBorder="1" applyAlignment="1">
      <alignment horizontal="center" vertical="center" wrapText="1"/>
    </xf>
    <xf numFmtId="0" fontId="14" fillId="6" borderId="6" xfId="0" applyFont="1" applyFill="1" applyBorder="1" applyAlignment="1">
      <alignment horizontal="left" vertical="center"/>
    </xf>
    <xf numFmtId="0" fontId="23" fillId="2" borderId="0" xfId="0" applyFont="1" applyFill="1" applyAlignment="1">
      <alignment horizontal="center"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8" xfId="0" applyBorder="1" applyAlignment="1">
      <alignment horizontal="left" vertical="center" wrapText="1"/>
    </xf>
    <xf numFmtId="0" fontId="0" fillId="0" borderId="0" xfId="0"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horizontal="left" vertical="center" wrapText="1"/>
    </xf>
    <xf numFmtId="0" fontId="0" fillId="0" borderId="9" xfId="0" applyBorder="1" applyAlignment="1">
      <alignment horizontal="left" vertical="center" wrapText="1"/>
    </xf>
    <xf numFmtId="0" fontId="0" fillId="0" borderId="17" xfId="0" applyBorder="1" applyAlignment="1">
      <alignment horizontal="left" vertic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0" fontId="14" fillId="7" borderId="13" xfId="0" applyFont="1" applyFill="1" applyBorder="1" applyAlignment="1">
      <alignment horizontal="center" vertical="center" wrapText="1"/>
    </xf>
    <xf numFmtId="0" fontId="14" fillId="7" borderId="14"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14" fillId="7" borderId="16"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7" xfId="0" applyFont="1" applyFill="1" applyBorder="1" applyAlignment="1">
      <alignment horizontal="center" vertical="center" wrapText="1"/>
    </xf>
  </cellXfs>
  <cellStyles count="5">
    <cellStyle name="Millares" xfId="1" builtinId="3"/>
    <cellStyle name="Moneda [0]" xfId="4" builtinId="7"/>
    <cellStyle name="Normal" xfId="0" builtinId="0"/>
    <cellStyle name="Normal 4" xfId="3" xr:uid="{D7E33EF5-0548-F64D-AC32-ADC53C59C885}"/>
    <cellStyle name="Porcentaje" xfId="2" builtinId="5"/>
  </cellStyles>
  <dxfs count="9">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numFmt numFmtId="14" formatCode="0.00%"/>
      <fill>
        <patternFill>
          <bgColor theme="9" tint="-0.24994659260841701"/>
        </patternFill>
      </fill>
    </dxf>
    <dxf>
      <font>
        <b/>
        <i val="0"/>
        <color theme="0"/>
      </font>
      <numFmt numFmtId="14" formatCode="0.00%"/>
      <fill>
        <patternFill>
          <bgColor rgb="FFC00000"/>
        </patternFill>
      </fill>
    </dxf>
    <dxf>
      <font>
        <b/>
        <i val="0"/>
        <color theme="0"/>
      </font>
      <fill>
        <patternFill>
          <bgColor theme="9" tint="-0.24994659260841701"/>
        </patternFill>
      </fill>
    </dxf>
    <dxf>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65942</xdr:colOff>
      <xdr:row>0</xdr:row>
      <xdr:rowOff>161192</xdr:rowOff>
    </xdr:from>
    <xdr:to>
      <xdr:col>2</xdr:col>
      <xdr:colOff>615852</xdr:colOff>
      <xdr:row>3</xdr:row>
      <xdr:rowOff>90707</xdr:rowOff>
    </xdr:to>
    <xdr:pic>
      <xdr:nvPicPr>
        <xdr:cNvPr id="2" name="Imagen 1">
          <a:extLst>
            <a:ext uri="{FF2B5EF4-FFF2-40B4-BE49-F238E27FC236}">
              <a16:creationId xmlns:a16="http://schemas.microsoft.com/office/drawing/2014/main" id="{D5DD0991-A6C0-464B-B932-093DA378D7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61192"/>
          <a:ext cx="1311910" cy="501015"/>
        </a:xfrm>
        <a:prstGeom prst="rect">
          <a:avLst/>
        </a:prstGeom>
        <a:noFill/>
        <a:ln>
          <a:noFill/>
        </a:ln>
      </xdr:spPr>
    </xdr:pic>
    <xdr:clientData/>
  </xdr:twoCellAnchor>
  <xdr:twoCellAnchor editAs="oneCell">
    <xdr:from>
      <xdr:col>10</xdr:col>
      <xdr:colOff>322385</xdr:colOff>
      <xdr:row>0</xdr:row>
      <xdr:rowOff>109904</xdr:rowOff>
    </xdr:from>
    <xdr:to>
      <xdr:col>12</xdr:col>
      <xdr:colOff>135349</xdr:colOff>
      <xdr:row>3</xdr:row>
      <xdr:rowOff>47249</xdr:rowOff>
    </xdr:to>
    <xdr:pic>
      <xdr:nvPicPr>
        <xdr:cNvPr id="4" name="Imagen 3">
          <a:extLst>
            <a:ext uri="{FF2B5EF4-FFF2-40B4-BE49-F238E27FC236}">
              <a16:creationId xmlns:a16="http://schemas.microsoft.com/office/drawing/2014/main" id="{AB6DE589-A533-496C-94BC-DF13A6D544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76443" y="109904"/>
          <a:ext cx="1336964" cy="5088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54428</xdr:colOff>
      <xdr:row>0</xdr:row>
      <xdr:rowOff>40821</xdr:rowOff>
    </xdr:from>
    <xdr:to>
      <xdr:col>1</xdr:col>
      <xdr:colOff>556713</xdr:colOff>
      <xdr:row>3</xdr:row>
      <xdr:rowOff>113211</xdr:rowOff>
    </xdr:to>
    <xdr:pic>
      <xdr:nvPicPr>
        <xdr:cNvPr id="2" name="Imagen 1">
          <a:extLst>
            <a:ext uri="{FF2B5EF4-FFF2-40B4-BE49-F238E27FC236}">
              <a16:creationId xmlns:a16="http://schemas.microsoft.com/office/drawing/2014/main" id="{88AD2141-0AA2-4C81-A70A-3CE143F25F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428" y="40821"/>
          <a:ext cx="1311910" cy="501015"/>
        </a:xfrm>
        <a:prstGeom prst="rect">
          <a:avLst/>
        </a:prstGeom>
        <a:noFill/>
        <a:ln>
          <a:noFill/>
        </a:ln>
      </xdr:spPr>
    </xdr:pic>
    <xdr:clientData/>
  </xdr:twoCellAnchor>
  <xdr:twoCellAnchor editAs="oneCell">
    <xdr:from>
      <xdr:col>3</xdr:col>
      <xdr:colOff>163286</xdr:colOff>
      <xdr:row>0</xdr:row>
      <xdr:rowOff>136071</xdr:rowOff>
    </xdr:from>
    <xdr:to>
      <xdr:col>4</xdr:col>
      <xdr:colOff>729527</xdr:colOff>
      <xdr:row>4</xdr:row>
      <xdr:rowOff>121884</xdr:rowOff>
    </xdr:to>
    <xdr:pic>
      <xdr:nvPicPr>
        <xdr:cNvPr id="4" name="Imagen 3">
          <a:extLst>
            <a:ext uri="{FF2B5EF4-FFF2-40B4-BE49-F238E27FC236}">
              <a16:creationId xmlns:a16="http://schemas.microsoft.com/office/drawing/2014/main" id="{BE767E40-E43B-4B43-B7D8-4E0578A149F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20393" y="136071"/>
          <a:ext cx="1464313" cy="55731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131885</xdr:colOff>
      <xdr:row>0</xdr:row>
      <xdr:rowOff>58615</xdr:rowOff>
    </xdr:from>
    <xdr:to>
      <xdr:col>1</xdr:col>
      <xdr:colOff>630507</xdr:colOff>
      <xdr:row>3</xdr:row>
      <xdr:rowOff>120015</xdr:rowOff>
    </xdr:to>
    <xdr:pic>
      <xdr:nvPicPr>
        <xdr:cNvPr id="2" name="Imagen 1">
          <a:extLst>
            <a:ext uri="{FF2B5EF4-FFF2-40B4-BE49-F238E27FC236}">
              <a16:creationId xmlns:a16="http://schemas.microsoft.com/office/drawing/2014/main" id="{B93FED45-4B82-4875-8435-6D864E2D25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885" y="58615"/>
          <a:ext cx="1311910" cy="501015"/>
        </a:xfrm>
        <a:prstGeom prst="rect">
          <a:avLst/>
        </a:prstGeom>
        <a:noFill/>
        <a:ln>
          <a:noFill/>
        </a:ln>
      </xdr:spPr>
    </xdr:pic>
    <xdr:clientData/>
  </xdr:twoCellAnchor>
  <xdr:twoCellAnchor editAs="oneCell">
    <xdr:from>
      <xdr:col>5</xdr:col>
      <xdr:colOff>2930769</xdr:colOff>
      <xdr:row>0</xdr:row>
      <xdr:rowOff>73269</xdr:rowOff>
    </xdr:from>
    <xdr:to>
      <xdr:col>6</xdr:col>
      <xdr:colOff>177312</xdr:colOff>
      <xdr:row>3</xdr:row>
      <xdr:rowOff>119429</xdr:rowOff>
    </xdr:to>
    <xdr:pic>
      <xdr:nvPicPr>
        <xdr:cNvPr id="4" name="Imagen 3">
          <a:extLst>
            <a:ext uri="{FF2B5EF4-FFF2-40B4-BE49-F238E27FC236}">
              <a16:creationId xmlns:a16="http://schemas.microsoft.com/office/drawing/2014/main" id="{D0B0885B-48AE-4BB6-A203-73374D2100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0904" y="73269"/>
          <a:ext cx="1276350" cy="4857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502285</xdr:colOff>
      <xdr:row>4</xdr:row>
      <xdr:rowOff>72390</xdr:rowOff>
    </xdr:to>
    <xdr:pic>
      <xdr:nvPicPr>
        <xdr:cNvPr id="2" name="Imagen 1">
          <a:extLst>
            <a:ext uri="{FF2B5EF4-FFF2-40B4-BE49-F238E27FC236}">
              <a16:creationId xmlns:a16="http://schemas.microsoft.com/office/drawing/2014/main" id="{8A559936-9A57-4B1E-B166-25662042C2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42875"/>
          <a:ext cx="1311910" cy="501015"/>
        </a:xfrm>
        <a:prstGeom prst="rect">
          <a:avLst/>
        </a:prstGeom>
        <a:noFill/>
        <a:ln>
          <a:noFill/>
        </a:ln>
      </xdr:spPr>
    </xdr:pic>
    <xdr:clientData/>
  </xdr:twoCellAnchor>
  <xdr:twoCellAnchor editAs="oneCell">
    <xdr:from>
      <xdr:col>5</xdr:col>
      <xdr:colOff>0</xdr:colOff>
      <xdr:row>0</xdr:row>
      <xdr:rowOff>111125</xdr:rowOff>
    </xdr:from>
    <xdr:to>
      <xdr:col>5</xdr:col>
      <xdr:colOff>1276350</xdr:colOff>
      <xdr:row>4</xdr:row>
      <xdr:rowOff>25400</xdr:rowOff>
    </xdr:to>
    <xdr:pic>
      <xdr:nvPicPr>
        <xdr:cNvPr id="4" name="Imagen 3">
          <a:extLst>
            <a:ext uri="{FF2B5EF4-FFF2-40B4-BE49-F238E27FC236}">
              <a16:creationId xmlns:a16="http://schemas.microsoft.com/office/drawing/2014/main" id="{5554DD47-06FC-4494-B2C4-8F25D877040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03813" y="111125"/>
          <a:ext cx="1276350" cy="4857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197827</xdr:colOff>
      <xdr:row>1</xdr:row>
      <xdr:rowOff>58616</xdr:rowOff>
    </xdr:from>
    <xdr:to>
      <xdr:col>0</xdr:col>
      <xdr:colOff>1509737</xdr:colOff>
      <xdr:row>4</xdr:row>
      <xdr:rowOff>120015</xdr:rowOff>
    </xdr:to>
    <xdr:pic>
      <xdr:nvPicPr>
        <xdr:cNvPr id="2" name="Imagen 1">
          <a:extLst>
            <a:ext uri="{FF2B5EF4-FFF2-40B4-BE49-F238E27FC236}">
              <a16:creationId xmlns:a16="http://schemas.microsoft.com/office/drawing/2014/main" id="{78D97075-C5B8-4ACB-852A-3591A15B43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827" y="205154"/>
          <a:ext cx="1311910" cy="501015"/>
        </a:xfrm>
        <a:prstGeom prst="rect">
          <a:avLst/>
        </a:prstGeom>
        <a:noFill/>
        <a:ln>
          <a:noFill/>
        </a:ln>
      </xdr:spPr>
    </xdr:pic>
    <xdr:clientData/>
  </xdr:twoCellAnchor>
  <xdr:twoCellAnchor editAs="oneCell">
    <xdr:from>
      <xdr:col>5</xdr:col>
      <xdr:colOff>146538</xdr:colOff>
      <xdr:row>1</xdr:row>
      <xdr:rowOff>21981</xdr:rowOff>
    </xdr:from>
    <xdr:to>
      <xdr:col>6</xdr:col>
      <xdr:colOff>660888</xdr:colOff>
      <xdr:row>4</xdr:row>
      <xdr:rowOff>68140</xdr:rowOff>
    </xdr:to>
    <xdr:pic>
      <xdr:nvPicPr>
        <xdr:cNvPr id="4" name="Imagen 3">
          <a:extLst>
            <a:ext uri="{FF2B5EF4-FFF2-40B4-BE49-F238E27FC236}">
              <a16:creationId xmlns:a16="http://schemas.microsoft.com/office/drawing/2014/main" id="{9100BD54-4E70-4850-9176-8C5C5D5E7A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38038" y="168519"/>
          <a:ext cx="1276350" cy="4857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NARDA/Downloads/SPI%207735_ENERO-ABRIL%20%20DE%20%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NARDA/Downloads/Anexo%203.%20POA%20MINCIENCIAS%20Proyecto1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ENA DE VALOR 2020"/>
      <sheetName val="CADENA DE VALOR 2021"/>
      <sheetName val="RESERVAS 2021"/>
      <sheetName val="EJECUCIÓN 2020"/>
      <sheetName val="EJECUCIÓN 2021"/>
      <sheetName val="ESTRATÉGICO"/>
      <sheetName val="INDICE"/>
      <sheetName val="EJECUCIÓN"/>
      <sheetName val="Cuadro Control"/>
      <sheetName val="homologación conceptos"/>
      <sheetName val="Listas"/>
      <sheetName val="Cadena de Valor"/>
      <sheetName val="Proyecto"/>
      <sheetName val="Metas proyecto"/>
      <sheetName val="Metas PDD"/>
      <sheetName val="Productos MGA"/>
      <sheetName val="Actividades"/>
      <sheetName val="Tareas"/>
      <sheetName val="Territorialización y Población"/>
      <sheetName val="Directorio UndOpe"/>
      <sheetName val="Glosario"/>
      <sheetName val="Instrucciones"/>
      <sheetName val="Soportes"/>
    </sheetNames>
    <sheetDataSet>
      <sheetData sheetId="0"/>
      <sheetData sheetId="1"/>
      <sheetData sheetId="2"/>
      <sheetData sheetId="3"/>
      <sheetData sheetId="4"/>
      <sheetData sheetId="5"/>
      <sheetData sheetId="6"/>
      <sheetData sheetId="7"/>
      <sheetData sheetId="8"/>
      <sheetData sheetId="9"/>
      <sheetData sheetId="10">
        <row r="61">
          <cell r="D61" t="str">
            <v>Plan de acción</v>
          </cell>
        </row>
        <row r="62">
          <cell r="D62" t="str">
            <v>Presupuesto</v>
          </cell>
        </row>
        <row r="63">
          <cell r="D63" t="str">
            <v>Magnitudes</v>
          </cell>
        </row>
        <row r="64">
          <cell r="D64" t="str">
            <v>Seguimiento SPI</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OYECTO"/>
      <sheetName val="CONTROL DE AJUSTES"/>
      <sheetName val="CONTROL DE CAMBIOS POA"/>
      <sheetName val="PRODUCTOS MGA"/>
      <sheetName val="ACTIVIDADES MGA"/>
      <sheetName val="POA TÉCNICO"/>
      <sheetName val="Hoja1"/>
      <sheetName val="POA FINAN"/>
      <sheetName val="METODOLOGÍA"/>
      <sheetName val="DIRECTORI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Enero</v>
          </cell>
          <cell r="C2">
            <v>30</v>
          </cell>
        </row>
        <row r="3">
          <cell r="B3" t="str">
            <v>Feb</v>
          </cell>
          <cell r="C3">
            <v>28</v>
          </cell>
        </row>
        <row r="4">
          <cell r="B4" t="str">
            <v>Mar</v>
          </cell>
          <cell r="C4">
            <v>31</v>
          </cell>
        </row>
        <row r="5">
          <cell r="B5" t="str">
            <v>Abril</v>
          </cell>
          <cell r="C5">
            <v>30</v>
          </cell>
        </row>
        <row r="6">
          <cell r="B6" t="str">
            <v>Mayo</v>
          </cell>
          <cell r="C6">
            <v>31</v>
          </cell>
        </row>
        <row r="7">
          <cell r="B7" t="str">
            <v>Junio</v>
          </cell>
          <cell r="C7">
            <v>30</v>
          </cell>
        </row>
        <row r="8">
          <cell r="B8" t="str">
            <v>Julio</v>
          </cell>
          <cell r="C8">
            <v>31</v>
          </cell>
        </row>
        <row r="9">
          <cell r="B9" t="str">
            <v>Agosto</v>
          </cell>
          <cell r="C9">
            <v>31</v>
          </cell>
        </row>
        <row r="10">
          <cell r="B10" t="str">
            <v>Sept</v>
          </cell>
          <cell r="C10">
            <v>30</v>
          </cell>
        </row>
        <row r="11">
          <cell r="B11" t="str">
            <v>Oct</v>
          </cell>
          <cell r="C11">
            <v>31</v>
          </cell>
        </row>
        <row r="12">
          <cell r="B12" t="str">
            <v>Nov</v>
          </cell>
          <cell r="C12">
            <v>30</v>
          </cell>
        </row>
        <row r="13">
          <cell r="B13" t="str">
            <v>Dic</v>
          </cell>
          <cell r="C13">
            <v>31</v>
          </cell>
        </row>
      </sheetData>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69B3C-595A-4E3B-A0E7-91140914E655}">
  <dimension ref="A5:O14"/>
  <sheetViews>
    <sheetView showGridLines="0" zoomScale="130" zoomScaleNormal="130" workbookViewId="0">
      <pane xSplit="1" topLeftCell="B1" activePane="topRight" state="frozen"/>
      <selection activeCell="A5" sqref="A5"/>
      <selection pane="topRight" activeCell="B5" sqref="B5:O5"/>
    </sheetView>
  </sheetViews>
  <sheetFormatPr baseColWidth="10" defaultRowHeight="15" x14ac:dyDescent="0.2"/>
  <cols>
    <col min="1" max="1" width="10.5" customWidth="1"/>
    <col min="15" max="15" width="8.83203125" customWidth="1"/>
  </cols>
  <sheetData>
    <row r="5" spans="1:15" ht="110.25" customHeight="1" x14ac:dyDescent="0.2">
      <c r="A5" s="58" t="s">
        <v>97</v>
      </c>
      <c r="B5" s="125" t="s">
        <v>182</v>
      </c>
      <c r="C5" s="125"/>
      <c r="D5" s="125"/>
      <c r="E5" s="125"/>
      <c r="F5" s="125"/>
      <c r="G5" s="125"/>
      <c r="H5" s="125"/>
      <c r="I5" s="125"/>
      <c r="J5" s="125"/>
      <c r="K5" s="125"/>
      <c r="L5" s="125"/>
      <c r="M5" s="125"/>
      <c r="N5" s="125"/>
      <c r="O5" s="125"/>
    </row>
    <row r="6" spans="1:15" ht="48" customHeight="1" x14ac:dyDescent="0.2">
      <c r="A6" s="58" t="s">
        <v>72</v>
      </c>
      <c r="B6" s="126" t="s">
        <v>79</v>
      </c>
      <c r="C6" s="126"/>
      <c r="D6" s="126"/>
      <c r="E6" s="126"/>
      <c r="F6" s="126"/>
      <c r="G6" s="126"/>
      <c r="H6" s="126"/>
      <c r="I6" s="126"/>
      <c r="J6" s="126"/>
      <c r="K6" s="126"/>
      <c r="L6" s="126"/>
      <c r="M6" s="126"/>
      <c r="N6" s="126"/>
      <c r="O6" s="126"/>
    </row>
    <row r="7" spans="1:15" ht="35.25" customHeight="1" x14ac:dyDescent="0.2">
      <c r="A7" s="58" t="s">
        <v>94</v>
      </c>
      <c r="B7" s="126" t="s">
        <v>155</v>
      </c>
      <c r="C7" s="126"/>
      <c r="D7" s="126"/>
      <c r="E7" s="126"/>
      <c r="F7" s="126"/>
      <c r="G7" s="126"/>
      <c r="H7" s="126"/>
      <c r="I7" s="126"/>
      <c r="J7" s="126"/>
      <c r="K7" s="126"/>
      <c r="L7" s="126"/>
      <c r="M7" s="126"/>
      <c r="N7" s="126"/>
      <c r="O7" s="126"/>
    </row>
    <row r="8" spans="1:15" ht="27" customHeight="1" x14ac:dyDescent="0.2">
      <c r="A8" s="58" t="s">
        <v>95</v>
      </c>
      <c r="B8" s="126" t="s">
        <v>160</v>
      </c>
      <c r="C8" s="126"/>
      <c r="D8" s="126"/>
      <c r="E8" s="126"/>
      <c r="F8" s="126"/>
      <c r="G8" s="126"/>
      <c r="H8" s="126"/>
      <c r="I8" s="126"/>
      <c r="J8" s="126"/>
      <c r="K8" s="126"/>
      <c r="L8" s="126"/>
      <c r="M8" s="126"/>
      <c r="N8" s="126"/>
      <c r="O8" s="126"/>
    </row>
    <row r="9" spans="1:15" ht="84" customHeight="1" x14ac:dyDescent="0.2">
      <c r="A9" s="58" t="s">
        <v>177</v>
      </c>
      <c r="B9" s="128" t="s">
        <v>181</v>
      </c>
      <c r="C9" s="129"/>
      <c r="D9" s="129"/>
      <c r="E9" s="129"/>
      <c r="F9" s="129"/>
      <c r="G9" s="129"/>
      <c r="H9" s="129"/>
      <c r="I9" s="129"/>
      <c r="J9" s="129"/>
      <c r="K9" s="129"/>
      <c r="L9" s="129"/>
      <c r="M9" s="129"/>
      <c r="N9" s="129"/>
      <c r="O9" s="130"/>
    </row>
    <row r="10" spans="1:15" ht="144" customHeight="1" x14ac:dyDescent="0.2">
      <c r="A10" s="58" t="s">
        <v>73</v>
      </c>
      <c r="B10" s="125" t="s">
        <v>179</v>
      </c>
      <c r="C10" s="125"/>
      <c r="D10" s="125"/>
      <c r="E10" s="125"/>
      <c r="F10" s="125"/>
      <c r="G10" s="125"/>
      <c r="H10" s="125"/>
      <c r="I10" s="125"/>
      <c r="J10" s="125"/>
      <c r="K10" s="125"/>
      <c r="L10" s="125"/>
      <c r="M10" s="125"/>
      <c r="N10" s="125"/>
      <c r="O10" s="125"/>
    </row>
    <row r="11" spans="1:15" ht="22.5" customHeight="1" x14ac:dyDescent="0.2">
      <c r="A11" s="58" t="s">
        <v>87</v>
      </c>
      <c r="B11" s="127" t="s">
        <v>93</v>
      </c>
      <c r="C11" s="127"/>
      <c r="D11" s="127"/>
      <c r="E11" s="127"/>
      <c r="F11" s="127"/>
      <c r="G11" s="127"/>
      <c r="H11" s="127"/>
      <c r="I11" s="127"/>
      <c r="J11" s="127"/>
      <c r="K11" s="127"/>
      <c r="L11" s="127"/>
      <c r="M11" s="127"/>
      <c r="N11" s="127"/>
      <c r="O11" s="127"/>
    </row>
    <row r="12" spans="1:15" ht="78.75" customHeight="1" x14ac:dyDescent="0.2">
      <c r="A12" s="58" t="s">
        <v>176</v>
      </c>
      <c r="B12" s="126" t="s">
        <v>28</v>
      </c>
      <c r="C12" s="126"/>
      <c r="D12" s="126"/>
      <c r="E12" s="126"/>
      <c r="F12" s="126"/>
      <c r="G12" s="126"/>
      <c r="H12" s="126"/>
      <c r="I12" s="126"/>
      <c r="J12" s="126"/>
      <c r="K12" s="126"/>
      <c r="L12" s="126"/>
      <c r="M12" s="126"/>
      <c r="N12" s="126"/>
      <c r="O12" s="126"/>
    </row>
    <row r="14" spans="1:15" x14ac:dyDescent="0.2">
      <c r="C14" s="60"/>
    </row>
  </sheetData>
  <mergeCells count="8">
    <mergeCell ref="B5:O5"/>
    <mergeCell ref="B12:O12"/>
    <mergeCell ref="B10:O10"/>
    <mergeCell ref="B6:O6"/>
    <mergeCell ref="B7:O7"/>
    <mergeCell ref="B11:O11"/>
    <mergeCell ref="B8:O8"/>
    <mergeCell ref="B9:O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3C615-480A-41B6-B7CF-2F634405CECA}">
  <dimension ref="A5:L9"/>
  <sheetViews>
    <sheetView showGridLines="0" topLeftCell="B1" zoomScale="140" workbookViewId="0">
      <selection activeCell="H9" sqref="H9"/>
    </sheetView>
  </sheetViews>
  <sheetFormatPr baseColWidth="10" defaultColWidth="11.5" defaultRowHeight="11" x14ac:dyDescent="0.15"/>
  <cols>
    <col min="1" max="1" width="12.1640625" style="2" bestFit="1" customWidth="1"/>
    <col min="2" max="2" width="32.6640625" style="2" customWidth="1"/>
    <col min="3" max="3" width="32.5" style="2" customWidth="1"/>
    <col min="4" max="4" width="13.5" style="2" bestFit="1" customWidth="1"/>
    <col min="5" max="5" width="28.5" style="2" customWidth="1"/>
    <col min="6" max="6" width="13.6640625" style="2" customWidth="1"/>
    <col min="7" max="7" width="14.6640625" style="2" bestFit="1" customWidth="1"/>
    <col min="8" max="8" width="7.6640625" style="2" bestFit="1" customWidth="1"/>
    <col min="9" max="9" width="10.5" style="2" bestFit="1" customWidth="1"/>
    <col min="10" max="10" width="11.5" style="2" bestFit="1" customWidth="1"/>
    <col min="11" max="11" width="18.5" style="2" bestFit="1" customWidth="1"/>
    <col min="12" max="12" width="12.1640625" style="2" bestFit="1" customWidth="1"/>
    <col min="13" max="16384" width="11.5" style="2"/>
  </cols>
  <sheetData>
    <row r="5" spans="1:12" s="57" customFormat="1" ht="26.25" customHeight="1" x14ac:dyDescent="0.2">
      <c r="A5" s="131" t="s">
        <v>108</v>
      </c>
      <c r="B5" s="131"/>
      <c r="C5" s="56"/>
    </row>
    <row r="6" spans="1:12" s="57" customFormat="1" ht="26.25" customHeight="1" x14ac:dyDescent="0.2">
      <c r="A6" s="131" t="s">
        <v>109</v>
      </c>
      <c r="B6" s="131"/>
      <c r="C6" s="56"/>
    </row>
    <row r="7" spans="1:12" ht="16" x14ac:dyDescent="0.2">
      <c r="A7" s="132" t="s">
        <v>172</v>
      </c>
      <c r="B7" s="132"/>
      <c r="C7" s="132"/>
    </row>
    <row r="8" spans="1:12" ht="30" x14ac:dyDescent="0.15">
      <c r="A8" s="19" t="s">
        <v>0</v>
      </c>
      <c r="B8" s="19" t="s">
        <v>19</v>
      </c>
      <c r="C8" s="19" t="s">
        <v>80</v>
      </c>
      <c r="D8" s="20" t="s">
        <v>81</v>
      </c>
      <c r="E8" s="19" t="s">
        <v>69</v>
      </c>
      <c r="F8" s="20" t="s">
        <v>30</v>
      </c>
      <c r="G8" s="20" t="s">
        <v>33</v>
      </c>
      <c r="H8" s="20" t="s">
        <v>29</v>
      </c>
      <c r="I8" s="20" t="s">
        <v>31</v>
      </c>
      <c r="J8" s="20" t="s">
        <v>32</v>
      </c>
      <c r="K8" s="20" t="s">
        <v>34</v>
      </c>
      <c r="L8" s="19" t="s">
        <v>35</v>
      </c>
    </row>
    <row r="9" spans="1:12" ht="145.5" customHeight="1" x14ac:dyDescent="0.15">
      <c r="A9" s="31">
        <v>2023000100011</v>
      </c>
      <c r="B9" s="29" t="s">
        <v>265</v>
      </c>
      <c r="C9" s="29" t="s">
        <v>266</v>
      </c>
      <c r="D9" s="29" t="s">
        <v>186</v>
      </c>
      <c r="E9" s="29" t="s">
        <v>183</v>
      </c>
      <c r="F9" s="29" t="s">
        <v>247</v>
      </c>
      <c r="G9" s="41">
        <v>3736763000</v>
      </c>
      <c r="H9" s="64">
        <v>24</v>
      </c>
      <c r="I9" s="30">
        <f>+'POA TÉCNICO'!AJ38</f>
        <v>0.54129684624351804</v>
      </c>
      <c r="J9" s="63">
        <f>'POA FINAN'!AG37/G9</f>
        <v>0.5110905647481524</v>
      </c>
      <c r="K9" s="29" t="s">
        <v>184</v>
      </c>
      <c r="L9" s="9" t="s">
        <v>185</v>
      </c>
    </row>
  </sheetData>
  <mergeCells count="3">
    <mergeCell ref="A5:B5"/>
    <mergeCell ref="A6:B6"/>
    <mergeCell ref="A7:C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30647-3CD1-467A-A199-5B875B63D4F4}">
  <dimension ref="A6:I13"/>
  <sheetViews>
    <sheetView showGridLines="0" zoomScale="130" zoomScaleNormal="130" workbookViewId="0"/>
  </sheetViews>
  <sheetFormatPr baseColWidth="10" defaultColWidth="11.5" defaultRowHeight="11" x14ac:dyDescent="0.15"/>
  <cols>
    <col min="1" max="1" width="12.1640625" style="2" bestFit="1" customWidth="1"/>
    <col min="2" max="2" width="26.1640625" style="2" bestFit="1" customWidth="1"/>
    <col min="3" max="3" width="15" style="2" customWidth="1"/>
    <col min="4" max="4" width="11.83203125" style="2" customWidth="1"/>
    <col min="5" max="5" width="12.5" style="2" customWidth="1"/>
    <col min="6" max="6" width="60.5" style="2" customWidth="1"/>
    <col min="7" max="7" width="11.5" style="2" customWidth="1"/>
    <col min="8" max="8" width="10.5" style="2" customWidth="1"/>
    <col min="9" max="9" width="12.6640625" style="2" customWidth="1"/>
    <col min="10" max="16384" width="11.5" style="2"/>
  </cols>
  <sheetData>
    <row r="6" spans="1:9" ht="16" x14ac:dyDescent="0.2">
      <c r="A6" s="132" t="s">
        <v>156</v>
      </c>
      <c r="B6" s="132"/>
      <c r="C6" s="132"/>
      <c r="D6" s="132"/>
      <c r="E6" s="132"/>
      <c r="F6" s="132"/>
      <c r="G6" s="133" t="s">
        <v>171</v>
      </c>
      <c r="H6" s="133"/>
      <c r="I6" s="133"/>
    </row>
    <row r="7" spans="1:9" ht="47.25" customHeight="1" x14ac:dyDescent="0.15">
      <c r="A7" s="5" t="s">
        <v>0</v>
      </c>
      <c r="B7" s="5" t="s">
        <v>23</v>
      </c>
      <c r="C7" s="6" t="s">
        <v>24</v>
      </c>
      <c r="D7" s="6" t="s">
        <v>25</v>
      </c>
      <c r="E7" s="6" t="s">
        <v>168</v>
      </c>
      <c r="F7" s="5" t="s">
        <v>9</v>
      </c>
      <c r="G7" s="6" t="s">
        <v>157</v>
      </c>
      <c r="H7" s="6" t="s">
        <v>158</v>
      </c>
      <c r="I7" s="6" t="s">
        <v>159</v>
      </c>
    </row>
    <row r="8" spans="1:9" ht="60" x14ac:dyDescent="0.15">
      <c r="A8" s="24">
        <f>PROYECTO!A9</f>
        <v>2023000100011</v>
      </c>
      <c r="B8" s="25" t="str">
        <f>+PROYECTO!B9</f>
        <v>Implementación de la ruta de la innovación para fortalecer la competitividad de las empresas de la región
Centro Sur, Caquetá, Huila, Tolima y Putumayo</v>
      </c>
      <c r="C8" s="9"/>
      <c r="D8" s="32"/>
      <c r="E8" s="9"/>
      <c r="F8" s="25"/>
      <c r="G8" s="25"/>
      <c r="H8" s="55"/>
      <c r="I8" s="55"/>
    </row>
    <row r="9" spans="1:9" x14ac:dyDescent="0.15">
      <c r="A9" s="24"/>
      <c r="B9" s="25"/>
      <c r="C9" s="9"/>
      <c r="D9" s="32"/>
      <c r="E9" s="9"/>
      <c r="F9" s="25"/>
      <c r="G9" s="25"/>
      <c r="H9" s="55"/>
      <c r="I9" s="55"/>
    </row>
    <row r="10" spans="1:9" x14ac:dyDescent="0.15">
      <c r="A10" s="24"/>
      <c r="B10" s="25"/>
      <c r="C10" s="9"/>
      <c r="D10" s="32"/>
      <c r="E10" s="9"/>
      <c r="F10" s="25"/>
      <c r="G10" s="25"/>
      <c r="H10" s="55"/>
      <c r="I10" s="55"/>
    </row>
    <row r="11" spans="1:9" ht="16" x14ac:dyDescent="0.15">
      <c r="A11" s="26"/>
      <c r="B11" s="27"/>
      <c r="C11" s="22"/>
      <c r="D11" s="32"/>
      <c r="E11" s="22"/>
      <c r="F11" s="28"/>
      <c r="G11" s="28"/>
      <c r="H11" s="55"/>
      <c r="I11" s="55"/>
    </row>
    <row r="12" spans="1:9" ht="16" x14ac:dyDescent="0.15">
      <c r="F12" s="18"/>
    </row>
    <row r="13" spans="1:9" ht="16" x14ac:dyDescent="0.15">
      <c r="F13" s="18"/>
    </row>
  </sheetData>
  <mergeCells count="2">
    <mergeCell ref="A6:F6"/>
    <mergeCell ref="G6:I6"/>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F72486D-41D7-4B6A-BAE5-585CF9FCEFD0}">
          <x14:formula1>
            <xm:f>PARAMETRIZACIÓN!$G$2:$G$4</xm:f>
          </x14:formula1>
          <xm:sqref>E8:E10</xm:sqref>
        </x14:dataValidation>
        <x14:dataValidation type="list" allowBlank="1" showInputMessage="1" showErrorMessage="1" xr:uid="{63C069E7-1E5B-44C2-86E9-CFF91F032F1A}">
          <x14:formula1>
            <xm:f>PARAMETRIZACIÓN!$H$2:$H$3</xm:f>
          </x14:formula1>
          <xm:sqref>C8:C11</xm:sqref>
        </x14:dataValidation>
        <x14:dataValidation type="list" allowBlank="1" showInputMessage="1" showErrorMessage="1" xr:uid="{C969E563-8915-403E-BDCC-1282DC761221}">
          <x14:formula1>
            <xm:f>PARAMETRIZACIÓN!$C$1:$C$2</xm:f>
          </x14:formula1>
          <xm:sqref>G8:G11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0EAC9-DE9D-4213-AC3B-A448079928B7}">
  <dimension ref="A6:F11"/>
  <sheetViews>
    <sheetView showGridLines="0" zoomScale="120" zoomScaleNormal="120" workbookViewId="0">
      <selection activeCell="A9" sqref="A9"/>
    </sheetView>
  </sheetViews>
  <sheetFormatPr baseColWidth="10" defaultColWidth="11.5" defaultRowHeight="11" x14ac:dyDescent="0.15"/>
  <cols>
    <col min="1" max="1" width="12.1640625" style="2" bestFit="1" customWidth="1"/>
    <col min="2" max="2" width="26.1640625" style="2" bestFit="1" customWidth="1"/>
    <col min="3" max="3" width="14" style="2" customWidth="1"/>
    <col min="4" max="4" width="8.6640625" style="2" bestFit="1" customWidth="1"/>
    <col min="5" max="5" width="15.5" style="2" customWidth="1"/>
    <col min="6" max="6" width="27.5" style="2" customWidth="1"/>
    <col min="7" max="16384" width="11.5" style="2"/>
  </cols>
  <sheetData>
    <row r="6" spans="1:6" ht="16" x14ac:dyDescent="0.2">
      <c r="A6" s="132" t="s">
        <v>156</v>
      </c>
      <c r="B6" s="132"/>
      <c r="C6" s="132"/>
      <c r="D6" s="132"/>
      <c r="E6" s="132"/>
      <c r="F6" s="132"/>
    </row>
    <row r="7" spans="1:6" ht="52.5" customHeight="1" x14ac:dyDescent="0.15">
      <c r="A7" s="5" t="s">
        <v>0</v>
      </c>
      <c r="B7" s="5" t="s">
        <v>23</v>
      </c>
      <c r="C7" s="6" t="s">
        <v>92</v>
      </c>
      <c r="D7" s="6" t="s">
        <v>91</v>
      </c>
      <c r="E7" s="6" t="s">
        <v>161</v>
      </c>
      <c r="F7" s="6" t="s">
        <v>162</v>
      </c>
    </row>
    <row r="8" spans="1:6" ht="60" x14ac:dyDescent="0.15">
      <c r="A8" s="24">
        <f>+PROYECTO!A9</f>
        <v>2023000100011</v>
      </c>
      <c r="B8" s="25" t="str">
        <f>+PROYECTO!$B$9</f>
        <v>Implementación de la ruta de la innovación para fortalecer la competitividad de las empresas de la región
Centro Sur, Caquetá, Huila, Tolima y Putumayo</v>
      </c>
      <c r="C8" s="32" t="s">
        <v>90</v>
      </c>
      <c r="D8" s="32" t="s">
        <v>90</v>
      </c>
      <c r="E8" s="9" t="s">
        <v>90</v>
      </c>
      <c r="F8" s="25" t="s">
        <v>90</v>
      </c>
    </row>
    <row r="9" spans="1:6" ht="16" x14ac:dyDescent="0.15">
      <c r="A9" s="26"/>
      <c r="B9" s="27"/>
      <c r="C9" s="22"/>
      <c r="D9" s="22"/>
      <c r="E9" s="22"/>
      <c r="F9" s="28"/>
    </row>
    <row r="10" spans="1:6" ht="16" x14ac:dyDescent="0.15">
      <c r="F10" s="18"/>
    </row>
    <row r="11" spans="1:6" ht="16" x14ac:dyDescent="0.15">
      <c r="F11" s="18"/>
    </row>
  </sheetData>
  <mergeCells count="1">
    <mergeCell ref="A6:F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015D1-C2E1-4589-A1FE-76C7E811F584}">
  <dimension ref="A5:AK11"/>
  <sheetViews>
    <sheetView showGridLines="0" zoomScale="130" zoomScaleNormal="130" workbookViewId="0">
      <selection activeCell="E14" sqref="E14"/>
    </sheetView>
  </sheetViews>
  <sheetFormatPr baseColWidth="10" defaultColWidth="11.5" defaultRowHeight="11" x14ac:dyDescent="0.15"/>
  <cols>
    <col min="1" max="1" width="42.83203125" style="2" customWidth="1"/>
    <col min="2" max="2" width="11.5" style="2"/>
    <col min="3" max="3" width="38" style="2" customWidth="1"/>
    <col min="4" max="4" width="12.83203125" style="2" bestFit="1" customWidth="1"/>
    <col min="5" max="5" width="17.6640625" style="2" customWidth="1"/>
    <col min="6" max="6" width="11.5" style="2"/>
    <col min="7" max="7" width="12.33203125" style="2" customWidth="1"/>
    <col min="8" max="8" width="12.6640625" style="2" customWidth="1"/>
    <col min="9" max="16384" width="11.5" style="2"/>
  </cols>
  <sheetData>
    <row r="5" spans="1:37" ht="16" x14ac:dyDescent="0.2">
      <c r="B5" s="134" t="s">
        <v>173</v>
      </c>
      <c r="C5" s="134"/>
      <c r="D5" s="134"/>
      <c r="E5" s="134"/>
      <c r="F5" s="134"/>
      <c r="G5" s="134"/>
      <c r="H5" s="134"/>
    </row>
    <row r="6" spans="1:37" ht="38.25" customHeight="1" x14ac:dyDescent="0.15">
      <c r="A6" s="135" t="s">
        <v>1</v>
      </c>
      <c r="B6" s="135" t="s">
        <v>163</v>
      </c>
      <c r="C6" s="135" t="s">
        <v>2</v>
      </c>
      <c r="D6" s="135" t="s">
        <v>7</v>
      </c>
      <c r="E6" s="135" t="s">
        <v>3</v>
      </c>
      <c r="F6" s="135" t="s">
        <v>4</v>
      </c>
      <c r="G6" s="135" t="s">
        <v>5</v>
      </c>
      <c r="H6" s="135" t="s">
        <v>8</v>
      </c>
      <c r="I6" s="8"/>
      <c r="J6" s="8"/>
      <c r="K6" s="8"/>
      <c r="L6" s="8"/>
      <c r="M6" s="8"/>
      <c r="N6" s="8"/>
      <c r="O6" s="8"/>
      <c r="P6" s="8"/>
      <c r="Q6" s="8"/>
      <c r="R6" s="8"/>
      <c r="S6" s="8"/>
      <c r="T6" s="8"/>
      <c r="U6" s="8"/>
      <c r="V6" s="8"/>
      <c r="W6" s="8"/>
      <c r="X6" s="8"/>
      <c r="Y6" s="8"/>
      <c r="Z6" s="8"/>
      <c r="AA6" s="8"/>
      <c r="AB6" s="8"/>
      <c r="AC6" s="8"/>
      <c r="AD6" s="8"/>
      <c r="AE6" s="8"/>
      <c r="AF6" s="8"/>
      <c r="AG6" s="8"/>
      <c r="AH6" s="8"/>
      <c r="AI6" s="8"/>
      <c r="AJ6" s="8"/>
      <c r="AK6" s="8"/>
    </row>
    <row r="7" spans="1:37" ht="12.75" customHeight="1" x14ac:dyDescent="0.15">
      <c r="A7" s="136"/>
      <c r="B7" s="136"/>
      <c r="C7" s="136"/>
      <c r="D7" s="136"/>
      <c r="E7" s="136"/>
      <c r="F7" s="136"/>
      <c r="G7" s="136"/>
      <c r="H7" s="136"/>
    </row>
    <row r="8" spans="1:37" ht="36" x14ac:dyDescent="0.15">
      <c r="A8" s="10" t="str">
        <f>+PROYECTO!B9</f>
        <v>Implementación de la ruta de la innovación para fortalecer la competitividad de las empresas de la región
Centro Sur, Caquetá, Huila, Tolima y Putumayo</v>
      </c>
      <c r="B8" s="11">
        <v>1</v>
      </c>
      <c r="C8" s="10" t="s">
        <v>187</v>
      </c>
      <c r="D8" s="12">
        <v>1537101286</v>
      </c>
      <c r="E8" s="10" t="s">
        <v>188</v>
      </c>
      <c r="F8" s="13" t="s">
        <v>165</v>
      </c>
      <c r="G8" s="13" t="s">
        <v>6</v>
      </c>
      <c r="H8" s="11">
        <v>3</v>
      </c>
    </row>
    <row r="9" spans="1:37" ht="61" thickBot="1" x14ac:dyDescent="0.2">
      <c r="A9" s="14" t="str">
        <f>+PROYECTO!B9</f>
        <v>Implementación de la ruta de la innovación para fortalecer la competitividad de las empresas de la región
Centro Sur, Caquetá, Huila, Tolima y Putumayo</v>
      </c>
      <c r="B9" s="15">
        <v>2</v>
      </c>
      <c r="C9" s="14" t="s">
        <v>189</v>
      </c>
      <c r="D9" s="16">
        <v>2199661714</v>
      </c>
      <c r="E9" s="14" t="s">
        <v>190</v>
      </c>
      <c r="F9" s="17" t="s">
        <v>191</v>
      </c>
      <c r="G9" s="15" t="s">
        <v>6</v>
      </c>
      <c r="H9" s="15">
        <v>20</v>
      </c>
    </row>
    <row r="10" spans="1:37" ht="12" thickBot="1" x14ac:dyDescent="0.2">
      <c r="A10" s="4"/>
      <c r="B10" s="4"/>
      <c r="C10" s="4"/>
      <c r="D10" s="40">
        <f>SUM(D8:D9)</f>
        <v>3736763000</v>
      </c>
      <c r="E10" s="4"/>
      <c r="F10" s="4"/>
      <c r="G10" s="4"/>
      <c r="H10" s="4"/>
    </row>
    <row r="11" spans="1:37" ht="12" thickTop="1" x14ac:dyDescent="0.15"/>
  </sheetData>
  <mergeCells count="9">
    <mergeCell ref="B5:H5"/>
    <mergeCell ref="G6:G7"/>
    <mergeCell ref="H6:H7"/>
    <mergeCell ref="A6:A7"/>
    <mergeCell ref="B6:B7"/>
    <mergeCell ref="C6:C7"/>
    <mergeCell ref="D6:D7"/>
    <mergeCell ref="E6:E7"/>
    <mergeCell ref="F6:F7"/>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903844F-EE81-4C27-B6E3-AA23417FAAFA}">
          <x14:formula1>
            <xm:f>PARAMETRIZACIÓN!$I$2:$I$6</xm:f>
          </x14:formula1>
          <xm:sqref>B8:B9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589B-B13F-41DA-8985-D1C0B7894A45}">
  <dimension ref="A5:AR30"/>
  <sheetViews>
    <sheetView showGridLines="0" topLeftCell="S1" zoomScale="136" zoomScaleNormal="100" workbookViewId="0">
      <pane ySplit="9" topLeftCell="A11" activePane="bottomLeft" state="frozen"/>
      <selection pane="bottomLeft" activeCell="H15" sqref="H15"/>
    </sheetView>
  </sheetViews>
  <sheetFormatPr baseColWidth="10" defaultColWidth="11.5" defaultRowHeight="11" x14ac:dyDescent="0.15"/>
  <cols>
    <col min="1" max="1" width="12.5" style="2" bestFit="1" customWidth="1"/>
    <col min="2" max="2" width="32.83203125" style="2" customWidth="1"/>
    <col min="3" max="3" width="33" style="2" customWidth="1"/>
    <col min="4" max="4" width="5.5" style="2" customWidth="1"/>
    <col min="5" max="5" width="12.6640625" style="3" customWidth="1"/>
    <col min="6" max="6" width="37.1640625" style="3" customWidth="1"/>
    <col min="7" max="7" width="8.5" style="2" customWidth="1"/>
    <col min="8" max="8" width="10" style="2" customWidth="1"/>
    <col min="9" max="9" width="11.5" style="2" customWidth="1"/>
    <col min="10" max="10" width="14.83203125" style="2" customWidth="1"/>
    <col min="11" max="11" width="10.6640625" style="2" customWidth="1"/>
    <col min="12" max="12" width="8.1640625" style="2" customWidth="1"/>
    <col min="13" max="13" width="4.5" style="2" customWidth="1"/>
    <col min="14" max="14" width="10.83203125" style="2" customWidth="1"/>
    <col min="15" max="15" width="9.33203125" style="2" customWidth="1"/>
    <col min="16" max="17" width="8.6640625" style="2" customWidth="1"/>
    <col min="18" max="18" width="6" style="2" customWidth="1"/>
    <col min="19" max="21" width="5.5" style="2" customWidth="1"/>
    <col min="22" max="22" width="6" style="2" customWidth="1"/>
    <col min="23" max="33" width="5.5" style="2" customWidth="1"/>
    <col min="34" max="41" width="6.33203125" style="2" customWidth="1"/>
    <col min="42" max="42" width="9.5" style="2" customWidth="1"/>
    <col min="43" max="43" width="19.5" style="2" customWidth="1"/>
    <col min="44" max="44" width="12.5" style="2" bestFit="1" customWidth="1"/>
    <col min="45" max="16384" width="11.5" style="2"/>
  </cols>
  <sheetData>
    <row r="5" spans="1:44" ht="16" x14ac:dyDescent="0.2">
      <c r="A5" s="134" t="s">
        <v>174</v>
      </c>
      <c r="B5" s="134"/>
      <c r="C5" s="134"/>
      <c r="D5" s="134"/>
      <c r="E5" s="134"/>
      <c r="F5" s="134"/>
      <c r="G5" s="134"/>
      <c r="H5" s="134"/>
      <c r="I5" s="134"/>
      <c r="J5" s="134"/>
      <c r="R5" s="134" t="s">
        <v>175</v>
      </c>
      <c r="S5" s="134"/>
      <c r="T5" s="134"/>
      <c r="U5" s="134"/>
      <c r="V5" s="134"/>
      <c r="W5" s="134"/>
      <c r="X5" s="134"/>
      <c r="Y5" s="134"/>
      <c r="Z5" s="134"/>
      <c r="AA5" s="134"/>
      <c r="AB5" s="134"/>
      <c r="AC5" s="134"/>
      <c r="AD5" s="134"/>
      <c r="AE5" s="134"/>
      <c r="AF5" s="134"/>
      <c r="AG5" s="134"/>
      <c r="AH5" s="134"/>
      <c r="AI5" s="134"/>
      <c r="AJ5" s="134"/>
      <c r="AK5" s="134"/>
      <c r="AL5" s="134"/>
      <c r="AM5" s="134"/>
      <c r="AN5" s="134"/>
      <c r="AO5" s="134"/>
    </row>
    <row r="6" spans="1:44" ht="12" customHeight="1" x14ac:dyDescent="0.15">
      <c r="A6" s="140" t="s">
        <v>0</v>
      </c>
      <c r="B6" s="138" t="s">
        <v>10</v>
      </c>
      <c r="C6" s="141" t="s">
        <v>163</v>
      </c>
      <c r="D6" s="141" t="s">
        <v>132</v>
      </c>
      <c r="E6" s="138" t="s">
        <v>11</v>
      </c>
      <c r="F6" s="138" t="s">
        <v>12</v>
      </c>
      <c r="G6" s="138" t="s">
        <v>125</v>
      </c>
      <c r="H6" s="138" t="s">
        <v>164</v>
      </c>
      <c r="I6" s="138" t="s">
        <v>36</v>
      </c>
      <c r="J6" s="138" t="s">
        <v>37</v>
      </c>
      <c r="K6" s="137" t="s">
        <v>110</v>
      </c>
      <c r="L6" s="137" t="s">
        <v>122</v>
      </c>
      <c r="M6" s="137" t="s">
        <v>111</v>
      </c>
      <c r="N6" s="137" t="s">
        <v>127</v>
      </c>
      <c r="O6" s="137" t="s">
        <v>128</v>
      </c>
      <c r="P6" s="137" t="s">
        <v>129</v>
      </c>
      <c r="Q6" s="137" t="s">
        <v>178</v>
      </c>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8" t="s">
        <v>40</v>
      </c>
      <c r="AQ6" s="138" t="s">
        <v>121</v>
      </c>
      <c r="AR6" s="138" t="s">
        <v>120</v>
      </c>
    </row>
    <row r="7" spans="1:44" ht="20.25" customHeight="1" x14ac:dyDescent="0.15">
      <c r="A7" s="140"/>
      <c r="B7" s="138"/>
      <c r="C7" s="138"/>
      <c r="D7" s="138"/>
      <c r="E7" s="138"/>
      <c r="F7" s="138"/>
      <c r="G7" s="138"/>
      <c r="H7" s="138"/>
      <c r="I7" s="138"/>
      <c r="J7" s="138"/>
      <c r="K7" s="137"/>
      <c r="L7" s="137"/>
      <c r="M7" s="137"/>
      <c r="N7" s="137"/>
      <c r="O7" s="137"/>
      <c r="P7" s="137"/>
      <c r="Q7" s="137"/>
      <c r="R7" s="51" t="s">
        <v>49</v>
      </c>
      <c r="S7" s="51" t="s">
        <v>50</v>
      </c>
      <c r="T7" s="51" t="s">
        <v>51</v>
      </c>
      <c r="U7" s="51" t="s">
        <v>52</v>
      </c>
      <c r="V7" s="51" t="s">
        <v>53</v>
      </c>
      <c r="W7" s="51" t="s">
        <v>54</v>
      </c>
      <c r="X7" s="51" t="s">
        <v>55</v>
      </c>
      <c r="Y7" s="51" t="s">
        <v>56</v>
      </c>
      <c r="Z7" s="51" t="s">
        <v>57</v>
      </c>
      <c r="AA7" s="51" t="s">
        <v>58</v>
      </c>
      <c r="AB7" s="51" t="s">
        <v>59</v>
      </c>
      <c r="AC7" s="51" t="s">
        <v>60</v>
      </c>
      <c r="AD7" s="51" t="s">
        <v>61</v>
      </c>
      <c r="AE7" s="51" t="s">
        <v>62</v>
      </c>
      <c r="AF7" s="51" t="s">
        <v>63</v>
      </c>
      <c r="AG7" s="51" t="s">
        <v>64</v>
      </c>
      <c r="AH7" s="51" t="s">
        <v>65</v>
      </c>
      <c r="AI7" s="51" t="s">
        <v>66</v>
      </c>
      <c r="AJ7" s="51" t="s">
        <v>202</v>
      </c>
      <c r="AK7" s="51" t="s">
        <v>203</v>
      </c>
      <c r="AL7" s="51" t="s">
        <v>204</v>
      </c>
      <c r="AM7" s="51" t="s">
        <v>205</v>
      </c>
      <c r="AN7" s="51" t="s">
        <v>206</v>
      </c>
      <c r="AO7" s="51" t="s">
        <v>207</v>
      </c>
      <c r="AP7" s="138"/>
      <c r="AQ7" s="138"/>
      <c r="AR7" s="138"/>
    </row>
    <row r="8" spans="1:44" ht="12" customHeight="1" x14ac:dyDescent="0.15">
      <c r="A8" s="140"/>
      <c r="B8" s="138"/>
      <c r="C8" s="138"/>
      <c r="D8" s="138"/>
      <c r="E8" s="138"/>
      <c r="F8" s="138"/>
      <c r="G8" s="138"/>
      <c r="H8" s="138"/>
      <c r="I8" s="138"/>
      <c r="J8" s="138"/>
      <c r="K8" s="137"/>
      <c r="L8" s="137"/>
      <c r="M8" s="137"/>
      <c r="N8" s="137"/>
      <c r="O8" s="137"/>
      <c r="P8" s="137"/>
      <c r="Q8" s="137"/>
      <c r="R8" s="44" t="s">
        <v>114</v>
      </c>
      <c r="S8" s="44" t="s">
        <v>115</v>
      </c>
      <c r="T8" s="44" t="s">
        <v>100</v>
      </c>
      <c r="U8" s="44" t="s">
        <v>116</v>
      </c>
      <c r="V8" s="44" t="s">
        <v>117</v>
      </c>
      <c r="W8" s="44" t="s">
        <v>101</v>
      </c>
      <c r="X8" s="44" t="s">
        <v>102</v>
      </c>
      <c r="Y8" s="44" t="s">
        <v>103</v>
      </c>
      <c r="Z8" s="44" t="s">
        <v>104</v>
      </c>
      <c r="AA8" s="44" t="s">
        <v>105</v>
      </c>
      <c r="AB8" s="44" t="s">
        <v>112</v>
      </c>
      <c r="AC8" s="44" t="s">
        <v>113</v>
      </c>
      <c r="AD8" s="44" t="s">
        <v>114</v>
      </c>
      <c r="AE8" s="44" t="s">
        <v>115</v>
      </c>
      <c r="AF8" s="44" t="s">
        <v>100</v>
      </c>
      <c r="AG8" s="44" t="s">
        <v>116</v>
      </c>
      <c r="AH8" s="44" t="s">
        <v>117</v>
      </c>
      <c r="AI8" s="44" t="s">
        <v>101</v>
      </c>
      <c r="AJ8" s="44" t="s">
        <v>102</v>
      </c>
      <c r="AK8" s="44" t="s">
        <v>103</v>
      </c>
      <c r="AL8" s="44" t="s">
        <v>104</v>
      </c>
      <c r="AM8" s="44" t="s">
        <v>105</v>
      </c>
      <c r="AN8" s="44" t="s">
        <v>112</v>
      </c>
      <c r="AO8" s="44" t="s">
        <v>113</v>
      </c>
      <c r="AP8" s="138"/>
      <c r="AQ8" s="138"/>
      <c r="AR8" s="138"/>
    </row>
    <row r="9" spans="1:44" s="1" customFormat="1" ht="39.75" customHeight="1" x14ac:dyDescent="0.2">
      <c r="A9" s="140"/>
      <c r="B9" s="138"/>
      <c r="C9" s="138"/>
      <c r="D9" s="138"/>
      <c r="E9" s="138"/>
      <c r="F9" s="138"/>
      <c r="G9" s="138"/>
      <c r="H9" s="138"/>
      <c r="I9" s="138"/>
      <c r="J9" s="138"/>
      <c r="K9" s="137"/>
      <c r="L9" s="137"/>
      <c r="M9" s="137"/>
      <c r="N9" s="137"/>
      <c r="O9" s="137"/>
      <c r="P9" s="137"/>
      <c r="Q9" s="137"/>
      <c r="R9" s="43">
        <f>VLOOKUP(R8,[2]Hoja1!$B$2:$C$13,2,0)</f>
        <v>30</v>
      </c>
      <c r="S9" s="43">
        <f>VLOOKUP(S8,[2]Hoja1!$B$2:$C$13,2,0)</f>
        <v>31</v>
      </c>
      <c r="T9" s="43">
        <f>VLOOKUP(T8,[2]Hoja1!$B$2:$C$13,2,0)</f>
        <v>30</v>
      </c>
      <c r="U9" s="43">
        <f>VLOOKUP(U8,[2]Hoja1!$B$2:$C$13,2,0)</f>
        <v>28</v>
      </c>
      <c r="V9" s="43">
        <f>VLOOKUP(V8,[2]Hoja1!$B$2:$C$13,2,0)</f>
        <v>31</v>
      </c>
      <c r="W9" s="43">
        <f>VLOOKUP(W8,[2]Hoja1!$B$2:$C$13,2,0)</f>
        <v>30</v>
      </c>
      <c r="X9" s="43">
        <f>VLOOKUP(X8,[2]Hoja1!$B$2:$C$13,2,0)</f>
        <v>31</v>
      </c>
      <c r="Y9" s="43">
        <f>VLOOKUP(Y8,[2]Hoja1!$B$2:$C$13,2,0)</f>
        <v>30</v>
      </c>
      <c r="Z9" s="43">
        <f>VLOOKUP(Z8,[2]Hoja1!$B$2:$C$13,2,0)</f>
        <v>31</v>
      </c>
      <c r="AA9" s="43">
        <f>VLOOKUP(AA8,[2]Hoja1!$B$2:$C$13,2,0)</f>
        <v>31</v>
      </c>
      <c r="AB9" s="43">
        <f>VLOOKUP(AB8,[2]Hoja1!$B$2:$C$13,2,0)</f>
        <v>30</v>
      </c>
      <c r="AC9" s="43">
        <f>VLOOKUP(AC8,[2]Hoja1!$B$2:$C$13,2,0)</f>
        <v>31</v>
      </c>
      <c r="AD9" s="43">
        <f>VLOOKUP(AD8,[2]Hoja1!$B$2:$C$13,2,0)</f>
        <v>30</v>
      </c>
      <c r="AE9" s="43">
        <f>VLOOKUP(AE8,[2]Hoja1!$B$2:$C$13,2,0)</f>
        <v>31</v>
      </c>
      <c r="AF9" s="43">
        <f>VLOOKUP(AF8,[2]Hoja1!$B$2:$C$13,2,0)</f>
        <v>30</v>
      </c>
      <c r="AG9" s="43">
        <f>VLOOKUP(AG8,[2]Hoja1!$B$2:$C$13,2,0)</f>
        <v>28</v>
      </c>
      <c r="AH9" s="43">
        <f>VLOOKUP(AH8,[2]Hoja1!$B$2:$C$13,2,0)</f>
        <v>31</v>
      </c>
      <c r="AI9" s="43">
        <f>VLOOKUP(AI8,[2]Hoja1!$B$2:$C$13,2,0)</f>
        <v>30</v>
      </c>
      <c r="AJ9" s="43">
        <f>VLOOKUP(AJ8,[2]Hoja1!$B$2:$C$13,2,0)</f>
        <v>31</v>
      </c>
      <c r="AK9" s="43">
        <f>VLOOKUP(AK8,[2]Hoja1!$B$2:$C$13,2,0)</f>
        <v>30</v>
      </c>
      <c r="AL9" s="43">
        <f>VLOOKUP(AL8,[2]Hoja1!$B$2:$C$13,2,0)</f>
        <v>31</v>
      </c>
      <c r="AM9" s="43">
        <f>VLOOKUP(AM8,[2]Hoja1!$B$2:$C$13,2,0)</f>
        <v>31</v>
      </c>
      <c r="AN9" s="43">
        <f>VLOOKUP(AN8,[2]Hoja1!$B$2:$C$13,2,0)</f>
        <v>30</v>
      </c>
      <c r="AO9" s="43">
        <f>VLOOKUP(AO8,[2]Hoja1!$B$2:$C$13,2,0)</f>
        <v>31</v>
      </c>
      <c r="AP9" s="138"/>
      <c r="AQ9" s="138"/>
      <c r="AR9" s="138"/>
    </row>
    <row r="10" spans="1:44" ht="36" x14ac:dyDescent="0.15">
      <c r="A10" s="49">
        <f>+PROYECTO!$A$9</f>
        <v>2023000100011</v>
      </c>
      <c r="B10" s="52" t="str">
        <f>+PROYECTO!$B$9</f>
        <v>Implementación de la ruta de la innovación para fortalecer la competitividad de las empresas de la región
Centro Sur, Caquetá, Huila, Tolima y Putumayo</v>
      </c>
      <c r="C10" s="52" t="str">
        <f>+'PRODUCTOS MGA'!C8</f>
        <v>Desarrollar capacidades para la generación de innovación en el tejido empresarial de la región</v>
      </c>
      <c r="D10" s="59"/>
      <c r="E10" s="11" t="s">
        <v>13</v>
      </c>
      <c r="F10" s="10" t="s">
        <v>248</v>
      </c>
      <c r="G10" s="11" t="s">
        <v>124</v>
      </c>
      <c r="H10" s="11">
        <v>4</v>
      </c>
      <c r="I10" s="11">
        <v>1</v>
      </c>
      <c r="J10" s="11">
        <v>4</v>
      </c>
      <c r="K10" s="11"/>
      <c r="L10" s="11" t="s">
        <v>214</v>
      </c>
      <c r="M10" s="11"/>
      <c r="N10" s="11">
        <f>+O10-(O10*20%)</f>
        <v>96</v>
      </c>
      <c r="O10" s="45">
        <v>120</v>
      </c>
      <c r="P10" s="45">
        <f>+O10+30</f>
        <v>150</v>
      </c>
      <c r="Q10" s="50">
        <f>+(N10+4*(O10)+P10)/6</f>
        <v>121</v>
      </c>
      <c r="R10" s="61" t="s">
        <v>258</v>
      </c>
      <c r="S10" s="61" t="s">
        <v>258</v>
      </c>
      <c r="T10" s="61" t="s">
        <v>258</v>
      </c>
      <c r="U10" s="61" t="s">
        <v>258</v>
      </c>
      <c r="V10" s="11"/>
      <c r="W10" s="11"/>
      <c r="X10" s="11"/>
      <c r="Y10" s="11"/>
      <c r="Z10" s="11"/>
      <c r="AA10" s="11"/>
      <c r="AB10" s="11"/>
      <c r="AC10" s="11"/>
      <c r="AD10" s="11"/>
      <c r="AE10" s="11"/>
      <c r="AF10" s="11"/>
      <c r="AG10" s="11"/>
      <c r="AH10" s="11"/>
      <c r="AI10" s="11"/>
      <c r="AJ10" s="11"/>
      <c r="AK10" s="11"/>
      <c r="AL10" s="11"/>
      <c r="AM10" s="11"/>
      <c r="AN10" s="11"/>
      <c r="AO10" s="11"/>
      <c r="AP10" s="37">
        <f>'POA TÉCNICO'!K11+'POA TÉCNICO'!K12</f>
        <v>6.8235540768065761E-2</v>
      </c>
      <c r="AQ10" s="38">
        <f>'POA FINAN'!H10+'POA FINAN'!H11</f>
        <v>242800000</v>
      </c>
      <c r="AR10" s="38"/>
    </row>
    <row r="11" spans="1:44" ht="36" x14ac:dyDescent="0.15">
      <c r="A11" s="49">
        <f>+PROYECTO!$A$9</f>
        <v>2023000100011</v>
      </c>
      <c r="B11" s="52" t="str">
        <f>+PROYECTO!$B$9</f>
        <v>Implementación de la ruta de la innovación para fortalecer la competitividad de las empresas de la región
Centro Sur, Caquetá, Huila, Tolima y Putumayo</v>
      </c>
      <c r="C11" s="52" t="str">
        <f>+C10</f>
        <v>Desarrollar capacidades para la generación de innovación en el tejido empresarial de la región</v>
      </c>
      <c r="D11" s="59"/>
      <c r="E11" s="11" t="s">
        <v>14</v>
      </c>
      <c r="F11" s="10" t="s">
        <v>249</v>
      </c>
      <c r="G11" s="11" t="s">
        <v>124</v>
      </c>
      <c r="H11" s="11">
        <v>5</v>
      </c>
      <c r="I11" s="11">
        <v>2</v>
      </c>
      <c r="J11" s="11">
        <v>6</v>
      </c>
      <c r="K11" s="11" t="str">
        <f>+E10</f>
        <v xml:space="preserve">Actividad 1.1.1 </v>
      </c>
      <c r="L11" s="11" t="s">
        <v>214</v>
      </c>
      <c r="M11" s="11"/>
      <c r="N11" s="11">
        <f t="shared" ref="N11:N20" si="0">+O11-(O11*20%)</f>
        <v>120</v>
      </c>
      <c r="O11" s="45">
        <v>150</v>
      </c>
      <c r="P11" s="45">
        <f t="shared" ref="P11:P20" si="1">+O11+30</f>
        <v>180</v>
      </c>
      <c r="Q11" s="50">
        <f t="shared" ref="Q11:Q20" si="2">+(N11+4*(O11)+P11)/6</f>
        <v>150</v>
      </c>
      <c r="R11" s="11"/>
      <c r="S11" s="61" t="s">
        <v>258</v>
      </c>
      <c r="T11" s="61" t="s">
        <v>258</v>
      </c>
      <c r="U11" s="61" t="s">
        <v>258</v>
      </c>
      <c r="V11" s="61" t="s">
        <v>258</v>
      </c>
      <c r="W11" s="61" t="s">
        <v>258</v>
      </c>
      <c r="X11" s="11"/>
      <c r="Y11" s="11"/>
      <c r="Z11" s="11"/>
      <c r="AA11" s="11"/>
      <c r="AB11" s="11"/>
      <c r="AC11" s="11"/>
      <c r="AD11" s="11"/>
      <c r="AE11" s="11"/>
      <c r="AF11" s="11"/>
      <c r="AG11" s="11"/>
      <c r="AH11" s="11"/>
      <c r="AI11" s="11"/>
      <c r="AJ11" s="11"/>
      <c r="AK11" s="11"/>
      <c r="AL11" s="11"/>
      <c r="AM11" s="11"/>
      <c r="AN11" s="11"/>
      <c r="AO11" s="11"/>
      <c r="AP11" s="37">
        <f>'POA TÉCNICO'!K13+'POA TÉCNICO'!K14</f>
        <v>3.4005355984085495E-2</v>
      </c>
      <c r="AQ11" s="38">
        <f>'POA FINAN'!H12+'POA FINAN'!H13</f>
        <v>121000000</v>
      </c>
      <c r="AR11" s="38"/>
    </row>
    <row r="12" spans="1:44" ht="36" x14ac:dyDescent="0.15">
      <c r="A12" s="49">
        <f>+PROYECTO!$A$9</f>
        <v>2023000100011</v>
      </c>
      <c r="B12" s="52" t="str">
        <f>+PROYECTO!$B$9</f>
        <v>Implementación de la ruta de la innovación para fortalecer la competitividad de las empresas de la región
Centro Sur, Caquetá, Huila, Tolima y Putumayo</v>
      </c>
      <c r="C12" s="52" t="str">
        <f t="shared" ref="C12:C15" si="3">+C11</f>
        <v>Desarrollar capacidades para la generación de innovación en el tejido empresarial de la región</v>
      </c>
      <c r="D12" s="59"/>
      <c r="E12" s="11" t="s">
        <v>15</v>
      </c>
      <c r="F12" s="10" t="s">
        <v>250</v>
      </c>
      <c r="G12" s="11" t="s">
        <v>124</v>
      </c>
      <c r="H12" s="11">
        <v>2</v>
      </c>
      <c r="I12" s="11">
        <v>8</v>
      </c>
      <c r="J12" s="11">
        <v>9</v>
      </c>
      <c r="K12" s="11" t="str">
        <f>+E11</f>
        <v xml:space="preserve">Actividad 1.1.2 </v>
      </c>
      <c r="L12" s="11" t="s">
        <v>214</v>
      </c>
      <c r="M12" s="11"/>
      <c r="N12" s="11">
        <f t="shared" si="0"/>
        <v>48</v>
      </c>
      <c r="O12" s="45">
        <v>60</v>
      </c>
      <c r="P12" s="45">
        <f t="shared" si="1"/>
        <v>90</v>
      </c>
      <c r="Q12" s="50">
        <f t="shared" si="2"/>
        <v>63</v>
      </c>
      <c r="R12" s="11"/>
      <c r="S12" s="11"/>
      <c r="T12" s="11"/>
      <c r="U12" s="11"/>
      <c r="V12" s="11"/>
      <c r="W12" s="11"/>
      <c r="X12" s="11"/>
      <c r="Y12" s="61" t="s">
        <v>258</v>
      </c>
      <c r="Z12" s="61" t="s">
        <v>258</v>
      </c>
      <c r="AA12" s="11"/>
      <c r="AB12" s="11"/>
      <c r="AC12" s="11"/>
      <c r="AD12" s="11"/>
      <c r="AE12" s="11"/>
      <c r="AF12" s="11"/>
      <c r="AG12" s="11"/>
      <c r="AH12" s="11"/>
      <c r="AI12" s="11"/>
      <c r="AJ12" s="11"/>
      <c r="AK12" s="11"/>
      <c r="AL12" s="11"/>
      <c r="AM12" s="11"/>
      <c r="AN12" s="11"/>
      <c r="AO12" s="11"/>
      <c r="AP12" s="37">
        <f>'POA TÉCNICO'!K15+'POA TÉCNICO'!K16+'POA TÉCNICO'!K17+'POA TÉCNICO'!K18+'POA TÉCNICO'!K19+'POA TÉCNICO'!K20+'POA TÉCNICO'!K21</f>
        <v>0.11474137802630105</v>
      </c>
      <c r="AQ12" s="38">
        <f>'POA FINAN'!H14+'POA FINAN'!H15+'POA FINAN'!H16+'POA FINAN'!H17+'POA FINAN'!H18+'POA FINAN'!H19+'POA FINAN'!H20</f>
        <v>408280000</v>
      </c>
      <c r="AR12" s="38"/>
    </row>
    <row r="13" spans="1:44" ht="36" x14ac:dyDescent="0.15">
      <c r="A13" s="49">
        <f>+PROYECTO!$A$9</f>
        <v>2023000100011</v>
      </c>
      <c r="B13" s="52" t="str">
        <f>+PROYECTO!$B$9</f>
        <v>Implementación de la ruta de la innovación para fortalecer la competitividad de las empresas de la región
Centro Sur, Caquetá, Huila, Tolima y Putumayo</v>
      </c>
      <c r="C13" s="52" t="str">
        <f t="shared" si="3"/>
        <v>Desarrollar capacidades para la generación de innovación en el tejido empresarial de la región</v>
      </c>
      <c r="D13" s="59"/>
      <c r="E13" s="11" t="s">
        <v>16</v>
      </c>
      <c r="F13" s="10" t="s">
        <v>251</v>
      </c>
      <c r="G13" s="11" t="s">
        <v>124</v>
      </c>
      <c r="H13" s="11">
        <v>2</v>
      </c>
      <c r="I13" s="11">
        <v>9</v>
      </c>
      <c r="J13" s="11">
        <v>10</v>
      </c>
      <c r="K13" s="11" t="str">
        <f>+K12</f>
        <v xml:space="preserve">Actividad 1.1.2 </v>
      </c>
      <c r="L13" s="11" t="s">
        <v>214</v>
      </c>
      <c r="M13" s="11"/>
      <c r="N13" s="11">
        <f t="shared" si="0"/>
        <v>48</v>
      </c>
      <c r="O13" s="45">
        <v>60</v>
      </c>
      <c r="P13" s="45">
        <f t="shared" si="1"/>
        <v>90</v>
      </c>
      <c r="Q13" s="50">
        <f t="shared" si="2"/>
        <v>63</v>
      </c>
      <c r="R13" s="11"/>
      <c r="S13" s="11"/>
      <c r="T13" s="11"/>
      <c r="U13" s="11"/>
      <c r="V13" s="11"/>
      <c r="W13" s="11"/>
      <c r="X13" s="11"/>
      <c r="Y13" s="11"/>
      <c r="Z13" s="61" t="s">
        <v>258</v>
      </c>
      <c r="AA13" s="61" t="s">
        <v>258</v>
      </c>
      <c r="AB13" s="11"/>
      <c r="AC13" s="11"/>
      <c r="AD13" s="11"/>
      <c r="AE13" s="11"/>
      <c r="AF13" s="11"/>
      <c r="AG13" s="11"/>
      <c r="AH13" s="11"/>
      <c r="AI13" s="11"/>
      <c r="AJ13" s="11"/>
      <c r="AK13" s="11"/>
      <c r="AL13" s="11"/>
      <c r="AM13" s="11"/>
      <c r="AN13" s="11"/>
      <c r="AO13" s="11"/>
      <c r="AP13" s="37">
        <f>'POA TÉCNICO'!K22+'POA TÉCNICO'!K23+'POA TÉCNICO'!K24</f>
        <v>0.16330439880357356</v>
      </c>
      <c r="AQ13" s="38">
        <f>'POA FINAN'!H21+'POA FINAN'!H22+'POA FINAN'!H23</f>
        <v>581080000</v>
      </c>
      <c r="AR13" s="38"/>
    </row>
    <row r="14" spans="1:44" ht="36" x14ac:dyDescent="0.15">
      <c r="A14" s="49">
        <f>+PROYECTO!$A$9</f>
        <v>2023000100011</v>
      </c>
      <c r="B14" s="52" t="str">
        <f>+PROYECTO!$B$9</f>
        <v>Implementación de la ruta de la innovación para fortalecer la competitividad de las empresas de la región
Centro Sur, Caquetá, Huila, Tolima y Putumayo</v>
      </c>
      <c r="C14" s="52" t="str">
        <f t="shared" si="3"/>
        <v>Desarrollar capacidades para la generación de innovación en el tejido empresarial de la región</v>
      </c>
      <c r="D14" s="59"/>
      <c r="E14" s="11" t="s">
        <v>17</v>
      </c>
      <c r="F14" s="10" t="s">
        <v>252</v>
      </c>
      <c r="G14" s="11" t="s">
        <v>124</v>
      </c>
      <c r="H14" s="11">
        <v>4</v>
      </c>
      <c r="I14" s="11">
        <v>8</v>
      </c>
      <c r="J14" s="11">
        <v>11</v>
      </c>
      <c r="K14" s="11" t="str">
        <f>+K13</f>
        <v xml:space="preserve">Actividad 1.1.2 </v>
      </c>
      <c r="L14" s="11" t="s">
        <v>214</v>
      </c>
      <c r="M14" s="11"/>
      <c r="N14" s="11">
        <f t="shared" si="0"/>
        <v>96</v>
      </c>
      <c r="O14" s="45">
        <v>120</v>
      </c>
      <c r="P14" s="45">
        <f t="shared" si="1"/>
        <v>150</v>
      </c>
      <c r="Q14" s="50">
        <f t="shared" si="2"/>
        <v>121</v>
      </c>
      <c r="R14" s="11"/>
      <c r="S14" s="11"/>
      <c r="T14" s="11"/>
      <c r="U14" s="11"/>
      <c r="V14" s="11"/>
      <c r="W14" s="11"/>
      <c r="X14" s="11"/>
      <c r="Y14" s="61" t="s">
        <v>258</v>
      </c>
      <c r="Z14" s="61" t="s">
        <v>258</v>
      </c>
      <c r="AA14" s="61" t="s">
        <v>258</v>
      </c>
      <c r="AB14" s="61" t="s">
        <v>258</v>
      </c>
      <c r="AC14" s="11"/>
      <c r="AD14" s="11"/>
      <c r="AE14" s="11"/>
      <c r="AF14" s="11"/>
      <c r="AG14" s="11"/>
      <c r="AH14" s="11"/>
      <c r="AI14" s="11"/>
      <c r="AJ14" s="11"/>
      <c r="AK14" s="11"/>
      <c r="AL14" s="11"/>
      <c r="AM14" s="11"/>
      <c r="AN14" s="11"/>
      <c r="AO14" s="11"/>
      <c r="AP14" s="37">
        <f>'POA TÉCNICO'!K25+'POA TÉCNICO'!K26</f>
        <v>1.9734347910764324E-2</v>
      </c>
      <c r="AQ14" s="38">
        <f>'POA FINAN'!H24+'POA FINAN'!H25</f>
        <v>70220000</v>
      </c>
      <c r="AR14" s="38"/>
    </row>
    <row r="15" spans="1:44" ht="36" x14ac:dyDescent="0.15">
      <c r="A15" s="49">
        <f>+PROYECTO!$A$9</f>
        <v>2023000100011</v>
      </c>
      <c r="B15" s="52" t="str">
        <f>+PROYECTO!$B$9</f>
        <v>Implementación de la ruta de la innovación para fortalecer la competitividad de las empresas de la región
Centro Sur, Caquetá, Huila, Tolima y Putumayo</v>
      </c>
      <c r="C15" s="52" t="str">
        <f t="shared" si="3"/>
        <v>Desarrollar capacidades para la generación de innovación en el tejido empresarial de la región</v>
      </c>
      <c r="D15" s="59"/>
      <c r="E15" s="11" t="s">
        <v>18</v>
      </c>
      <c r="F15" s="10" t="s">
        <v>253</v>
      </c>
      <c r="G15" s="11" t="s">
        <v>124</v>
      </c>
      <c r="H15" s="11">
        <v>11</v>
      </c>
      <c r="I15" s="11">
        <v>1</v>
      </c>
      <c r="J15" s="11">
        <v>11</v>
      </c>
      <c r="K15" s="11"/>
      <c r="L15" s="11"/>
      <c r="M15" s="11"/>
      <c r="N15" s="11">
        <f t="shared" si="0"/>
        <v>264</v>
      </c>
      <c r="O15" s="45">
        <v>330</v>
      </c>
      <c r="P15" s="45">
        <f t="shared" si="1"/>
        <v>360</v>
      </c>
      <c r="Q15" s="50">
        <f t="shared" si="2"/>
        <v>324</v>
      </c>
      <c r="R15" s="61" t="s">
        <v>258</v>
      </c>
      <c r="S15" s="61" t="s">
        <v>258</v>
      </c>
      <c r="T15" s="61" t="s">
        <v>258</v>
      </c>
      <c r="U15" s="61" t="s">
        <v>258</v>
      </c>
      <c r="V15" s="61" t="s">
        <v>258</v>
      </c>
      <c r="W15" s="61" t="s">
        <v>258</v>
      </c>
      <c r="X15" s="61" t="s">
        <v>258</v>
      </c>
      <c r="Y15" s="61" t="s">
        <v>258</v>
      </c>
      <c r="Z15" s="61" t="s">
        <v>258</v>
      </c>
      <c r="AA15" s="61" t="s">
        <v>258</v>
      </c>
      <c r="AB15" s="61" t="s">
        <v>258</v>
      </c>
      <c r="AC15" s="11"/>
      <c r="AD15" s="11"/>
      <c r="AE15" s="11"/>
      <c r="AF15" s="11"/>
      <c r="AG15" s="11"/>
      <c r="AH15" s="11"/>
      <c r="AI15" s="11"/>
      <c r="AJ15" s="11"/>
      <c r="AK15" s="11"/>
      <c r="AL15" s="11"/>
      <c r="AM15" s="11"/>
      <c r="AN15" s="11"/>
      <c r="AO15" s="11"/>
      <c r="AP15" s="37">
        <f>'POA TÉCNICO'!K27</f>
        <v>6.7837312756252127E-2</v>
      </c>
      <c r="AQ15" s="38">
        <f>'POA FINAN'!H26</f>
        <v>241383000</v>
      </c>
      <c r="AR15" s="38"/>
    </row>
    <row r="16" spans="1:44" ht="36" x14ac:dyDescent="0.15">
      <c r="A16" s="49">
        <f>+PROYECTO!$A$9</f>
        <v>2023000100011</v>
      </c>
      <c r="B16" s="52" t="str">
        <f>+PROYECTO!$B$9</f>
        <v>Implementación de la ruta de la innovación para fortalecer la competitividad de las empresas de la región
Centro Sur, Caquetá, Huila, Tolima y Putumayo</v>
      </c>
      <c r="C16" s="52" t="str">
        <f>'PRODUCTOS MGA'!C9</f>
        <v>Promover el desarrollo de proyectos de innovación en el sector productivo de la región</v>
      </c>
      <c r="D16" s="59"/>
      <c r="E16" s="11" t="s">
        <v>39</v>
      </c>
      <c r="F16" s="10" t="s">
        <v>254</v>
      </c>
      <c r="G16" s="11" t="s">
        <v>124</v>
      </c>
      <c r="H16" s="11">
        <v>4</v>
      </c>
      <c r="I16" s="11">
        <v>9</v>
      </c>
      <c r="J16" s="11">
        <v>12</v>
      </c>
      <c r="K16" s="11" t="str">
        <f>+E14</f>
        <v xml:space="preserve">Actividad 1.1.5 </v>
      </c>
      <c r="L16" s="11" t="s">
        <v>194</v>
      </c>
      <c r="M16" s="11"/>
      <c r="N16" s="11">
        <f t="shared" si="0"/>
        <v>96</v>
      </c>
      <c r="O16" s="45">
        <v>120</v>
      </c>
      <c r="P16" s="45">
        <f t="shared" si="1"/>
        <v>150</v>
      </c>
      <c r="Q16" s="50">
        <f t="shared" si="2"/>
        <v>121</v>
      </c>
      <c r="R16" s="11"/>
      <c r="S16" s="11"/>
      <c r="T16" s="11"/>
      <c r="U16" s="11"/>
      <c r="V16" s="11"/>
      <c r="W16" s="11"/>
      <c r="X16" s="11"/>
      <c r="Y16" s="11"/>
      <c r="Z16" s="62" t="s">
        <v>258</v>
      </c>
      <c r="AA16" s="62" t="s">
        <v>258</v>
      </c>
      <c r="AB16" s="62" t="s">
        <v>258</v>
      </c>
      <c r="AC16" s="62" t="s">
        <v>258</v>
      </c>
      <c r="AD16" s="11"/>
      <c r="AE16" s="11"/>
      <c r="AF16" s="11"/>
      <c r="AG16" s="11"/>
      <c r="AH16" s="11"/>
      <c r="AI16" s="11"/>
      <c r="AJ16" s="11"/>
      <c r="AK16" s="11"/>
      <c r="AL16" s="11"/>
      <c r="AM16" s="11"/>
      <c r="AN16" s="11"/>
      <c r="AO16" s="11"/>
      <c r="AP16" s="37">
        <f>'POA TÉCNICO'!K28</f>
        <v>1.1803511994475956E-2</v>
      </c>
      <c r="AQ16" s="38">
        <f>'POA FINAN'!H27</f>
        <v>42000000</v>
      </c>
      <c r="AR16" s="38"/>
    </row>
    <row r="17" spans="1:44" ht="36" x14ac:dyDescent="0.15">
      <c r="A17" s="49">
        <f>+PROYECTO!$A$9</f>
        <v>2023000100011</v>
      </c>
      <c r="B17" s="52" t="str">
        <f>+PROYECTO!$B$9</f>
        <v>Implementación de la ruta de la innovación para fortalecer la competitividad de las empresas de la región
Centro Sur, Caquetá, Huila, Tolima y Putumayo</v>
      </c>
      <c r="C17" s="52" t="str">
        <f>+C16</f>
        <v>Promover el desarrollo de proyectos de innovación en el sector productivo de la región</v>
      </c>
      <c r="D17" s="59"/>
      <c r="E17" s="11" t="s">
        <v>38</v>
      </c>
      <c r="F17" s="10" t="s">
        <v>255</v>
      </c>
      <c r="G17" s="11" t="s">
        <v>124</v>
      </c>
      <c r="H17" s="11">
        <v>3</v>
      </c>
      <c r="I17" s="11">
        <v>13</v>
      </c>
      <c r="J17" s="11">
        <v>15</v>
      </c>
      <c r="K17" s="11" t="str">
        <f>+E16</f>
        <v xml:space="preserve">Actividad 2.1.1 </v>
      </c>
      <c r="L17" s="11" t="s">
        <v>214</v>
      </c>
      <c r="M17" s="11"/>
      <c r="N17" s="11">
        <f t="shared" si="0"/>
        <v>72</v>
      </c>
      <c r="O17" s="45">
        <v>90</v>
      </c>
      <c r="P17" s="45">
        <f t="shared" si="1"/>
        <v>120</v>
      </c>
      <c r="Q17" s="50">
        <f t="shared" si="2"/>
        <v>92</v>
      </c>
      <c r="R17" s="11"/>
      <c r="S17" s="11"/>
      <c r="T17" s="11"/>
      <c r="U17" s="11"/>
      <c r="V17" s="11"/>
      <c r="W17" s="11"/>
      <c r="X17" s="11"/>
      <c r="Y17" s="11"/>
      <c r="Z17" s="11"/>
      <c r="AA17" s="11"/>
      <c r="AB17" s="11"/>
      <c r="AC17" s="11"/>
      <c r="AD17" s="62" t="s">
        <v>258</v>
      </c>
      <c r="AE17" s="62" t="s">
        <v>258</v>
      </c>
      <c r="AF17" s="62" t="s">
        <v>258</v>
      </c>
      <c r="AG17" s="11"/>
      <c r="AH17" s="11"/>
      <c r="AI17" s="11"/>
      <c r="AJ17" s="11"/>
      <c r="AK17" s="11"/>
      <c r="AL17" s="11"/>
      <c r="AM17" s="11"/>
      <c r="AN17" s="11"/>
      <c r="AO17" s="11"/>
      <c r="AP17" s="37">
        <f>'POA TÉCNICO'!K29+'POA TÉCNICO'!K30</f>
        <v>4.4825241979021782E-2</v>
      </c>
      <c r="AQ17" s="38">
        <f>'POA FINAN'!H28+'POA FINAN'!H29</f>
        <v>159500000</v>
      </c>
      <c r="AR17" s="38"/>
    </row>
    <row r="18" spans="1:44" ht="36" x14ac:dyDescent="0.15">
      <c r="A18" s="49">
        <f>+PROYECTO!$A$9</f>
        <v>2023000100011</v>
      </c>
      <c r="B18" s="52" t="str">
        <f>+PROYECTO!$B$9</f>
        <v>Implementación de la ruta de la innovación para fortalecer la competitividad de las empresas de la región
Centro Sur, Caquetá, Huila, Tolima y Putumayo</v>
      </c>
      <c r="C18" s="52" t="str">
        <f t="shared" ref="C18:C20" si="4">+C17</f>
        <v>Promover el desarrollo de proyectos de innovación en el sector productivo de la región</v>
      </c>
      <c r="D18" s="59"/>
      <c r="E18" s="11" t="s">
        <v>41</v>
      </c>
      <c r="F18" s="10" t="s">
        <v>256</v>
      </c>
      <c r="G18" s="11" t="s">
        <v>124</v>
      </c>
      <c r="H18" s="11">
        <v>6</v>
      </c>
      <c r="I18" s="11">
        <v>16</v>
      </c>
      <c r="J18" s="11">
        <v>21</v>
      </c>
      <c r="K18" s="11" t="str">
        <f>+E17</f>
        <v>Actividad 2.1.2</v>
      </c>
      <c r="L18" s="11" t="s">
        <v>214</v>
      </c>
      <c r="M18" s="11"/>
      <c r="N18" s="11">
        <f t="shared" si="0"/>
        <v>144</v>
      </c>
      <c r="O18" s="45">
        <v>180</v>
      </c>
      <c r="P18" s="45">
        <f t="shared" si="1"/>
        <v>210</v>
      </c>
      <c r="Q18" s="50">
        <f t="shared" si="2"/>
        <v>179</v>
      </c>
      <c r="R18" s="11"/>
      <c r="S18" s="11"/>
      <c r="T18" s="11"/>
      <c r="U18" s="11"/>
      <c r="V18" s="11"/>
      <c r="W18" s="11"/>
      <c r="X18" s="11"/>
      <c r="Y18" s="11"/>
      <c r="Z18" s="11"/>
      <c r="AA18" s="11"/>
      <c r="AB18" s="11"/>
      <c r="AC18" s="11"/>
      <c r="AD18" s="11"/>
      <c r="AE18" s="11"/>
      <c r="AF18" s="11"/>
      <c r="AG18" s="62" t="s">
        <v>258</v>
      </c>
      <c r="AH18" s="62" t="s">
        <v>258</v>
      </c>
      <c r="AI18" s="62" t="s">
        <v>258</v>
      </c>
      <c r="AJ18" s="62" t="s">
        <v>258</v>
      </c>
      <c r="AK18" s="62" t="s">
        <v>258</v>
      </c>
      <c r="AL18" s="62" t="s">
        <v>258</v>
      </c>
      <c r="AM18" s="11"/>
      <c r="AN18" s="11"/>
      <c r="AO18" s="11"/>
      <c r="AP18" s="37">
        <f>'POA TÉCNICO'!K31+'POA TÉCNICO'!K32+'POA TÉCNICO'!K33+'POA TÉCNICO'!K34</f>
        <v>0.37869600982277024</v>
      </c>
      <c r="AQ18" s="38">
        <f>'POA FINAN'!H30+'POA FINAN'!H31+'POA FINAN'!H32+'POA FINAN'!H33</f>
        <v>1347500000</v>
      </c>
      <c r="AR18" s="38"/>
    </row>
    <row r="19" spans="1:44" ht="36" x14ac:dyDescent="0.15">
      <c r="A19" s="49">
        <f>+PROYECTO!$A$9</f>
        <v>2023000100011</v>
      </c>
      <c r="B19" s="52" t="str">
        <f>+PROYECTO!$B$9</f>
        <v>Implementación de la ruta de la innovación para fortalecer la competitividad de las empresas de la región
Centro Sur, Caquetá, Huila, Tolima y Putumayo</v>
      </c>
      <c r="C19" s="52" t="str">
        <f t="shared" si="4"/>
        <v>Promover el desarrollo de proyectos de innovación en el sector productivo de la región</v>
      </c>
      <c r="D19" s="59"/>
      <c r="E19" s="11" t="s">
        <v>192</v>
      </c>
      <c r="F19" s="10" t="s">
        <v>257</v>
      </c>
      <c r="G19" s="11" t="s">
        <v>124</v>
      </c>
      <c r="H19" s="11">
        <v>1</v>
      </c>
      <c r="I19" s="11">
        <v>22</v>
      </c>
      <c r="J19" s="11">
        <v>22</v>
      </c>
      <c r="K19" s="11" t="str">
        <f>+E18</f>
        <v>Actividad 2.1.3</v>
      </c>
      <c r="L19" s="11" t="s">
        <v>214</v>
      </c>
      <c r="M19" s="11"/>
      <c r="N19" s="11">
        <f t="shared" si="0"/>
        <v>24</v>
      </c>
      <c r="O19" s="45">
        <v>30</v>
      </c>
      <c r="P19" s="45">
        <f t="shared" si="1"/>
        <v>60</v>
      </c>
      <c r="Q19" s="50">
        <f t="shared" si="2"/>
        <v>34</v>
      </c>
      <c r="R19" s="11"/>
      <c r="S19" s="11"/>
      <c r="T19" s="11"/>
      <c r="U19" s="11"/>
      <c r="V19" s="11"/>
      <c r="W19" s="11"/>
      <c r="X19" s="11"/>
      <c r="Y19" s="11"/>
      <c r="Z19" s="11"/>
      <c r="AA19" s="11"/>
      <c r="AB19" s="11"/>
      <c r="AC19" s="11"/>
      <c r="AD19" s="11"/>
      <c r="AE19" s="11"/>
      <c r="AF19" s="11"/>
      <c r="AG19" s="11"/>
      <c r="AH19" s="11"/>
      <c r="AI19" s="11"/>
      <c r="AJ19" s="11"/>
      <c r="AK19" s="11"/>
      <c r="AL19" s="11"/>
      <c r="AM19" s="62" t="s">
        <v>258</v>
      </c>
      <c r="AN19" s="11"/>
      <c r="AO19" s="11"/>
      <c r="AP19" s="37">
        <f>'POA TÉCNICO'!K35+'POA TÉCNICO'!K36</f>
        <v>4.2014881980337038E-2</v>
      </c>
      <c r="AQ19" s="38">
        <f>'POA FINAN'!H34+'POA FINAN'!H35</f>
        <v>149500000</v>
      </c>
      <c r="AR19" s="38"/>
    </row>
    <row r="20" spans="1:44" ht="36" x14ac:dyDescent="0.15">
      <c r="A20" s="49">
        <f>+PROYECTO!$A$9</f>
        <v>2023000100011</v>
      </c>
      <c r="B20" s="52" t="str">
        <f>+PROYECTO!$B$9</f>
        <v>Implementación de la ruta de la innovación para fortalecer la competitividad de las empresas de la región
Centro Sur, Caquetá, Huila, Tolima y Putumayo</v>
      </c>
      <c r="C20" s="52" t="str">
        <f t="shared" si="4"/>
        <v>Promover el desarrollo de proyectos de innovación en el sector productivo de la región</v>
      </c>
      <c r="D20" s="59"/>
      <c r="E20" s="11" t="s">
        <v>193</v>
      </c>
      <c r="F20" s="10" t="s">
        <v>253</v>
      </c>
      <c r="G20" s="11" t="s">
        <v>124</v>
      </c>
      <c r="H20" s="11">
        <v>13</v>
      </c>
      <c r="I20" s="11">
        <v>12</v>
      </c>
      <c r="J20" s="11">
        <v>24</v>
      </c>
      <c r="K20" s="11" t="str">
        <f>+E15</f>
        <v xml:space="preserve">Actividad 1.1.6 </v>
      </c>
      <c r="L20" s="11" t="s">
        <v>214</v>
      </c>
      <c r="M20" s="11"/>
      <c r="N20" s="11">
        <f t="shared" si="0"/>
        <v>312</v>
      </c>
      <c r="O20" s="45">
        <v>390</v>
      </c>
      <c r="P20" s="45">
        <f t="shared" si="1"/>
        <v>420</v>
      </c>
      <c r="Q20" s="50">
        <f t="shared" si="2"/>
        <v>382</v>
      </c>
      <c r="R20" s="11"/>
      <c r="S20" s="11"/>
      <c r="T20" s="11"/>
      <c r="U20" s="11"/>
      <c r="V20" s="11"/>
      <c r="W20" s="11"/>
      <c r="X20" s="11"/>
      <c r="Y20" s="11"/>
      <c r="Z20" s="11"/>
      <c r="AA20" s="11"/>
      <c r="AB20" s="11"/>
      <c r="AC20" s="62" t="s">
        <v>258</v>
      </c>
      <c r="AD20" s="62" t="s">
        <v>258</v>
      </c>
      <c r="AE20" s="62" t="s">
        <v>258</v>
      </c>
      <c r="AF20" s="62" t="s">
        <v>258</v>
      </c>
      <c r="AG20" s="62" t="s">
        <v>258</v>
      </c>
      <c r="AH20" s="62" t="s">
        <v>258</v>
      </c>
      <c r="AI20" s="62" t="s">
        <v>258</v>
      </c>
      <c r="AJ20" s="62" t="s">
        <v>258</v>
      </c>
      <c r="AK20" s="62" t="s">
        <v>258</v>
      </c>
      <c r="AL20" s="62" t="s">
        <v>258</v>
      </c>
      <c r="AM20" s="62" t="s">
        <v>258</v>
      </c>
      <c r="AN20" s="62" t="s">
        <v>258</v>
      </c>
      <c r="AO20" s="62" t="s">
        <v>258</v>
      </c>
      <c r="AP20" s="37">
        <f>'POA TÉCNICO'!K37</f>
        <v>5.4802019974352641E-2</v>
      </c>
      <c r="AQ20" s="38">
        <f>'POA FINAN'!H36</f>
        <v>195000000</v>
      </c>
      <c r="AR20" s="38"/>
    </row>
    <row r="21" spans="1:44" x14ac:dyDescent="0.15">
      <c r="AP21" s="23">
        <f>SUM(AP10:AP20)</f>
        <v>1</v>
      </c>
      <c r="AQ21" s="36">
        <f>SUM(AQ10:AQ20)</f>
        <v>3558263000</v>
      </c>
      <c r="AR21" s="36"/>
    </row>
    <row r="22" spans="1:44" ht="12" customHeight="1" x14ac:dyDescent="0.15">
      <c r="F22" s="39" t="s">
        <v>88</v>
      </c>
      <c r="AQ22" s="36">
        <v>178500000</v>
      </c>
    </row>
    <row r="23" spans="1:44" ht="12" thickBot="1" x14ac:dyDescent="0.2">
      <c r="F23" s="39" t="s">
        <v>89</v>
      </c>
      <c r="AQ23" s="35">
        <f>SUM(AQ21:AQ22)+AR21</f>
        <v>3736763000</v>
      </c>
    </row>
    <row r="24" spans="1:44" ht="12" thickTop="1" x14ac:dyDescent="0.15"/>
    <row r="30" spans="1:44" ht="12" customHeight="1" x14ac:dyDescent="0.15">
      <c r="H30" s="36"/>
    </row>
  </sheetData>
  <mergeCells count="24">
    <mergeCell ref="R5:AO5"/>
    <mergeCell ref="A5:F5"/>
    <mergeCell ref="G5:J5"/>
    <mergeCell ref="M6:M9"/>
    <mergeCell ref="H6:H9"/>
    <mergeCell ref="I6:I9"/>
    <mergeCell ref="J6:J9"/>
    <mergeCell ref="K6:K9"/>
    <mergeCell ref="L6:L9"/>
    <mergeCell ref="A6:A9"/>
    <mergeCell ref="B6:B9"/>
    <mergeCell ref="E6:E9"/>
    <mergeCell ref="F6:F9"/>
    <mergeCell ref="G6:G9"/>
    <mergeCell ref="C6:C9"/>
    <mergeCell ref="D6:D9"/>
    <mergeCell ref="N6:N9"/>
    <mergeCell ref="O6:O9"/>
    <mergeCell ref="P6:P9"/>
    <mergeCell ref="Q6:Q9"/>
    <mergeCell ref="AR6:AR9"/>
    <mergeCell ref="R6:AO6"/>
    <mergeCell ref="AP6:AP9"/>
    <mergeCell ref="AQ6:AQ9"/>
  </mergeCells>
  <phoneticPr fontId="28" type="noConversion"/>
  <pageMargins left="0.7" right="0.7" top="0.75" bottom="0.75" header="0.3" footer="0.3"/>
  <pageSetup orientation="portrait" r:id="rId1"/>
  <ignoredErrors>
    <ignoredError sqref="C16" formula="1"/>
  </ignoredError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5DBCAF20-08E1-4638-B3D5-F74913B5A944}">
          <x14:formula1>
            <xm:f>PARAMETRIZACIÓN!$E$2:$E$13</xm:f>
          </x14:formula1>
          <xm:sqref>R8:AO8</xm:sqref>
        </x14:dataValidation>
        <x14:dataValidation type="list" allowBlank="1" showInputMessage="1" showErrorMessage="1" xr:uid="{579BBD50-D9B0-4C95-93C3-284D62999A29}">
          <x14:formula1>
            <xm:f>PARAMETRIZACIÓN!$B$1:$B$5</xm:f>
          </x14:formula1>
          <xm:sqref>G6</xm:sqref>
        </x14:dataValidation>
        <x14:dataValidation type="list" allowBlank="1" showInputMessage="1" showErrorMessage="1" xr:uid="{D6C907E4-7963-4353-9615-4E145E1369AE}">
          <x14:formula1>
            <xm:f>PARAMETRIZACIÓN!$C$1:$C$2</xm:f>
          </x14:formula1>
          <xm:sqref>AR10:AR20</xm:sqref>
        </x14:dataValidation>
        <x14:dataValidation type="list" allowBlank="1" showInputMessage="1" showErrorMessage="1" xr:uid="{577EDC32-5903-4496-AE29-476923AA8B78}">
          <x14:formula1>
            <xm:f>PARAMETRIZACIÓN!$B$1:$B$28</xm:f>
          </x14:formula1>
          <xm:sqref>G10:G20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85EBC-74E6-4066-B837-A889D12E4C9D}">
  <dimension ref="A1:BI44"/>
  <sheetViews>
    <sheetView showGridLines="0" tabSelected="1" topLeftCell="A7" zoomScale="55" zoomScaleNormal="55" zoomScaleSheetLayoutView="75" workbookViewId="0">
      <pane xSplit="5" ySplit="4" topLeftCell="P31" activePane="bottomRight" state="frozen"/>
      <selection activeCell="A7" sqref="A7"/>
      <selection pane="topRight" activeCell="F7" sqref="F7"/>
      <selection pane="bottomLeft" activeCell="A11" sqref="A11"/>
      <selection pane="bottomRight" activeCell="AC43" sqref="AC43"/>
    </sheetView>
  </sheetViews>
  <sheetFormatPr baseColWidth="10" defaultColWidth="10.83203125" defaultRowHeight="78" customHeight="1" outlineLevelCol="1" x14ac:dyDescent="0.2"/>
  <cols>
    <col min="1" max="1" width="39" style="97" customWidth="1"/>
    <col min="2" max="2" width="19.6640625" style="98" customWidth="1"/>
    <col min="3" max="3" width="30.83203125" style="98" bestFit="1" customWidth="1"/>
    <col min="4" max="4" width="6.5" style="98" bestFit="1" customWidth="1"/>
    <col min="5" max="5" width="50.33203125" style="98" customWidth="1"/>
    <col min="6" max="6" width="47.33203125" style="98" customWidth="1"/>
    <col min="7" max="7" width="26.6640625" style="98" customWidth="1"/>
    <col min="8" max="8" width="11.1640625" style="98" customWidth="1"/>
    <col min="9" max="9" width="13.1640625" style="99" customWidth="1"/>
    <col min="10" max="10" width="12.33203125" style="99" customWidth="1"/>
    <col min="11" max="11" width="14.83203125" style="100" customWidth="1"/>
    <col min="12" max="13" width="11.33203125" style="101" customWidth="1" outlineLevel="1"/>
    <col min="14" max="14" width="11" style="101" customWidth="1" outlineLevel="1"/>
    <col min="15" max="18" width="11.33203125" style="101" customWidth="1" outlineLevel="1"/>
    <col min="19" max="19" width="9.5" style="101" customWidth="1" outlineLevel="1"/>
    <col min="20" max="20" width="11.33203125" style="101" customWidth="1" outlineLevel="1"/>
    <col min="21" max="21" width="10.5" style="101" customWidth="1" outlineLevel="1"/>
    <col min="22" max="22" width="12.1640625" style="101" customWidth="1" outlineLevel="1"/>
    <col min="23" max="31" width="10.5" style="101" customWidth="1" outlineLevel="1"/>
    <col min="32" max="32" width="12.33203125" style="101" customWidth="1" outlineLevel="1"/>
    <col min="33" max="33" width="12.1640625" style="101" customWidth="1" outlineLevel="1"/>
    <col min="34" max="34" width="13.1640625" style="101" customWidth="1" outlineLevel="1"/>
    <col min="35" max="35" width="11.5" style="101" customWidth="1" outlineLevel="1"/>
    <col min="36" max="36" width="11.1640625" style="102" customWidth="1"/>
    <col min="37" max="37" width="12.1640625" style="102" customWidth="1"/>
    <col min="38" max="50" width="8.5" style="101" customWidth="1"/>
    <col min="51" max="51" width="10.5" style="101" customWidth="1"/>
    <col min="52" max="55" width="8.5" style="101" customWidth="1"/>
    <col min="56" max="61" width="8.5" style="99" customWidth="1"/>
    <col min="62" max="16384" width="10.83203125" style="99"/>
  </cols>
  <sheetData>
    <row r="1" spans="1:61" ht="78" hidden="1" customHeight="1" x14ac:dyDescent="0.2"/>
    <row r="2" spans="1:61" ht="78" hidden="1" customHeight="1" x14ac:dyDescent="0.2"/>
    <row r="3" spans="1:61" ht="78" hidden="1" customHeight="1" x14ac:dyDescent="0.2"/>
    <row r="4" spans="1:61" ht="48" hidden="1" customHeight="1" x14ac:dyDescent="0.2"/>
    <row r="5" spans="1:61" ht="78" hidden="1" customHeight="1" x14ac:dyDescent="0.2">
      <c r="A5" s="103" t="s">
        <v>70</v>
      </c>
      <c r="B5" s="150"/>
      <c r="C5" s="150"/>
      <c r="D5" s="150"/>
      <c r="E5" s="150"/>
      <c r="F5" s="150"/>
      <c r="G5" s="150"/>
      <c r="H5" s="150"/>
      <c r="I5" s="150"/>
      <c r="J5" s="150"/>
      <c r="K5" s="150"/>
      <c r="L5" s="104"/>
    </row>
    <row r="6" spans="1:61" ht="78" hidden="1" customHeight="1" x14ac:dyDescent="0.2"/>
    <row r="7" spans="1:61" ht="32" customHeight="1" x14ac:dyDescent="0.2">
      <c r="A7" s="149" t="s">
        <v>10</v>
      </c>
      <c r="B7" s="149" t="s">
        <v>11</v>
      </c>
      <c r="C7" s="149" t="s">
        <v>12</v>
      </c>
      <c r="D7" s="149" t="s">
        <v>22</v>
      </c>
      <c r="E7" s="149" t="s">
        <v>21</v>
      </c>
      <c r="F7" s="149" t="s">
        <v>68</v>
      </c>
      <c r="G7" s="149" t="s">
        <v>96</v>
      </c>
      <c r="H7" s="149" t="s">
        <v>77</v>
      </c>
      <c r="I7" s="149" t="s">
        <v>26</v>
      </c>
      <c r="J7" s="149" t="s">
        <v>27</v>
      </c>
      <c r="K7" s="149" t="s">
        <v>20</v>
      </c>
      <c r="L7" s="142" t="s">
        <v>48</v>
      </c>
      <c r="M7" s="142"/>
      <c r="N7" s="142"/>
      <c r="O7" s="142"/>
      <c r="P7" s="142"/>
      <c r="Q7" s="142"/>
      <c r="R7" s="142"/>
      <c r="S7" s="142"/>
      <c r="T7" s="142"/>
      <c r="U7" s="142"/>
      <c r="V7" s="142"/>
      <c r="W7" s="142"/>
      <c r="X7" s="142"/>
      <c r="Y7" s="142"/>
      <c r="Z7" s="142"/>
      <c r="AA7" s="142"/>
      <c r="AB7" s="142"/>
      <c r="AC7" s="142"/>
      <c r="AD7" s="142"/>
      <c r="AE7" s="142"/>
      <c r="AF7" s="142"/>
      <c r="AG7" s="142"/>
      <c r="AH7" s="142"/>
      <c r="AI7" s="142"/>
      <c r="AJ7" s="142" t="s">
        <v>67</v>
      </c>
      <c r="AK7" s="142" t="s">
        <v>99</v>
      </c>
      <c r="AL7" s="142" t="s">
        <v>78</v>
      </c>
      <c r="AM7" s="142"/>
      <c r="AN7" s="142"/>
      <c r="AO7" s="142"/>
      <c r="AP7" s="142"/>
      <c r="AQ7" s="142"/>
      <c r="AR7" s="142"/>
      <c r="AS7" s="142"/>
      <c r="AT7" s="142"/>
      <c r="AU7" s="142"/>
      <c r="AV7" s="142"/>
      <c r="AW7" s="142"/>
      <c r="AX7" s="142"/>
      <c r="AY7" s="142"/>
      <c r="AZ7" s="142"/>
      <c r="BA7" s="142"/>
      <c r="BB7" s="142"/>
      <c r="BC7" s="142"/>
      <c r="BD7" s="142"/>
      <c r="BE7" s="142"/>
      <c r="BF7" s="142"/>
      <c r="BG7" s="142"/>
      <c r="BH7" s="142"/>
      <c r="BI7" s="142"/>
    </row>
    <row r="8" spans="1:61" ht="32" customHeight="1" x14ac:dyDescent="0.2">
      <c r="A8" s="149"/>
      <c r="B8" s="149"/>
      <c r="C8" s="149"/>
      <c r="D8" s="149"/>
      <c r="E8" s="149"/>
      <c r="F8" s="149"/>
      <c r="G8" s="149"/>
      <c r="H8" s="149"/>
      <c r="I8" s="149"/>
      <c r="J8" s="149"/>
      <c r="K8" s="149"/>
      <c r="L8" s="106" t="s">
        <v>49</v>
      </c>
      <c r="M8" s="106" t="s">
        <v>50</v>
      </c>
      <c r="N8" s="106" t="s">
        <v>51</v>
      </c>
      <c r="O8" s="106" t="s">
        <v>52</v>
      </c>
      <c r="P8" s="106" t="s">
        <v>53</v>
      </c>
      <c r="Q8" s="106" t="s">
        <v>54</v>
      </c>
      <c r="R8" s="106" t="s">
        <v>55</v>
      </c>
      <c r="S8" s="106" t="s">
        <v>56</v>
      </c>
      <c r="T8" s="106" t="s">
        <v>57</v>
      </c>
      <c r="U8" s="106" t="s">
        <v>58</v>
      </c>
      <c r="V8" s="106" t="s">
        <v>59</v>
      </c>
      <c r="W8" s="106" t="s">
        <v>60</v>
      </c>
      <c r="X8" s="106" t="s">
        <v>61</v>
      </c>
      <c r="Y8" s="106" t="s">
        <v>62</v>
      </c>
      <c r="Z8" s="106" t="s">
        <v>63</v>
      </c>
      <c r="AA8" s="106" t="s">
        <v>64</v>
      </c>
      <c r="AB8" s="106" t="s">
        <v>65</v>
      </c>
      <c r="AC8" s="106" t="s">
        <v>66</v>
      </c>
      <c r="AD8" s="106" t="s">
        <v>202</v>
      </c>
      <c r="AE8" s="106" t="s">
        <v>203</v>
      </c>
      <c r="AF8" s="106" t="s">
        <v>204</v>
      </c>
      <c r="AG8" s="106" t="s">
        <v>205</v>
      </c>
      <c r="AH8" s="106" t="s">
        <v>206</v>
      </c>
      <c r="AI8" s="106" t="s">
        <v>207</v>
      </c>
      <c r="AJ8" s="142"/>
      <c r="AK8" s="142"/>
      <c r="AL8" s="105" t="s">
        <v>49</v>
      </c>
      <c r="AM8" s="105" t="s">
        <v>50</v>
      </c>
      <c r="AN8" s="105" t="s">
        <v>51</v>
      </c>
      <c r="AO8" s="105" t="s">
        <v>52</v>
      </c>
      <c r="AP8" s="105" t="s">
        <v>53</v>
      </c>
      <c r="AQ8" s="105" t="s">
        <v>54</v>
      </c>
      <c r="AR8" s="105" t="s">
        <v>55</v>
      </c>
      <c r="AS8" s="105" t="s">
        <v>56</v>
      </c>
      <c r="AT8" s="105" t="s">
        <v>57</v>
      </c>
      <c r="AU8" s="105" t="s">
        <v>58</v>
      </c>
      <c r="AV8" s="105" t="s">
        <v>59</v>
      </c>
      <c r="AW8" s="105" t="s">
        <v>60</v>
      </c>
      <c r="AX8" s="105" t="s">
        <v>61</v>
      </c>
      <c r="AY8" s="105" t="s">
        <v>62</v>
      </c>
      <c r="AZ8" s="105" t="s">
        <v>63</v>
      </c>
      <c r="BA8" s="105" t="s">
        <v>64</v>
      </c>
      <c r="BB8" s="105" t="s">
        <v>65</v>
      </c>
      <c r="BC8" s="105" t="s">
        <v>66</v>
      </c>
      <c r="BD8" s="105" t="s">
        <v>202</v>
      </c>
      <c r="BE8" s="105" t="s">
        <v>203</v>
      </c>
      <c r="BF8" s="105" t="s">
        <v>204</v>
      </c>
      <c r="BG8" s="105" t="s">
        <v>205</v>
      </c>
      <c r="BH8" s="105" t="s">
        <v>206</v>
      </c>
      <c r="BI8" s="105" t="s">
        <v>207</v>
      </c>
    </row>
    <row r="9" spans="1:61" ht="32" customHeight="1" x14ac:dyDescent="0.2">
      <c r="A9" s="149"/>
      <c r="B9" s="149"/>
      <c r="C9" s="149"/>
      <c r="D9" s="149"/>
      <c r="E9" s="149"/>
      <c r="F9" s="149"/>
      <c r="G9" s="149"/>
      <c r="H9" s="149"/>
      <c r="I9" s="149"/>
      <c r="J9" s="149"/>
      <c r="K9" s="149"/>
      <c r="L9" s="107" t="s">
        <v>114</v>
      </c>
      <c r="M9" s="107" t="s">
        <v>115</v>
      </c>
      <c r="N9" s="107" t="s">
        <v>100</v>
      </c>
      <c r="O9" s="107" t="s">
        <v>116</v>
      </c>
      <c r="P9" s="107" t="s">
        <v>117</v>
      </c>
      <c r="Q9" s="107" t="s">
        <v>101</v>
      </c>
      <c r="R9" s="107" t="s">
        <v>102</v>
      </c>
      <c r="S9" s="107" t="s">
        <v>103</v>
      </c>
      <c r="T9" s="107" t="s">
        <v>104</v>
      </c>
      <c r="U9" s="107" t="s">
        <v>105</v>
      </c>
      <c r="V9" s="107" t="s">
        <v>112</v>
      </c>
      <c r="W9" s="107" t="s">
        <v>113</v>
      </c>
      <c r="X9" s="107" t="s">
        <v>114</v>
      </c>
      <c r="Y9" s="107" t="s">
        <v>115</v>
      </c>
      <c r="Z9" s="107" t="s">
        <v>100</v>
      </c>
      <c r="AA9" s="107" t="s">
        <v>116</v>
      </c>
      <c r="AB9" s="107" t="s">
        <v>117</v>
      </c>
      <c r="AC9" s="107" t="s">
        <v>101</v>
      </c>
      <c r="AD9" s="107" t="s">
        <v>102</v>
      </c>
      <c r="AE9" s="107" t="s">
        <v>103</v>
      </c>
      <c r="AF9" s="107" t="s">
        <v>104</v>
      </c>
      <c r="AG9" s="107" t="s">
        <v>105</v>
      </c>
      <c r="AH9" s="107" t="s">
        <v>112</v>
      </c>
      <c r="AI9" s="107" t="s">
        <v>113</v>
      </c>
      <c r="AJ9" s="142"/>
      <c r="AK9" s="142"/>
      <c r="AL9" s="105" t="str">
        <f t="shared" ref="AL9" si="0">+L9</f>
        <v>Nov</v>
      </c>
      <c r="AM9" s="105" t="str">
        <f t="shared" ref="AM9" si="1">+M9</f>
        <v>Dic</v>
      </c>
      <c r="AN9" s="105" t="str">
        <f t="shared" ref="AN9" si="2">+N9</f>
        <v>Enero</v>
      </c>
      <c r="AO9" s="105" t="str">
        <f t="shared" ref="AO9" si="3">+O9</f>
        <v>Feb</v>
      </c>
      <c r="AP9" s="105" t="str">
        <f t="shared" ref="AP9" si="4">+P9</f>
        <v>Mar</v>
      </c>
      <c r="AQ9" s="105" t="str">
        <f t="shared" ref="AQ9" si="5">+Q9</f>
        <v>Abril</v>
      </c>
      <c r="AR9" s="105" t="str">
        <f t="shared" ref="AR9" si="6">+R9</f>
        <v>Mayo</v>
      </c>
      <c r="AS9" s="105" t="str">
        <f t="shared" ref="AS9" si="7">+S9</f>
        <v>Junio</v>
      </c>
      <c r="AT9" s="105" t="str">
        <f t="shared" ref="AT9" si="8">+T9</f>
        <v>Julio</v>
      </c>
      <c r="AU9" s="105" t="str">
        <f t="shared" ref="AU9" si="9">+U9</f>
        <v>Agosto</v>
      </c>
      <c r="AV9" s="105" t="str">
        <f t="shared" ref="AV9" si="10">+V9</f>
        <v>Sept</v>
      </c>
      <c r="AW9" s="105" t="str">
        <f t="shared" ref="AW9" si="11">+W9</f>
        <v>Oct</v>
      </c>
      <c r="AX9" s="105" t="str">
        <f t="shared" ref="AX9" si="12">+X9</f>
        <v>Nov</v>
      </c>
      <c r="AY9" s="105" t="str">
        <f t="shared" ref="AY9" si="13">+Y9</f>
        <v>Dic</v>
      </c>
      <c r="AZ9" s="105" t="str">
        <f t="shared" ref="AZ9" si="14">+Z9</f>
        <v>Enero</v>
      </c>
      <c r="BA9" s="105" t="str">
        <f t="shared" ref="BA9" si="15">+AA9</f>
        <v>Feb</v>
      </c>
      <c r="BB9" s="105" t="str">
        <f t="shared" ref="BB9" si="16">+AB9</f>
        <v>Mar</v>
      </c>
      <c r="BC9" s="105" t="str">
        <f t="shared" ref="BC9" si="17">+AC9</f>
        <v>Abril</v>
      </c>
      <c r="BD9" s="105" t="str">
        <f t="shared" ref="BD9" si="18">+AD9</f>
        <v>Mayo</v>
      </c>
      <c r="BE9" s="105" t="str">
        <f t="shared" ref="BE9" si="19">+AE9</f>
        <v>Junio</v>
      </c>
      <c r="BF9" s="105" t="str">
        <f t="shared" ref="BF9" si="20">+AF9</f>
        <v>Julio</v>
      </c>
      <c r="BG9" s="105" t="str">
        <f t="shared" ref="BG9" si="21">+AG9</f>
        <v>Agosto</v>
      </c>
      <c r="BH9" s="105" t="str">
        <f t="shared" ref="BH9:BI9" si="22">+AH9</f>
        <v>Sept</v>
      </c>
      <c r="BI9" s="105" t="str">
        <f t="shared" si="22"/>
        <v>Oct</v>
      </c>
    </row>
    <row r="10" spans="1:61" ht="16" x14ac:dyDescent="0.2">
      <c r="A10" s="149"/>
      <c r="B10" s="149"/>
      <c r="C10" s="149"/>
      <c r="D10" s="149"/>
      <c r="E10" s="149"/>
      <c r="F10" s="149"/>
      <c r="G10" s="149"/>
      <c r="H10" s="149"/>
      <c r="I10" s="149"/>
      <c r="J10" s="149"/>
      <c r="K10" s="149"/>
      <c r="L10" s="108">
        <f>VLOOKUP(L9,[2]Hoja1!$B$2:$C$13,2,0)</f>
        <v>30</v>
      </c>
      <c r="M10" s="108">
        <f>VLOOKUP(M9,[2]Hoja1!$B$2:$C$13,2,0)</f>
        <v>31</v>
      </c>
      <c r="N10" s="108">
        <f>VLOOKUP(N9,[2]Hoja1!$B$2:$C$13,2,0)</f>
        <v>30</v>
      </c>
      <c r="O10" s="108">
        <f>VLOOKUP(O9,[2]Hoja1!$B$2:$C$13,2,0)</f>
        <v>28</v>
      </c>
      <c r="P10" s="108">
        <f>VLOOKUP(P9,[2]Hoja1!$B$2:$C$13,2,0)</f>
        <v>31</v>
      </c>
      <c r="Q10" s="108">
        <f>VLOOKUP(Q9,[2]Hoja1!$B$2:$C$13,2,0)</f>
        <v>30</v>
      </c>
      <c r="R10" s="108">
        <f>VLOOKUP(R9,[2]Hoja1!$B$2:$C$13,2,0)</f>
        <v>31</v>
      </c>
      <c r="S10" s="108">
        <f>VLOOKUP(S9,[2]Hoja1!$B$2:$C$13,2,0)</f>
        <v>30</v>
      </c>
      <c r="T10" s="108">
        <f>VLOOKUP(T9,[2]Hoja1!$B$2:$C$13,2,0)</f>
        <v>31</v>
      </c>
      <c r="U10" s="108">
        <f>VLOOKUP(U9,[2]Hoja1!$B$2:$C$13,2,0)</f>
        <v>31</v>
      </c>
      <c r="V10" s="108">
        <f>VLOOKUP(V9,[2]Hoja1!$B$2:$C$13,2,0)</f>
        <v>30</v>
      </c>
      <c r="W10" s="108">
        <f>VLOOKUP(W9,[2]Hoja1!$B$2:$C$13,2,0)</f>
        <v>31</v>
      </c>
      <c r="X10" s="108">
        <f>VLOOKUP(X9,[2]Hoja1!$B$2:$C$13,2,0)</f>
        <v>30</v>
      </c>
      <c r="Y10" s="108">
        <f>VLOOKUP(Y9,[2]Hoja1!$B$2:$C$13,2,0)</f>
        <v>31</v>
      </c>
      <c r="Z10" s="108">
        <f>VLOOKUP(Z9,[2]Hoja1!$B$2:$C$13,2,0)</f>
        <v>30</v>
      </c>
      <c r="AA10" s="108">
        <f>VLOOKUP(AA9,[2]Hoja1!$B$2:$C$13,2,0)</f>
        <v>28</v>
      </c>
      <c r="AB10" s="108">
        <f>VLOOKUP(AB9,[2]Hoja1!$B$2:$C$13,2,0)</f>
        <v>31</v>
      </c>
      <c r="AC10" s="108">
        <f>VLOOKUP(AC9,[2]Hoja1!$B$2:$C$13,2,0)</f>
        <v>30</v>
      </c>
      <c r="AD10" s="108">
        <f>VLOOKUP(AD9,[2]Hoja1!$B$2:$C$13,2,0)</f>
        <v>31</v>
      </c>
      <c r="AE10" s="108">
        <f>VLOOKUP(AE9,[2]Hoja1!$B$2:$C$13,2,0)</f>
        <v>30</v>
      </c>
      <c r="AF10" s="108">
        <f>VLOOKUP(AF9,[2]Hoja1!$B$2:$C$13,2,0)</f>
        <v>31</v>
      </c>
      <c r="AG10" s="108">
        <f>VLOOKUP(AG9,[2]Hoja1!$B$2:$C$13,2,0)</f>
        <v>31</v>
      </c>
      <c r="AH10" s="108">
        <f>VLOOKUP(AH9,[2]Hoja1!$B$2:$C$13,2,0)</f>
        <v>30</v>
      </c>
      <c r="AI10" s="108">
        <f>VLOOKUP(AI9,[2]Hoja1!$B$2:$C$13,2,0)</f>
        <v>31</v>
      </c>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row>
    <row r="11" spans="1:61" ht="91" customHeight="1" x14ac:dyDescent="0.2">
      <c r="A11" s="145" t="str">
        <f>+PROYECTO!$B$9</f>
        <v>Implementación de la ruta de la innovación para fortalecer la competitividad de las empresas de la región
Centro Sur, Caquetá, Huila, Tolima y Putumayo</v>
      </c>
      <c r="B11" s="145" t="s">
        <v>13</v>
      </c>
      <c r="C11" s="145" t="str">
        <f>+'ACTIVIDADES MGA'!F10</f>
        <v>Realizar eventos de socialización y divulgación a las MiPyMe en departamentos de la región</v>
      </c>
      <c r="D11" s="145">
        <v>2</v>
      </c>
      <c r="E11" s="73" t="s">
        <v>209</v>
      </c>
      <c r="F11" s="73" t="s">
        <v>208</v>
      </c>
      <c r="G11" s="73" t="s">
        <v>211</v>
      </c>
      <c r="H11" s="74">
        <v>45265</v>
      </c>
      <c r="I11" s="74">
        <v>45231</v>
      </c>
      <c r="J11" s="74">
        <v>45260</v>
      </c>
      <c r="K11" s="109">
        <f>SUM(L11:AI11)</f>
        <v>2.9031018786413485E-2</v>
      </c>
      <c r="L11" s="110">
        <f>+'POA FINAN'!I10/'POA FINAN'!$H$37</f>
        <v>8.9650483958043578E-3</v>
      </c>
      <c r="M11" s="110">
        <f>+'POA FINAN'!J10/'POA FINAN'!$H$37</f>
        <v>7.728489996383067E-3</v>
      </c>
      <c r="N11" s="110">
        <f>+'POA FINAN'!K10/'POA FINAN'!$H$37</f>
        <v>0</v>
      </c>
      <c r="O11" s="110">
        <f>+'POA FINAN'!L10/'POA FINAN'!$H$37</f>
        <v>1.2337480394226059E-2</v>
      </c>
      <c r="P11" s="110">
        <f>+'POA FINAN'!M10/'POA FINAN'!$H$37</f>
        <v>0</v>
      </c>
      <c r="Q11" s="110">
        <f>+'POA FINAN'!N10/'POA FINAN'!$H$37</f>
        <v>0</v>
      </c>
      <c r="R11" s="110">
        <f>+'POA FINAN'!O10/'POA FINAN'!$H$37</f>
        <v>0</v>
      </c>
      <c r="S11" s="110">
        <f>+'POA FINAN'!P10/'POA FINAN'!$H$37</f>
        <v>0</v>
      </c>
      <c r="T11" s="110">
        <f>+'POA FINAN'!Q10/'POA FINAN'!$H$37</f>
        <v>0</v>
      </c>
      <c r="U11" s="110">
        <f>+'POA FINAN'!R10/'POA FINAN'!$H$37</f>
        <v>0</v>
      </c>
      <c r="V11" s="110">
        <f>+'POA FINAN'!S10/'POA FINAN'!$H$37</f>
        <v>0</v>
      </c>
      <c r="W11" s="110">
        <f>+'POA FINAN'!T10/'POA FINAN'!$H$37</f>
        <v>0</v>
      </c>
      <c r="X11" s="110">
        <f>+'POA FINAN'!U10/'POA FINAN'!$H$37</f>
        <v>0</v>
      </c>
      <c r="Y11" s="110">
        <f>+'POA FINAN'!V10/'POA FINAN'!$H$37</f>
        <v>0</v>
      </c>
      <c r="Z11" s="110">
        <f>+'POA FINAN'!W10/'POA FINAN'!$H$37</f>
        <v>0</v>
      </c>
      <c r="AA11" s="110">
        <f>+'POA FINAN'!X10/'POA FINAN'!$H$37</f>
        <v>0</v>
      </c>
      <c r="AB11" s="110">
        <f>+'POA FINAN'!Y10/'POA FINAN'!$H$37</f>
        <v>0</v>
      </c>
      <c r="AC11" s="110">
        <f>+'POA FINAN'!Z10/'POA FINAN'!$H$37</f>
        <v>0</v>
      </c>
      <c r="AD11" s="110">
        <f>+'POA FINAN'!AA10/'POA FINAN'!$H$37</f>
        <v>0</v>
      </c>
      <c r="AE11" s="110">
        <f>+'POA FINAN'!AB10/'POA FINAN'!$H$37</f>
        <v>0</v>
      </c>
      <c r="AF11" s="110">
        <f>+'POA FINAN'!AC10/'POA FINAN'!$H$37</f>
        <v>0</v>
      </c>
      <c r="AG11" s="110">
        <f>+'POA FINAN'!AD10/'POA FINAN'!$H$37</f>
        <v>0</v>
      </c>
      <c r="AH11" s="110">
        <f>+'POA FINAN'!AE10/'POA FINAN'!$H$37</f>
        <v>0</v>
      </c>
      <c r="AI11" s="110">
        <f>+'POA FINAN'!AF10/'POA FINAN'!$H$37</f>
        <v>0</v>
      </c>
      <c r="AJ11" s="111">
        <f>SUM(AL11:BC11)</f>
        <v>2.9031018786413485E-2</v>
      </c>
      <c r="AK11" s="111">
        <f t="shared" ref="AK11:AK36" si="23">+AJ11/K11</f>
        <v>1</v>
      </c>
      <c r="AL11" s="112">
        <v>8.9650483958043578E-3</v>
      </c>
      <c r="AM11" s="112">
        <v>7.728489996383067E-3</v>
      </c>
      <c r="AN11" s="112"/>
      <c r="AO11" s="112">
        <v>1.2337480394226059E-2</v>
      </c>
      <c r="AP11" s="112"/>
      <c r="AQ11" s="112"/>
      <c r="AR11" s="112"/>
      <c r="AS11" s="112"/>
      <c r="AT11" s="112"/>
      <c r="AU11" s="112"/>
      <c r="AV11" s="112"/>
      <c r="AW11" s="112"/>
      <c r="AX11" s="112"/>
      <c r="AY11" s="112"/>
      <c r="AZ11" s="112"/>
      <c r="BA11" s="112"/>
      <c r="BB11" s="112"/>
      <c r="BC11" s="112"/>
      <c r="BD11" s="112"/>
      <c r="BE11" s="112"/>
      <c r="BF11" s="112"/>
      <c r="BG11" s="112"/>
      <c r="BH11" s="112"/>
      <c r="BI11" s="112"/>
    </row>
    <row r="12" spans="1:61" ht="91" customHeight="1" x14ac:dyDescent="0.2">
      <c r="A12" s="145"/>
      <c r="B12" s="145"/>
      <c r="C12" s="145"/>
      <c r="D12" s="145"/>
      <c r="E12" s="73" t="s">
        <v>267</v>
      </c>
      <c r="F12" s="73" t="s">
        <v>262</v>
      </c>
      <c r="G12" s="73" t="s">
        <v>211</v>
      </c>
      <c r="H12" s="74">
        <v>45327</v>
      </c>
      <c r="I12" s="74">
        <v>45301</v>
      </c>
      <c r="J12" s="74">
        <v>45321</v>
      </c>
      <c r="K12" s="109">
        <f t="shared" ref="K12:K37" si="24">SUM(L12:AI12)</f>
        <v>3.9204521981652279E-2</v>
      </c>
      <c r="L12" s="110">
        <f>+'POA FINAN'!I11/'POA FINAN'!$H$37</f>
        <v>1.2646619994081381E-2</v>
      </c>
      <c r="M12" s="110">
        <f>+'POA FINAN'!J11/'POA FINAN'!$H$37</f>
        <v>0</v>
      </c>
      <c r="N12" s="110">
        <f>+'POA FINAN'!K11/'POA FINAN'!$H$37</f>
        <v>1.3911281993489521E-2</v>
      </c>
      <c r="O12" s="110">
        <f>+'POA FINAN'!L11/'POA FINAN'!$H$37</f>
        <v>1.2646619994081381E-2</v>
      </c>
      <c r="P12" s="110">
        <f>+'POA FINAN'!M11/'POA FINAN'!$H$37</f>
        <v>0</v>
      </c>
      <c r="Q12" s="110">
        <f>+'POA FINAN'!N11/'POA FINAN'!$H$37</f>
        <v>0</v>
      </c>
      <c r="R12" s="110">
        <f>+'POA FINAN'!O11/'POA FINAN'!$H$37</f>
        <v>0</v>
      </c>
      <c r="S12" s="110">
        <f>+'POA FINAN'!P11/'POA FINAN'!$H$37</f>
        <v>0</v>
      </c>
      <c r="T12" s="110">
        <f>+'POA FINAN'!Q11/'POA FINAN'!$H$37</f>
        <v>0</v>
      </c>
      <c r="U12" s="110">
        <f>+'POA FINAN'!R11/'POA FINAN'!$H$37</f>
        <v>0</v>
      </c>
      <c r="V12" s="110">
        <f>+'POA FINAN'!S11/'POA FINAN'!$H$37</f>
        <v>0</v>
      </c>
      <c r="W12" s="110">
        <f>+'POA FINAN'!T11/'POA FINAN'!$H$37</f>
        <v>0</v>
      </c>
      <c r="X12" s="110">
        <f>+'POA FINAN'!U11/'POA FINAN'!$H$37</f>
        <v>0</v>
      </c>
      <c r="Y12" s="110">
        <f>+'POA FINAN'!V11/'POA FINAN'!$H$37</f>
        <v>0</v>
      </c>
      <c r="Z12" s="110">
        <f>+'POA FINAN'!W11/'POA FINAN'!$H$37</f>
        <v>0</v>
      </c>
      <c r="AA12" s="110">
        <f>+'POA FINAN'!X11/'POA FINAN'!$H$37</f>
        <v>0</v>
      </c>
      <c r="AB12" s="110">
        <f>+'POA FINAN'!Y11/'POA FINAN'!$H$37</f>
        <v>0</v>
      </c>
      <c r="AC12" s="110">
        <f>+'POA FINAN'!Z11/'POA FINAN'!$H$37</f>
        <v>0</v>
      </c>
      <c r="AD12" s="110">
        <f>+'POA FINAN'!AA11/'POA FINAN'!$H$37</f>
        <v>0</v>
      </c>
      <c r="AE12" s="110">
        <f>+'POA FINAN'!AB11/'POA FINAN'!$H$37</f>
        <v>0</v>
      </c>
      <c r="AF12" s="110">
        <f>+'POA FINAN'!AC11/'POA FINAN'!$H$37</f>
        <v>0</v>
      </c>
      <c r="AG12" s="110">
        <f>+'POA FINAN'!AD11/'POA FINAN'!$H$37</f>
        <v>0</v>
      </c>
      <c r="AH12" s="110">
        <f>+'POA FINAN'!AE11/'POA FINAN'!$H$37</f>
        <v>0</v>
      </c>
      <c r="AI12" s="110">
        <f>+'POA FINAN'!AF11/'POA FINAN'!$H$37</f>
        <v>0</v>
      </c>
      <c r="AJ12" s="111">
        <f t="shared" ref="AJ12:AJ37" si="25">SUM(AL12:BC12)</f>
        <v>3.9204521981652279E-2</v>
      </c>
      <c r="AK12" s="111">
        <f t="shared" si="23"/>
        <v>1</v>
      </c>
      <c r="AL12" s="112">
        <v>1.2646619994081381E-2</v>
      </c>
      <c r="AM12" s="112"/>
      <c r="AN12" s="112">
        <v>1.3911281993489521E-2</v>
      </c>
      <c r="AO12" s="112">
        <v>1.2646619994081381E-2</v>
      </c>
      <c r="AP12" s="112"/>
      <c r="AQ12" s="112"/>
      <c r="AR12" s="112"/>
      <c r="AS12" s="112"/>
      <c r="AT12" s="112"/>
      <c r="AU12" s="112"/>
      <c r="AV12" s="112"/>
      <c r="AW12" s="112"/>
      <c r="AX12" s="112"/>
      <c r="AY12" s="112"/>
      <c r="AZ12" s="112"/>
      <c r="BA12" s="112"/>
      <c r="BB12" s="112"/>
      <c r="BC12" s="112"/>
      <c r="BD12" s="112"/>
      <c r="BE12" s="112"/>
      <c r="BF12" s="112"/>
      <c r="BG12" s="112"/>
      <c r="BH12" s="112"/>
      <c r="BI12" s="112"/>
    </row>
    <row r="13" spans="1:61" ht="91" customHeight="1" x14ac:dyDescent="0.2">
      <c r="A13" s="145"/>
      <c r="B13" s="145" t="str">
        <f>+'ACTIVIDADES MGA'!E11</f>
        <v xml:space="preserve">Actividad 1.1.2 </v>
      </c>
      <c r="C13" s="145" t="str">
        <f>+'ACTIVIDADES MGA'!F11</f>
        <v>Desarrollar la inscripción y selección de las empresas beneficiarias</v>
      </c>
      <c r="D13" s="145">
        <v>2</v>
      </c>
      <c r="E13" s="73" t="s">
        <v>213</v>
      </c>
      <c r="F13" s="73" t="s">
        <v>263</v>
      </c>
      <c r="G13" s="73" t="s">
        <v>211</v>
      </c>
      <c r="H13" s="74">
        <v>45356</v>
      </c>
      <c r="I13" s="74">
        <v>45275</v>
      </c>
      <c r="J13" s="74">
        <v>45350</v>
      </c>
      <c r="K13" s="109">
        <f t="shared" si="24"/>
        <v>7.0258999967118783E-4</v>
      </c>
      <c r="L13" s="110">
        <f>+'POA FINAN'!I12/'POA FINAN'!$H$37</f>
        <v>0</v>
      </c>
      <c r="M13" s="110">
        <f>+'POA FINAN'!J12/'POA FINAN'!$H$37</f>
        <v>0</v>
      </c>
      <c r="N13" s="110">
        <f>+'POA FINAN'!K12/'POA FINAN'!$H$37</f>
        <v>0</v>
      </c>
      <c r="O13" s="110">
        <f>+'POA FINAN'!L12/'POA FINAN'!$H$37</f>
        <v>7.0258999967118783E-4</v>
      </c>
      <c r="P13" s="110">
        <f>+'POA FINAN'!M12/'POA FINAN'!$H$37</f>
        <v>0</v>
      </c>
      <c r="Q13" s="110">
        <f>+'POA FINAN'!N12/'POA FINAN'!$H$37</f>
        <v>0</v>
      </c>
      <c r="R13" s="110">
        <f>+'POA FINAN'!O12/'POA FINAN'!$H$37</f>
        <v>0</v>
      </c>
      <c r="S13" s="110">
        <f>+'POA FINAN'!P12/'POA FINAN'!$H$37</f>
        <v>0</v>
      </c>
      <c r="T13" s="110">
        <f>+'POA FINAN'!Q12/'POA FINAN'!$H$37</f>
        <v>0</v>
      </c>
      <c r="U13" s="110">
        <f>+'POA FINAN'!R12/'POA FINAN'!$H$37</f>
        <v>0</v>
      </c>
      <c r="V13" s="110">
        <f>+'POA FINAN'!S12/'POA FINAN'!$H$37</f>
        <v>0</v>
      </c>
      <c r="W13" s="110">
        <f>+'POA FINAN'!T12/'POA FINAN'!$H$37</f>
        <v>0</v>
      </c>
      <c r="X13" s="110">
        <f>+'POA FINAN'!U12/'POA FINAN'!$H$37</f>
        <v>0</v>
      </c>
      <c r="Y13" s="110">
        <f>+'POA FINAN'!V12/'POA FINAN'!$H$37</f>
        <v>0</v>
      </c>
      <c r="Z13" s="110">
        <f>+'POA FINAN'!W12/'POA FINAN'!$H$37</f>
        <v>0</v>
      </c>
      <c r="AA13" s="110">
        <f>+'POA FINAN'!X12/'POA FINAN'!$H$37</f>
        <v>0</v>
      </c>
      <c r="AB13" s="110">
        <f>+'POA FINAN'!Y12/'POA FINAN'!$H$37</f>
        <v>0</v>
      </c>
      <c r="AC13" s="110">
        <f>+'POA FINAN'!Z12/'POA FINAN'!$H$37</f>
        <v>0</v>
      </c>
      <c r="AD13" s="110">
        <f>+'POA FINAN'!AA12/'POA FINAN'!$H$37</f>
        <v>0</v>
      </c>
      <c r="AE13" s="110">
        <f>+'POA FINAN'!AB12/'POA FINAN'!$H$37</f>
        <v>0</v>
      </c>
      <c r="AF13" s="110">
        <f>+'POA FINAN'!AC12/'POA FINAN'!$H$37</f>
        <v>0</v>
      </c>
      <c r="AG13" s="110">
        <f>+'POA FINAN'!AD12/'POA FINAN'!$H$37</f>
        <v>0</v>
      </c>
      <c r="AH13" s="110">
        <f>+'POA FINAN'!AE12/'POA FINAN'!$H$37</f>
        <v>0</v>
      </c>
      <c r="AI13" s="110">
        <f>+'POA FINAN'!AF12/'POA FINAN'!$H$37</f>
        <v>0</v>
      </c>
      <c r="AJ13" s="111">
        <f t="shared" si="25"/>
        <v>7.0258999967118783E-4</v>
      </c>
      <c r="AK13" s="111">
        <f t="shared" si="23"/>
        <v>1</v>
      </c>
      <c r="AL13" s="112"/>
      <c r="AM13" s="112"/>
      <c r="AN13" s="112"/>
      <c r="AO13" s="112">
        <v>7.0258999967118783E-4</v>
      </c>
      <c r="AP13" s="112"/>
      <c r="AQ13" s="112"/>
      <c r="AR13" s="112"/>
      <c r="AS13" s="112"/>
      <c r="AT13" s="112"/>
      <c r="AU13" s="112"/>
      <c r="AV13" s="112"/>
      <c r="AW13" s="112"/>
      <c r="AX13" s="112"/>
      <c r="AY13" s="112"/>
      <c r="AZ13" s="112"/>
      <c r="BA13" s="112"/>
      <c r="BB13" s="112"/>
      <c r="BC13" s="112"/>
      <c r="BD13" s="112"/>
      <c r="BE13" s="112"/>
      <c r="BF13" s="112"/>
      <c r="BG13" s="112"/>
      <c r="BH13" s="112"/>
      <c r="BI13" s="112"/>
    </row>
    <row r="14" spans="1:61" ht="91" customHeight="1" x14ac:dyDescent="0.2">
      <c r="A14" s="145"/>
      <c r="B14" s="145"/>
      <c r="C14" s="145"/>
      <c r="D14" s="145"/>
      <c r="E14" s="73" t="s">
        <v>268</v>
      </c>
      <c r="F14" s="73" t="s">
        <v>263</v>
      </c>
      <c r="G14" s="73" t="s">
        <v>211</v>
      </c>
      <c r="H14" s="74">
        <v>45387</v>
      </c>
      <c r="I14" s="74">
        <v>45352</v>
      </c>
      <c r="J14" s="74">
        <v>45381</v>
      </c>
      <c r="K14" s="109">
        <f t="shared" si="24"/>
        <v>3.3302765984414305E-2</v>
      </c>
      <c r="L14" s="110">
        <f>+'POA FINAN'!I13/'POA FINAN'!$H$37</f>
        <v>0</v>
      </c>
      <c r="M14" s="110">
        <f>+'POA FINAN'!J13/'POA FINAN'!$H$37</f>
        <v>0</v>
      </c>
      <c r="N14" s="110">
        <f>+'POA FINAN'!K13/'POA FINAN'!$H$37</f>
        <v>0</v>
      </c>
      <c r="O14" s="110">
        <f>+'POA FINAN'!L13/'POA FINAN'!$H$37</f>
        <v>0</v>
      </c>
      <c r="P14" s="110">
        <f>+'POA FINAN'!M13/'POA FINAN'!$H$37</f>
        <v>1.1100921994804768E-2</v>
      </c>
      <c r="Q14" s="110">
        <f>+'POA FINAN'!N13/'POA FINAN'!$H$37</f>
        <v>1.1100921994804768E-2</v>
      </c>
      <c r="R14" s="110">
        <f>+'POA FINAN'!O13/'POA FINAN'!$H$37</f>
        <v>1.1100921994804768E-2</v>
      </c>
      <c r="S14" s="110">
        <f>+'POA FINAN'!P13/'POA FINAN'!$H$37</f>
        <v>0</v>
      </c>
      <c r="T14" s="110">
        <f>+'POA FINAN'!Q13/'POA FINAN'!$H$37</f>
        <v>0</v>
      </c>
      <c r="U14" s="110">
        <f>+'POA FINAN'!R13/'POA FINAN'!$H$37</f>
        <v>0</v>
      </c>
      <c r="V14" s="110">
        <f>+'POA FINAN'!S13/'POA FINAN'!$H$37</f>
        <v>0</v>
      </c>
      <c r="W14" s="110">
        <f>+'POA FINAN'!T13/'POA FINAN'!$H$37</f>
        <v>0</v>
      </c>
      <c r="X14" s="110">
        <f>+'POA FINAN'!U13/'POA FINAN'!$H$37</f>
        <v>0</v>
      </c>
      <c r="Y14" s="110">
        <f>+'POA FINAN'!V13/'POA FINAN'!$H$37</f>
        <v>0</v>
      </c>
      <c r="Z14" s="110">
        <f>+'POA FINAN'!W13/'POA FINAN'!$H$37</f>
        <v>0</v>
      </c>
      <c r="AA14" s="110">
        <f>+'POA FINAN'!X13/'POA FINAN'!$H$37</f>
        <v>0</v>
      </c>
      <c r="AB14" s="110">
        <f>+'POA FINAN'!Y13/'POA FINAN'!$H$37</f>
        <v>0</v>
      </c>
      <c r="AC14" s="110">
        <f>+'POA FINAN'!Z13/'POA FINAN'!$H$37</f>
        <v>0</v>
      </c>
      <c r="AD14" s="110">
        <f>+'POA FINAN'!AA13/'POA FINAN'!$H$37</f>
        <v>0</v>
      </c>
      <c r="AE14" s="110">
        <f>+'POA FINAN'!AB13/'POA FINAN'!$H$37</f>
        <v>0</v>
      </c>
      <c r="AF14" s="110">
        <f>+'POA FINAN'!AC13/'POA FINAN'!$H$37</f>
        <v>0</v>
      </c>
      <c r="AG14" s="110">
        <f>+'POA FINAN'!AD13/'POA FINAN'!$H$37</f>
        <v>0</v>
      </c>
      <c r="AH14" s="110">
        <f>+'POA FINAN'!AE13/'POA FINAN'!$H$37</f>
        <v>0</v>
      </c>
      <c r="AI14" s="110">
        <f>+'POA FINAN'!AF13/'POA FINAN'!$H$37</f>
        <v>0</v>
      </c>
      <c r="AJ14" s="111">
        <f>SUM(AL14:BC14)</f>
        <v>3.3302765984414305E-2</v>
      </c>
      <c r="AK14" s="111">
        <f>+AJ14/K14</f>
        <v>1</v>
      </c>
      <c r="AL14" s="112"/>
      <c r="AM14" s="112"/>
      <c r="AN14" s="112"/>
      <c r="AO14" s="112"/>
      <c r="AP14" s="112">
        <v>1.1100921994804768E-2</v>
      </c>
      <c r="AQ14" s="112">
        <v>1.1100921994804768E-2</v>
      </c>
      <c r="AR14" s="112">
        <v>1.1100921994804768E-2</v>
      </c>
      <c r="AS14" s="112"/>
      <c r="AT14" s="112"/>
      <c r="AU14" s="112"/>
      <c r="AV14" s="112"/>
      <c r="AW14" s="112"/>
      <c r="AX14" s="112"/>
      <c r="AY14" s="112"/>
      <c r="AZ14" s="112"/>
      <c r="BA14" s="112"/>
      <c r="BB14" s="112"/>
      <c r="BC14" s="112"/>
      <c r="BD14" s="112"/>
      <c r="BE14" s="112"/>
      <c r="BF14" s="112"/>
      <c r="BG14" s="112"/>
      <c r="BH14" s="112"/>
      <c r="BI14" s="112"/>
    </row>
    <row r="15" spans="1:61" ht="91" customHeight="1" x14ac:dyDescent="0.2">
      <c r="A15" s="145"/>
      <c r="B15" s="145" t="s">
        <v>15</v>
      </c>
      <c r="C15" s="145" t="str">
        <f>+'ACTIVIDADES MGA'!F12</f>
        <v>Realizar talleres para la promoción y difusión de mentalidad innovadora en empresarios de la región</v>
      </c>
      <c r="D15" s="145">
        <v>7</v>
      </c>
      <c r="E15" s="73" t="s">
        <v>215</v>
      </c>
      <c r="F15" s="73" t="s">
        <v>222</v>
      </c>
      <c r="G15" s="73" t="s">
        <v>211</v>
      </c>
      <c r="H15" s="74">
        <v>45478</v>
      </c>
      <c r="I15" s="74">
        <v>45413</v>
      </c>
      <c r="J15" s="74">
        <v>45473</v>
      </c>
      <c r="K15" s="109">
        <f t="shared" si="24"/>
        <v>7.1495558366540084E-3</v>
      </c>
      <c r="L15" s="110">
        <f>+'POA FINAN'!I14/'POA FINAN'!$H$37</f>
        <v>0</v>
      </c>
      <c r="M15" s="110">
        <f>+'POA FINAN'!J14/'POA FINAN'!$H$37</f>
        <v>0</v>
      </c>
      <c r="N15" s="110">
        <f>+'POA FINAN'!K14/'POA FINAN'!$H$37</f>
        <v>0</v>
      </c>
      <c r="O15" s="110">
        <f>+'POA FINAN'!L14/'POA FINAN'!$H$37</f>
        <v>0</v>
      </c>
      <c r="P15" s="110">
        <f>+'POA FINAN'!M14/'POA FINAN'!$H$37</f>
        <v>0</v>
      </c>
      <c r="Q15" s="110">
        <f>+'POA FINAN'!N14/'POA FINAN'!$H$37</f>
        <v>0</v>
      </c>
      <c r="R15" s="110">
        <f>+'POA FINAN'!O14/'POA FINAN'!$H$37</f>
        <v>0</v>
      </c>
      <c r="S15" s="110">
        <f>+'POA FINAN'!P14/'POA FINAN'!$H$37</f>
        <v>2.455130494850999E-3</v>
      </c>
      <c r="T15" s="110">
        <f>+'POA FINAN'!Q14/'POA FINAN'!$H$37</f>
        <v>1.0117295995265105E-3</v>
      </c>
      <c r="U15" s="110">
        <f>+'POA FINAN'!R14/'POA FINAN'!$H$37</f>
        <v>3.6826957422764982E-3</v>
      </c>
      <c r="V15" s="110">
        <f>+'POA FINAN'!S14/'POA FINAN'!$H$37</f>
        <v>0</v>
      </c>
      <c r="W15" s="110">
        <f>+'POA FINAN'!T14/'POA FINAN'!$H$37</f>
        <v>0</v>
      </c>
      <c r="X15" s="110">
        <f>+'POA FINAN'!U14/'POA FINAN'!$H$37</f>
        <v>0</v>
      </c>
      <c r="Y15" s="110">
        <f>+'POA FINAN'!V14/'POA FINAN'!$H$37</f>
        <v>0</v>
      </c>
      <c r="Z15" s="110">
        <f>+'POA FINAN'!W14/'POA FINAN'!$H$37</f>
        <v>0</v>
      </c>
      <c r="AA15" s="110">
        <f>+'POA FINAN'!X14/'POA FINAN'!$H$37</f>
        <v>0</v>
      </c>
      <c r="AB15" s="110">
        <f>+'POA FINAN'!Y14/'POA FINAN'!$H$37</f>
        <v>0</v>
      </c>
      <c r="AC15" s="110">
        <f>+'POA FINAN'!Z14/'POA FINAN'!$H$37</f>
        <v>0</v>
      </c>
      <c r="AD15" s="110">
        <f>+'POA FINAN'!AA14/'POA FINAN'!$H$37</f>
        <v>0</v>
      </c>
      <c r="AE15" s="110">
        <f>+'POA FINAN'!AB14/'POA FINAN'!$H$37</f>
        <v>0</v>
      </c>
      <c r="AF15" s="110">
        <f>+'POA FINAN'!AC14/'POA FINAN'!$H$37</f>
        <v>0</v>
      </c>
      <c r="AG15" s="110">
        <f>+'POA FINAN'!AD14/'POA FINAN'!$H$37</f>
        <v>0</v>
      </c>
      <c r="AH15" s="110">
        <f>+'POA FINAN'!AE14/'POA FINAN'!$H$37</f>
        <v>0</v>
      </c>
      <c r="AI15" s="110">
        <f>+'POA FINAN'!AF14/'POA FINAN'!$H$37</f>
        <v>0</v>
      </c>
      <c r="AJ15" s="111">
        <f t="shared" si="25"/>
        <v>7.1495558366540084E-3</v>
      </c>
      <c r="AK15" s="111">
        <f t="shared" si="23"/>
        <v>1</v>
      </c>
      <c r="AL15" s="112"/>
      <c r="AM15" s="112"/>
      <c r="AN15" s="112"/>
      <c r="AO15" s="112"/>
      <c r="AP15" s="112"/>
      <c r="AQ15" s="112"/>
      <c r="AR15" s="112"/>
      <c r="AS15" s="112">
        <v>2.455130494850999E-3</v>
      </c>
      <c r="AT15" s="112">
        <v>1.0117295995265105E-3</v>
      </c>
      <c r="AU15" s="112">
        <v>3.6826957422764982E-3</v>
      </c>
      <c r="AV15" s="112"/>
      <c r="AW15" s="112"/>
      <c r="AX15" s="112"/>
      <c r="AY15" s="112"/>
      <c r="AZ15" s="112"/>
      <c r="BA15" s="112"/>
      <c r="BB15" s="112"/>
      <c r="BC15" s="112"/>
      <c r="BD15" s="112"/>
      <c r="BE15" s="112"/>
      <c r="BF15" s="112"/>
      <c r="BG15" s="112"/>
      <c r="BH15" s="112"/>
      <c r="BI15" s="112"/>
    </row>
    <row r="16" spans="1:61" ht="91" customHeight="1" x14ac:dyDescent="0.2">
      <c r="A16" s="145"/>
      <c r="B16" s="145"/>
      <c r="C16" s="145"/>
      <c r="D16" s="145"/>
      <c r="E16" s="73" t="s">
        <v>216</v>
      </c>
      <c r="F16" s="73" t="s">
        <v>222</v>
      </c>
      <c r="G16" s="73" t="s">
        <v>211</v>
      </c>
      <c r="H16" s="74">
        <v>45478</v>
      </c>
      <c r="I16" s="74">
        <v>45419</v>
      </c>
      <c r="J16" s="74">
        <v>45473</v>
      </c>
      <c r="K16" s="109">
        <f t="shared" si="24"/>
        <v>2.8598223346616033E-2</v>
      </c>
      <c r="L16" s="110">
        <f>+'POA FINAN'!I15/'POA FINAN'!$H$37</f>
        <v>0</v>
      </c>
      <c r="M16" s="110">
        <f>+'POA FINAN'!J15/'POA FINAN'!$H$37</f>
        <v>0</v>
      </c>
      <c r="N16" s="110">
        <f>+'POA FINAN'!K15/'POA FINAN'!$H$37</f>
        <v>0</v>
      </c>
      <c r="O16" s="110">
        <f>+'POA FINAN'!L15/'POA FINAN'!$H$37</f>
        <v>0</v>
      </c>
      <c r="P16" s="110">
        <f>+'POA FINAN'!M15/'POA FINAN'!$H$37</f>
        <v>0</v>
      </c>
      <c r="Q16" s="110">
        <f>+'POA FINAN'!N15/'POA FINAN'!$H$37</f>
        <v>0</v>
      </c>
      <c r="R16" s="110">
        <f>+'POA FINAN'!O15/'POA FINAN'!$H$37</f>
        <v>0</v>
      </c>
      <c r="S16" s="110">
        <f>+'POA FINAN'!P15/'POA FINAN'!$H$37</f>
        <v>9.8205219794039959E-3</v>
      </c>
      <c r="T16" s="110">
        <f>+'POA FINAN'!Q15/'POA FINAN'!$H$37</f>
        <v>4.0469183981060421E-3</v>
      </c>
      <c r="U16" s="110">
        <f>+'POA FINAN'!R15/'POA FINAN'!$H$37</f>
        <v>1.4730782969105993E-2</v>
      </c>
      <c r="V16" s="110">
        <f>+'POA FINAN'!S15/'POA FINAN'!$H$37</f>
        <v>0</v>
      </c>
      <c r="W16" s="110">
        <f>+'POA FINAN'!T15/'POA FINAN'!$H$37</f>
        <v>0</v>
      </c>
      <c r="X16" s="110">
        <f>+'POA FINAN'!U15/'POA FINAN'!$H$37</f>
        <v>0</v>
      </c>
      <c r="Y16" s="110">
        <f>+'POA FINAN'!V15/'POA FINAN'!$H$37</f>
        <v>0</v>
      </c>
      <c r="Z16" s="110">
        <f>+'POA FINAN'!W15/'POA FINAN'!$H$37</f>
        <v>0</v>
      </c>
      <c r="AA16" s="110">
        <f>+'POA FINAN'!X15/'POA FINAN'!$H$37</f>
        <v>0</v>
      </c>
      <c r="AB16" s="110">
        <f>+'POA FINAN'!Y15/'POA FINAN'!$H$37</f>
        <v>0</v>
      </c>
      <c r="AC16" s="110">
        <f>+'POA FINAN'!Z15/'POA FINAN'!$H$37</f>
        <v>0</v>
      </c>
      <c r="AD16" s="110">
        <f>+'POA FINAN'!AA15/'POA FINAN'!$H$37</f>
        <v>0</v>
      </c>
      <c r="AE16" s="110">
        <f>+'POA FINAN'!AB15/'POA FINAN'!$H$37</f>
        <v>0</v>
      </c>
      <c r="AF16" s="110">
        <f>+'POA FINAN'!AC15/'POA FINAN'!$H$37</f>
        <v>0</v>
      </c>
      <c r="AG16" s="110">
        <f>+'POA FINAN'!AD15/'POA FINAN'!$H$37</f>
        <v>0</v>
      </c>
      <c r="AH16" s="110">
        <f>+'POA FINAN'!AE15/'POA FINAN'!$H$37</f>
        <v>0</v>
      </c>
      <c r="AI16" s="110">
        <f>+'POA FINAN'!AF15/'POA FINAN'!$H$37</f>
        <v>0</v>
      </c>
      <c r="AJ16" s="111">
        <f t="shared" si="25"/>
        <v>2.8598223346616033E-2</v>
      </c>
      <c r="AK16" s="111">
        <f t="shared" si="23"/>
        <v>1</v>
      </c>
      <c r="AL16" s="112"/>
      <c r="AM16" s="112"/>
      <c r="AN16" s="112"/>
      <c r="AO16" s="112"/>
      <c r="AP16" s="112"/>
      <c r="AQ16" s="112"/>
      <c r="AR16" s="112"/>
      <c r="AS16" s="112">
        <v>9.8205219794039959E-3</v>
      </c>
      <c r="AT16" s="112">
        <v>4.0469183981060421E-3</v>
      </c>
      <c r="AU16" s="112">
        <v>1.4730782969105993E-2</v>
      </c>
      <c r="AV16" s="112"/>
      <c r="AW16" s="112"/>
      <c r="AX16" s="112"/>
      <c r="AY16" s="112"/>
      <c r="AZ16" s="112"/>
      <c r="BA16" s="112"/>
      <c r="BB16" s="112"/>
      <c r="BC16" s="112"/>
      <c r="BD16" s="112"/>
      <c r="BE16" s="112"/>
      <c r="BF16" s="112"/>
      <c r="BG16" s="112"/>
      <c r="BH16" s="112"/>
      <c r="BI16" s="112"/>
    </row>
    <row r="17" spans="1:61" ht="91" customHeight="1" x14ac:dyDescent="0.2">
      <c r="A17" s="145"/>
      <c r="B17" s="145"/>
      <c r="C17" s="145"/>
      <c r="D17" s="145"/>
      <c r="E17" s="73" t="s">
        <v>217</v>
      </c>
      <c r="F17" s="73" t="s">
        <v>222</v>
      </c>
      <c r="G17" s="73" t="s">
        <v>211</v>
      </c>
      <c r="H17" s="74">
        <v>45478</v>
      </c>
      <c r="I17" s="74">
        <v>45424</v>
      </c>
      <c r="J17" s="74">
        <v>45473</v>
      </c>
      <c r="K17" s="109">
        <f t="shared" si="24"/>
        <v>1.4299111673308017E-2</v>
      </c>
      <c r="L17" s="110">
        <f>+'POA FINAN'!I16/'POA FINAN'!$H$37</f>
        <v>0</v>
      </c>
      <c r="M17" s="110">
        <f>+'POA FINAN'!J16/'POA FINAN'!$H$37</f>
        <v>0</v>
      </c>
      <c r="N17" s="110">
        <f>+'POA FINAN'!K16/'POA FINAN'!$H$37</f>
        <v>0</v>
      </c>
      <c r="O17" s="110">
        <f>+'POA FINAN'!L16/'POA FINAN'!$H$37</f>
        <v>0</v>
      </c>
      <c r="P17" s="110">
        <f>+'POA FINAN'!M16/'POA FINAN'!$H$37</f>
        <v>0</v>
      </c>
      <c r="Q17" s="110">
        <f>+'POA FINAN'!N16/'POA FINAN'!$H$37</f>
        <v>0</v>
      </c>
      <c r="R17" s="110">
        <f>+'POA FINAN'!O16/'POA FINAN'!$H$37</f>
        <v>0</v>
      </c>
      <c r="S17" s="110">
        <f>+'POA FINAN'!P16/'POA FINAN'!$H$37</f>
        <v>4.9102609897019979E-3</v>
      </c>
      <c r="T17" s="110">
        <f>+'POA FINAN'!Q16/'POA FINAN'!$H$37</f>
        <v>2.023459199053021E-3</v>
      </c>
      <c r="U17" s="110">
        <f>+'POA FINAN'!R16/'POA FINAN'!$H$37</f>
        <v>7.3653914845529965E-3</v>
      </c>
      <c r="V17" s="110">
        <f>+'POA FINAN'!S16/'POA FINAN'!$H$37</f>
        <v>0</v>
      </c>
      <c r="W17" s="110">
        <f>+'POA FINAN'!T16/'POA FINAN'!$H$37</f>
        <v>0</v>
      </c>
      <c r="X17" s="110">
        <f>+'POA FINAN'!U16/'POA FINAN'!$H$37</f>
        <v>0</v>
      </c>
      <c r="Y17" s="110">
        <f>+'POA FINAN'!V16/'POA FINAN'!$H$37</f>
        <v>0</v>
      </c>
      <c r="Z17" s="110">
        <f>+'POA FINAN'!W16/'POA FINAN'!$H$37</f>
        <v>0</v>
      </c>
      <c r="AA17" s="110">
        <f>+'POA FINAN'!X16/'POA FINAN'!$H$37</f>
        <v>0</v>
      </c>
      <c r="AB17" s="110">
        <f>+'POA FINAN'!Y16/'POA FINAN'!$H$37</f>
        <v>0</v>
      </c>
      <c r="AC17" s="110">
        <f>+'POA FINAN'!Z16/'POA FINAN'!$H$37</f>
        <v>0</v>
      </c>
      <c r="AD17" s="110">
        <f>+'POA FINAN'!AA16/'POA FINAN'!$H$37</f>
        <v>0</v>
      </c>
      <c r="AE17" s="110">
        <f>+'POA FINAN'!AB16/'POA FINAN'!$H$37</f>
        <v>0</v>
      </c>
      <c r="AF17" s="110">
        <f>+'POA FINAN'!AC16/'POA FINAN'!$H$37</f>
        <v>0</v>
      </c>
      <c r="AG17" s="110">
        <f>+'POA FINAN'!AD16/'POA FINAN'!$H$37</f>
        <v>0</v>
      </c>
      <c r="AH17" s="110">
        <f>+'POA FINAN'!AE16/'POA FINAN'!$H$37</f>
        <v>0</v>
      </c>
      <c r="AI17" s="110">
        <f>+'POA FINAN'!AF16/'POA FINAN'!$H$37</f>
        <v>0</v>
      </c>
      <c r="AJ17" s="111">
        <f t="shared" si="25"/>
        <v>1.4299111673308017E-2</v>
      </c>
      <c r="AK17" s="111">
        <f t="shared" si="23"/>
        <v>1</v>
      </c>
      <c r="AL17" s="112"/>
      <c r="AM17" s="112"/>
      <c r="AN17" s="112"/>
      <c r="AO17" s="112"/>
      <c r="AP17" s="112"/>
      <c r="AQ17" s="112"/>
      <c r="AR17" s="112"/>
      <c r="AS17" s="112">
        <v>4.9102609897019979E-3</v>
      </c>
      <c r="AT17" s="112">
        <v>2.023459199053021E-3</v>
      </c>
      <c r="AU17" s="112">
        <v>7.3653914845529965E-3</v>
      </c>
      <c r="AV17" s="112"/>
      <c r="AW17" s="112"/>
      <c r="AX17" s="112"/>
      <c r="AY17" s="112"/>
      <c r="AZ17" s="112"/>
      <c r="BA17" s="112"/>
      <c r="BB17" s="112"/>
      <c r="BC17" s="112"/>
      <c r="BD17" s="112"/>
      <c r="BE17" s="112"/>
      <c r="BF17" s="112"/>
      <c r="BG17" s="112"/>
      <c r="BH17" s="112"/>
      <c r="BI17" s="112"/>
    </row>
    <row r="18" spans="1:61" ht="91" customHeight="1" x14ac:dyDescent="0.2">
      <c r="A18" s="145"/>
      <c r="B18" s="145"/>
      <c r="C18" s="145"/>
      <c r="D18" s="145"/>
      <c r="E18" s="73" t="s">
        <v>218</v>
      </c>
      <c r="F18" s="73" t="s">
        <v>222</v>
      </c>
      <c r="G18" s="73" t="s">
        <v>211</v>
      </c>
      <c r="H18" s="74">
        <v>45478</v>
      </c>
      <c r="I18" s="74">
        <v>45427</v>
      </c>
      <c r="J18" s="74">
        <v>45473</v>
      </c>
      <c r="K18" s="109">
        <f t="shared" si="24"/>
        <v>1.4299111673308017E-2</v>
      </c>
      <c r="L18" s="110">
        <f>+'POA FINAN'!I17/'POA FINAN'!$H$37</f>
        <v>0</v>
      </c>
      <c r="M18" s="110">
        <f>+'POA FINAN'!J17/'POA FINAN'!$H$37</f>
        <v>0</v>
      </c>
      <c r="N18" s="110">
        <f>+'POA FINAN'!K17/'POA FINAN'!$H$37</f>
        <v>0</v>
      </c>
      <c r="O18" s="110">
        <f>+'POA FINAN'!L17/'POA FINAN'!$H$37</f>
        <v>0</v>
      </c>
      <c r="P18" s="110">
        <f>+'POA FINAN'!M17/'POA FINAN'!$H$37</f>
        <v>0</v>
      </c>
      <c r="Q18" s="110">
        <f>+'POA FINAN'!N17/'POA FINAN'!$H$37</f>
        <v>0</v>
      </c>
      <c r="R18" s="110">
        <f>+'POA FINAN'!O17/'POA FINAN'!$H$37</f>
        <v>0</v>
      </c>
      <c r="S18" s="110">
        <f>+'POA FINAN'!P17/'POA FINAN'!$H$37</f>
        <v>4.9102609897019979E-3</v>
      </c>
      <c r="T18" s="110">
        <f>+'POA FINAN'!Q17/'POA FINAN'!$H$37</f>
        <v>2.023459199053021E-3</v>
      </c>
      <c r="U18" s="110">
        <f>+'POA FINAN'!R17/'POA FINAN'!$H$37</f>
        <v>7.3653914845529965E-3</v>
      </c>
      <c r="V18" s="110">
        <f>+'POA FINAN'!S17/'POA FINAN'!$H$37</f>
        <v>0</v>
      </c>
      <c r="W18" s="110">
        <f>+'POA FINAN'!T17/'POA FINAN'!$H$37</f>
        <v>0</v>
      </c>
      <c r="X18" s="110">
        <f>+'POA FINAN'!U17/'POA FINAN'!$H$37</f>
        <v>0</v>
      </c>
      <c r="Y18" s="110">
        <f>+'POA FINAN'!V17/'POA FINAN'!$H$37</f>
        <v>0</v>
      </c>
      <c r="Z18" s="110">
        <f>+'POA FINAN'!W17/'POA FINAN'!$H$37</f>
        <v>0</v>
      </c>
      <c r="AA18" s="110">
        <f>+'POA FINAN'!X17/'POA FINAN'!$H$37</f>
        <v>0</v>
      </c>
      <c r="AB18" s="110">
        <f>+'POA FINAN'!Y17/'POA FINAN'!$H$37</f>
        <v>0</v>
      </c>
      <c r="AC18" s="110">
        <f>+'POA FINAN'!Z17/'POA FINAN'!$H$37</f>
        <v>0</v>
      </c>
      <c r="AD18" s="110">
        <f>+'POA FINAN'!AA17/'POA FINAN'!$H$37</f>
        <v>0</v>
      </c>
      <c r="AE18" s="110">
        <f>+'POA FINAN'!AB17/'POA FINAN'!$H$37</f>
        <v>0</v>
      </c>
      <c r="AF18" s="110">
        <f>+'POA FINAN'!AC17/'POA FINAN'!$H$37</f>
        <v>0</v>
      </c>
      <c r="AG18" s="110">
        <f>+'POA FINAN'!AD17/'POA FINAN'!$H$37</f>
        <v>0</v>
      </c>
      <c r="AH18" s="110">
        <f>+'POA FINAN'!AE17/'POA FINAN'!$H$37</f>
        <v>0</v>
      </c>
      <c r="AI18" s="110">
        <f>+'POA FINAN'!AF17/'POA FINAN'!$H$37</f>
        <v>0</v>
      </c>
      <c r="AJ18" s="111">
        <f t="shared" si="25"/>
        <v>1.4299111673308017E-2</v>
      </c>
      <c r="AK18" s="111">
        <f t="shared" si="23"/>
        <v>1</v>
      </c>
      <c r="AL18" s="112"/>
      <c r="AM18" s="112"/>
      <c r="AN18" s="112"/>
      <c r="AO18" s="112"/>
      <c r="AP18" s="112"/>
      <c r="AQ18" s="112"/>
      <c r="AR18" s="112"/>
      <c r="AS18" s="112">
        <v>4.9102609897019979E-3</v>
      </c>
      <c r="AT18" s="112">
        <v>2.023459199053021E-3</v>
      </c>
      <c r="AU18" s="112">
        <v>7.3653914845529965E-3</v>
      </c>
      <c r="AV18" s="112"/>
      <c r="AW18" s="112"/>
      <c r="AX18" s="112"/>
      <c r="AY18" s="112"/>
      <c r="AZ18" s="112"/>
      <c r="BA18" s="112"/>
      <c r="BB18" s="112"/>
      <c r="BC18" s="112"/>
      <c r="BD18" s="112"/>
      <c r="BE18" s="112"/>
      <c r="BF18" s="112"/>
      <c r="BG18" s="112"/>
      <c r="BH18" s="112"/>
      <c r="BI18" s="112"/>
    </row>
    <row r="19" spans="1:61" ht="91" customHeight="1" x14ac:dyDescent="0.2">
      <c r="A19" s="145"/>
      <c r="B19" s="145"/>
      <c r="C19" s="145"/>
      <c r="D19" s="145"/>
      <c r="E19" s="73" t="s">
        <v>219</v>
      </c>
      <c r="F19" s="73" t="s">
        <v>222</v>
      </c>
      <c r="G19" s="73" t="s">
        <v>211</v>
      </c>
      <c r="H19" s="74">
        <v>45478</v>
      </c>
      <c r="I19" s="74">
        <v>45435</v>
      </c>
      <c r="J19" s="74">
        <v>45473</v>
      </c>
      <c r="K19" s="109">
        <f t="shared" si="24"/>
        <v>7.1495558366540084E-3</v>
      </c>
      <c r="L19" s="110">
        <f>+'POA FINAN'!I18/'POA FINAN'!$H$37</f>
        <v>0</v>
      </c>
      <c r="M19" s="110">
        <f>+'POA FINAN'!J18/'POA FINAN'!$H$37</f>
        <v>0</v>
      </c>
      <c r="N19" s="110">
        <f>+'POA FINAN'!K18/'POA FINAN'!$H$37</f>
        <v>0</v>
      </c>
      <c r="O19" s="110">
        <f>+'POA FINAN'!L18/'POA FINAN'!$H$37</f>
        <v>0</v>
      </c>
      <c r="P19" s="110">
        <f>+'POA FINAN'!M18/'POA FINAN'!$H$37</f>
        <v>0</v>
      </c>
      <c r="Q19" s="110">
        <f>+'POA FINAN'!N18/'POA FINAN'!$H$37</f>
        <v>0</v>
      </c>
      <c r="R19" s="110">
        <f>+'POA FINAN'!O18/'POA FINAN'!$H$37</f>
        <v>0</v>
      </c>
      <c r="S19" s="110">
        <f>+'POA FINAN'!P18/'POA FINAN'!$H$37</f>
        <v>2.455130494850999E-3</v>
      </c>
      <c r="T19" s="110">
        <f>+'POA FINAN'!Q18/'POA FINAN'!$H$37</f>
        <v>1.0117295995265105E-3</v>
      </c>
      <c r="U19" s="110">
        <f>+'POA FINAN'!R18/'POA FINAN'!$H$37</f>
        <v>3.6826957422764982E-3</v>
      </c>
      <c r="V19" s="110">
        <f>+'POA FINAN'!S18/'POA FINAN'!$H$37</f>
        <v>0</v>
      </c>
      <c r="W19" s="110">
        <f>+'POA FINAN'!T18/'POA FINAN'!$H$37</f>
        <v>0</v>
      </c>
      <c r="X19" s="110">
        <f>+'POA FINAN'!U18/'POA FINAN'!$H$37</f>
        <v>0</v>
      </c>
      <c r="Y19" s="110">
        <f>+'POA FINAN'!V18/'POA FINAN'!$H$37</f>
        <v>0</v>
      </c>
      <c r="Z19" s="110">
        <f>+'POA FINAN'!W18/'POA FINAN'!$H$37</f>
        <v>0</v>
      </c>
      <c r="AA19" s="110">
        <f>+'POA FINAN'!X18/'POA FINAN'!$H$37</f>
        <v>0</v>
      </c>
      <c r="AB19" s="110">
        <f>+'POA FINAN'!Y18/'POA FINAN'!$H$37</f>
        <v>0</v>
      </c>
      <c r="AC19" s="110">
        <f>+'POA FINAN'!Z18/'POA FINAN'!$H$37</f>
        <v>0</v>
      </c>
      <c r="AD19" s="110">
        <f>+'POA FINAN'!AA18/'POA FINAN'!$H$37</f>
        <v>0</v>
      </c>
      <c r="AE19" s="110">
        <f>+'POA FINAN'!AB18/'POA FINAN'!$H$37</f>
        <v>0</v>
      </c>
      <c r="AF19" s="110">
        <f>+'POA FINAN'!AC18/'POA FINAN'!$H$37</f>
        <v>0</v>
      </c>
      <c r="AG19" s="110">
        <f>+'POA FINAN'!AD18/'POA FINAN'!$H$37</f>
        <v>0</v>
      </c>
      <c r="AH19" s="110">
        <f>+'POA FINAN'!AE18/'POA FINAN'!$H$37</f>
        <v>0</v>
      </c>
      <c r="AI19" s="110">
        <f>+'POA FINAN'!AF18/'POA FINAN'!$H$37</f>
        <v>0</v>
      </c>
      <c r="AJ19" s="111">
        <f t="shared" si="25"/>
        <v>7.1495558366540084E-3</v>
      </c>
      <c r="AK19" s="111">
        <f t="shared" si="23"/>
        <v>1</v>
      </c>
      <c r="AL19" s="112"/>
      <c r="AM19" s="112"/>
      <c r="AN19" s="112"/>
      <c r="AO19" s="112"/>
      <c r="AP19" s="112"/>
      <c r="AQ19" s="112"/>
      <c r="AR19" s="112"/>
      <c r="AS19" s="112">
        <v>2.455130494850999E-3</v>
      </c>
      <c r="AT19" s="112">
        <v>1.0117295995265105E-3</v>
      </c>
      <c r="AU19" s="112">
        <v>3.6826957422764982E-3</v>
      </c>
      <c r="AV19" s="112"/>
      <c r="AW19" s="112"/>
      <c r="AX19" s="112"/>
      <c r="AY19" s="112"/>
      <c r="AZ19" s="112"/>
      <c r="BA19" s="112"/>
      <c r="BB19" s="112"/>
      <c r="BC19" s="112"/>
      <c r="BD19" s="112"/>
      <c r="BE19" s="112"/>
      <c r="BF19" s="112"/>
      <c r="BG19" s="112"/>
      <c r="BH19" s="112"/>
      <c r="BI19" s="112"/>
    </row>
    <row r="20" spans="1:61" ht="91" customHeight="1" x14ac:dyDescent="0.2">
      <c r="A20" s="145"/>
      <c r="B20" s="145"/>
      <c r="C20" s="145"/>
      <c r="D20" s="145"/>
      <c r="E20" s="73" t="s">
        <v>220</v>
      </c>
      <c r="F20" s="73" t="s">
        <v>222</v>
      </c>
      <c r="G20" s="73" t="s">
        <v>211</v>
      </c>
      <c r="H20" s="74">
        <v>45478</v>
      </c>
      <c r="I20" s="74">
        <v>45445</v>
      </c>
      <c r="J20" s="74">
        <v>45473</v>
      </c>
      <c r="K20" s="109">
        <f t="shared" si="24"/>
        <v>1.4299111673308017E-2</v>
      </c>
      <c r="L20" s="110">
        <f>+'POA FINAN'!I19/'POA FINAN'!$H$37</f>
        <v>0</v>
      </c>
      <c r="M20" s="110">
        <f>+'POA FINAN'!J19/'POA FINAN'!$H$37</f>
        <v>0</v>
      </c>
      <c r="N20" s="110">
        <f>+'POA FINAN'!K19/'POA FINAN'!$H$37</f>
        <v>0</v>
      </c>
      <c r="O20" s="110">
        <f>+'POA FINAN'!L19/'POA FINAN'!$H$37</f>
        <v>0</v>
      </c>
      <c r="P20" s="110">
        <f>+'POA FINAN'!M19/'POA FINAN'!$H$37</f>
        <v>0</v>
      </c>
      <c r="Q20" s="110">
        <f>+'POA FINAN'!N19/'POA FINAN'!$H$37</f>
        <v>0</v>
      </c>
      <c r="R20" s="110">
        <f>+'POA FINAN'!O19/'POA FINAN'!$H$37</f>
        <v>0</v>
      </c>
      <c r="S20" s="110">
        <f>+'POA FINAN'!P19/'POA FINAN'!$H$37</f>
        <v>4.9102609897019979E-3</v>
      </c>
      <c r="T20" s="110">
        <f>+'POA FINAN'!Q19/'POA FINAN'!$H$37</f>
        <v>2.023459199053021E-3</v>
      </c>
      <c r="U20" s="110">
        <f>+'POA FINAN'!R19/'POA FINAN'!$H$37</f>
        <v>7.3653914845529965E-3</v>
      </c>
      <c r="V20" s="110">
        <f>+'POA FINAN'!S19/'POA FINAN'!$H$37</f>
        <v>0</v>
      </c>
      <c r="W20" s="110">
        <f>+'POA FINAN'!T19/'POA FINAN'!$H$37</f>
        <v>0</v>
      </c>
      <c r="X20" s="110">
        <f>+'POA FINAN'!U19/'POA FINAN'!$H$37</f>
        <v>0</v>
      </c>
      <c r="Y20" s="110">
        <f>+'POA FINAN'!V19/'POA FINAN'!$H$37</f>
        <v>0</v>
      </c>
      <c r="Z20" s="110">
        <f>+'POA FINAN'!W19/'POA FINAN'!$H$37</f>
        <v>0</v>
      </c>
      <c r="AA20" s="110">
        <f>+'POA FINAN'!X19/'POA FINAN'!$H$37</f>
        <v>0</v>
      </c>
      <c r="AB20" s="110">
        <f>+'POA FINAN'!Y19/'POA FINAN'!$H$37</f>
        <v>0</v>
      </c>
      <c r="AC20" s="110">
        <f>+'POA FINAN'!Z19/'POA FINAN'!$H$37</f>
        <v>0</v>
      </c>
      <c r="AD20" s="110">
        <f>+'POA FINAN'!AA19/'POA FINAN'!$H$37</f>
        <v>0</v>
      </c>
      <c r="AE20" s="110">
        <f>+'POA FINAN'!AB19/'POA FINAN'!$H$37</f>
        <v>0</v>
      </c>
      <c r="AF20" s="110">
        <f>+'POA FINAN'!AC19/'POA FINAN'!$H$37</f>
        <v>0</v>
      </c>
      <c r="AG20" s="110">
        <f>+'POA FINAN'!AD19/'POA FINAN'!$H$37</f>
        <v>0</v>
      </c>
      <c r="AH20" s="110">
        <f>+'POA FINAN'!AE19/'POA FINAN'!$H$37</f>
        <v>0</v>
      </c>
      <c r="AI20" s="110">
        <f>+'POA FINAN'!AF19/'POA FINAN'!$H$37</f>
        <v>0</v>
      </c>
      <c r="AJ20" s="111">
        <f t="shared" si="25"/>
        <v>1.4299111673308017E-2</v>
      </c>
      <c r="AK20" s="111">
        <f t="shared" si="23"/>
        <v>1</v>
      </c>
      <c r="AL20" s="112"/>
      <c r="AM20" s="112"/>
      <c r="AN20" s="112"/>
      <c r="AO20" s="112"/>
      <c r="AP20" s="112"/>
      <c r="AQ20" s="112"/>
      <c r="AR20" s="112"/>
      <c r="AS20" s="112">
        <v>4.9102609897019979E-3</v>
      </c>
      <c r="AT20" s="112">
        <v>2.023459199053021E-3</v>
      </c>
      <c r="AU20" s="112">
        <v>7.3653914845529965E-3</v>
      </c>
      <c r="AV20" s="112"/>
      <c r="AW20" s="112"/>
      <c r="AX20" s="112"/>
      <c r="AY20" s="112"/>
      <c r="AZ20" s="112"/>
      <c r="BA20" s="112"/>
      <c r="BB20" s="112"/>
      <c r="BC20" s="112"/>
      <c r="BD20" s="112"/>
      <c r="BE20" s="112"/>
      <c r="BF20" s="112"/>
      <c r="BG20" s="112"/>
      <c r="BH20" s="112"/>
      <c r="BI20" s="112"/>
    </row>
    <row r="21" spans="1:61" ht="91" customHeight="1" x14ac:dyDescent="0.2">
      <c r="A21" s="145"/>
      <c r="B21" s="145"/>
      <c r="C21" s="145"/>
      <c r="D21" s="145"/>
      <c r="E21" s="73" t="s">
        <v>221</v>
      </c>
      <c r="F21" s="73" t="s">
        <v>223</v>
      </c>
      <c r="G21" s="73" t="s">
        <v>211</v>
      </c>
      <c r="H21" s="74">
        <v>45478</v>
      </c>
      <c r="I21" s="74">
        <v>45413</v>
      </c>
      <c r="J21" s="74">
        <v>45473</v>
      </c>
      <c r="K21" s="109">
        <f t="shared" si="24"/>
        <v>2.8946707986452939E-2</v>
      </c>
      <c r="L21" s="110">
        <f>+'POA FINAN'!I20/'POA FINAN'!$H$37</f>
        <v>0</v>
      </c>
      <c r="M21" s="110">
        <f>+'POA FINAN'!J20/'POA FINAN'!$H$37</f>
        <v>0</v>
      </c>
      <c r="N21" s="110">
        <f>+'POA FINAN'!K20/'POA FINAN'!$H$37</f>
        <v>0</v>
      </c>
      <c r="O21" s="110">
        <f>+'POA FINAN'!L20/'POA FINAN'!$H$37</f>
        <v>0</v>
      </c>
      <c r="P21" s="110">
        <f>+'POA FINAN'!M20/'POA FINAN'!$H$37</f>
        <v>0</v>
      </c>
      <c r="Q21" s="110">
        <f>+'POA FINAN'!N20/'POA FINAN'!$H$37</f>
        <v>0</v>
      </c>
      <c r="R21" s="110">
        <f>+'POA FINAN'!O20/'POA FINAN'!$H$37</f>
        <v>0</v>
      </c>
      <c r="S21" s="110">
        <f>+'POA FINAN'!P20/'POA FINAN'!$H$37</f>
        <v>1.379886759354213E-2</v>
      </c>
      <c r="T21" s="110">
        <f>+'POA FINAN'!Q20/'POA FINAN'!$H$37</f>
        <v>1.1100921994804768E-2</v>
      </c>
      <c r="U21" s="110">
        <f>+'POA FINAN'!R20/'POA FINAN'!$H$37</f>
        <v>4.0469183981060421E-3</v>
      </c>
      <c r="V21" s="110">
        <f>+'POA FINAN'!S20/'POA FINAN'!$H$37</f>
        <v>0</v>
      </c>
      <c r="W21" s="110">
        <f>+'POA FINAN'!T20/'POA FINAN'!$H$37</f>
        <v>0</v>
      </c>
      <c r="X21" s="110">
        <f>+'POA FINAN'!U20/'POA FINAN'!$H$37</f>
        <v>0</v>
      </c>
      <c r="Y21" s="110">
        <f>+'POA FINAN'!V20/'POA FINAN'!$H$37</f>
        <v>0</v>
      </c>
      <c r="Z21" s="110">
        <f>+'POA FINAN'!W20/'POA FINAN'!$H$37</f>
        <v>0</v>
      </c>
      <c r="AA21" s="110">
        <f>+'POA FINAN'!X20/'POA FINAN'!$H$37</f>
        <v>0</v>
      </c>
      <c r="AB21" s="110">
        <f>+'POA FINAN'!Y20/'POA FINAN'!$H$37</f>
        <v>0</v>
      </c>
      <c r="AC21" s="110">
        <f>+'POA FINAN'!Z20/'POA FINAN'!$H$37</f>
        <v>0</v>
      </c>
      <c r="AD21" s="110">
        <f>+'POA FINAN'!AA20/'POA FINAN'!$H$37</f>
        <v>0</v>
      </c>
      <c r="AE21" s="110">
        <f>+'POA FINAN'!AB20/'POA FINAN'!$H$37</f>
        <v>0</v>
      </c>
      <c r="AF21" s="110">
        <f>+'POA FINAN'!AC20/'POA FINAN'!$H$37</f>
        <v>0</v>
      </c>
      <c r="AG21" s="110">
        <f>+'POA FINAN'!AD20/'POA FINAN'!$H$37</f>
        <v>0</v>
      </c>
      <c r="AH21" s="110">
        <f>+'POA FINAN'!AE20/'POA FINAN'!$H$37</f>
        <v>0</v>
      </c>
      <c r="AI21" s="110">
        <f>+'POA FINAN'!AF20/'POA FINAN'!$H$37</f>
        <v>0</v>
      </c>
      <c r="AJ21" s="111">
        <f t="shared" si="25"/>
        <v>2.8946707986452939E-2</v>
      </c>
      <c r="AK21" s="111">
        <f t="shared" si="23"/>
        <v>1</v>
      </c>
      <c r="AL21" s="112"/>
      <c r="AM21" s="112"/>
      <c r="AN21" s="112"/>
      <c r="AO21" s="112"/>
      <c r="AP21" s="112"/>
      <c r="AQ21" s="112"/>
      <c r="AR21" s="112"/>
      <c r="AS21" s="112">
        <v>1.379886759354213E-2</v>
      </c>
      <c r="AT21" s="112">
        <v>1.1100921994804768E-2</v>
      </c>
      <c r="AU21" s="112">
        <v>4.0469183981060421E-3</v>
      </c>
      <c r="AV21" s="112"/>
      <c r="AW21" s="112"/>
      <c r="AX21" s="112"/>
      <c r="AY21" s="112"/>
      <c r="AZ21" s="112"/>
      <c r="BA21" s="112"/>
      <c r="BB21" s="112"/>
      <c r="BC21" s="112"/>
      <c r="BD21" s="112"/>
      <c r="BE21" s="112"/>
      <c r="BF21" s="112"/>
      <c r="BG21" s="112"/>
      <c r="BH21" s="112"/>
      <c r="BI21" s="112"/>
    </row>
    <row r="22" spans="1:61" ht="91" customHeight="1" x14ac:dyDescent="0.2">
      <c r="A22" s="145"/>
      <c r="B22" s="145" t="str">
        <f>+'ACTIVIDADES MGA'!E13</f>
        <v xml:space="preserve">Actividad 1.1.4 </v>
      </c>
      <c r="C22" s="145" t="str">
        <f>+'ACTIVIDADES MGA'!F13</f>
        <v>Implementar en las MiPyME beneficiarias la ruta de la innovación</v>
      </c>
      <c r="D22" s="145">
        <v>3</v>
      </c>
      <c r="E22" s="73" t="s">
        <v>224</v>
      </c>
      <c r="F22" s="73" t="s">
        <v>222</v>
      </c>
      <c r="G22" s="73" t="s">
        <v>211</v>
      </c>
      <c r="H22" s="74">
        <v>45509</v>
      </c>
      <c r="I22" s="74">
        <v>45461</v>
      </c>
      <c r="J22" s="74">
        <v>45486</v>
      </c>
      <c r="K22" s="109">
        <f t="shared" si="24"/>
        <v>7.1495558366540077E-2</v>
      </c>
      <c r="L22" s="110">
        <f>+'POA FINAN'!I21/'POA FINAN'!$H$37</f>
        <v>0</v>
      </c>
      <c r="M22" s="110">
        <f>+'POA FINAN'!J21/'POA FINAN'!$H$37</f>
        <v>0</v>
      </c>
      <c r="N22" s="110">
        <f>+'POA FINAN'!K21/'POA FINAN'!$H$37</f>
        <v>0</v>
      </c>
      <c r="O22" s="110">
        <f>+'POA FINAN'!L21/'POA FINAN'!$H$37</f>
        <v>0</v>
      </c>
      <c r="P22" s="110">
        <f>+'POA FINAN'!M21/'POA FINAN'!$H$37</f>
        <v>0</v>
      </c>
      <c r="Q22" s="110">
        <f>+'POA FINAN'!N21/'POA FINAN'!$H$37</f>
        <v>0</v>
      </c>
      <c r="R22" s="110">
        <f>+'POA FINAN'!O21/'POA FINAN'!$H$37</f>
        <v>0</v>
      </c>
      <c r="S22" s="110">
        <f>+'POA FINAN'!P21/'POA FINAN'!$H$37</f>
        <v>0</v>
      </c>
      <c r="T22" s="110">
        <f>+'POA FINAN'!Q21/'POA FINAN'!$H$37</f>
        <v>2.7788839666994823E-2</v>
      </c>
      <c r="U22" s="110">
        <f>+'POA FINAN'!R21/'POA FINAN'!$H$37</f>
        <v>2.023459199053021E-3</v>
      </c>
      <c r="V22" s="110">
        <f>+'POA FINAN'!S21/'POA FINAN'!$H$37</f>
        <v>4.1683259500492231E-2</v>
      </c>
      <c r="W22" s="110">
        <f>+'POA FINAN'!T21/'POA FINAN'!$H$37</f>
        <v>0</v>
      </c>
      <c r="X22" s="110">
        <f>+'POA FINAN'!U21/'POA FINAN'!$H$37</f>
        <v>0</v>
      </c>
      <c r="Y22" s="110">
        <f>+'POA FINAN'!V21/'POA FINAN'!$H$37</f>
        <v>0</v>
      </c>
      <c r="Z22" s="110">
        <f>+'POA FINAN'!W21/'POA FINAN'!$H$37</f>
        <v>0</v>
      </c>
      <c r="AA22" s="110">
        <f>+'POA FINAN'!X21/'POA FINAN'!$H$37</f>
        <v>0</v>
      </c>
      <c r="AB22" s="110">
        <f>+'POA FINAN'!Y21/'POA FINAN'!$H$37</f>
        <v>0</v>
      </c>
      <c r="AC22" s="110">
        <f>+'POA FINAN'!Z21/'POA FINAN'!$H$37</f>
        <v>0</v>
      </c>
      <c r="AD22" s="110">
        <f>+'POA FINAN'!AA21/'POA FINAN'!$H$37</f>
        <v>0</v>
      </c>
      <c r="AE22" s="110">
        <f>+'POA FINAN'!AB21/'POA FINAN'!$H$37</f>
        <v>0</v>
      </c>
      <c r="AF22" s="110">
        <f>+'POA FINAN'!AC21/'POA FINAN'!$H$37</f>
        <v>0</v>
      </c>
      <c r="AG22" s="110">
        <f>+'POA FINAN'!AD21/'POA FINAN'!$H$37</f>
        <v>0</v>
      </c>
      <c r="AH22" s="110">
        <f>+'POA FINAN'!AE21/'POA FINAN'!$H$37</f>
        <v>0</v>
      </c>
      <c r="AI22" s="110">
        <f>+'POA FINAN'!AF21/'POA FINAN'!$H$37</f>
        <v>0</v>
      </c>
      <c r="AJ22" s="111">
        <f t="shared" si="25"/>
        <v>7.1495558366540077E-2</v>
      </c>
      <c r="AK22" s="111">
        <f t="shared" si="23"/>
        <v>1</v>
      </c>
      <c r="AL22" s="112"/>
      <c r="AM22" s="112"/>
      <c r="AN22" s="112"/>
      <c r="AO22" s="112"/>
      <c r="AP22" s="112"/>
      <c r="AQ22" s="112"/>
      <c r="AR22" s="112"/>
      <c r="AS22" s="112"/>
      <c r="AT22" s="112">
        <v>2.7788839666994823E-2</v>
      </c>
      <c r="AU22" s="112">
        <v>2.023459199053021E-3</v>
      </c>
      <c r="AV22" s="112">
        <v>4.1683259500492231E-2</v>
      </c>
      <c r="AW22" s="112"/>
      <c r="AX22" s="112"/>
      <c r="AY22" s="112"/>
      <c r="AZ22" s="112"/>
      <c r="BA22" s="112"/>
      <c r="BB22" s="112"/>
      <c r="BC22" s="112"/>
      <c r="BD22" s="112"/>
      <c r="BE22" s="112"/>
      <c r="BF22" s="112"/>
      <c r="BG22" s="112"/>
      <c r="BH22" s="112"/>
      <c r="BI22" s="112"/>
    </row>
    <row r="23" spans="1:61" ht="91" customHeight="1" x14ac:dyDescent="0.2">
      <c r="A23" s="145"/>
      <c r="B23" s="145"/>
      <c r="C23" s="145"/>
      <c r="D23" s="145"/>
      <c r="E23" s="73" t="s">
        <v>225</v>
      </c>
      <c r="F23" s="73" t="s">
        <v>222</v>
      </c>
      <c r="G23" s="73" t="s">
        <v>211</v>
      </c>
      <c r="H23" s="74">
        <v>45509</v>
      </c>
      <c r="I23" s="74">
        <v>45464</v>
      </c>
      <c r="J23" s="74">
        <v>45503</v>
      </c>
      <c r="K23" s="109">
        <f t="shared" si="24"/>
        <v>6.7448639968434032E-2</v>
      </c>
      <c r="L23" s="110">
        <f>+'POA FINAN'!I22/'POA FINAN'!$H$37</f>
        <v>0</v>
      </c>
      <c r="M23" s="110">
        <f>+'POA FINAN'!J22/'POA FINAN'!$H$37</f>
        <v>0</v>
      </c>
      <c r="N23" s="110">
        <f>+'POA FINAN'!K22/'POA FINAN'!$H$37</f>
        <v>0</v>
      </c>
      <c r="O23" s="110">
        <f>+'POA FINAN'!L22/'POA FINAN'!$H$37</f>
        <v>0</v>
      </c>
      <c r="P23" s="110">
        <f>+'POA FINAN'!M22/'POA FINAN'!$H$37</f>
        <v>0</v>
      </c>
      <c r="Q23" s="110">
        <f>+'POA FINAN'!N22/'POA FINAN'!$H$37</f>
        <v>0</v>
      </c>
      <c r="R23" s="110">
        <f>+'POA FINAN'!O22/'POA FINAN'!$H$37</f>
        <v>0</v>
      </c>
      <c r="S23" s="110">
        <f>+'POA FINAN'!P22/'POA FINAN'!$H$37</f>
        <v>0</v>
      </c>
      <c r="T23" s="110">
        <f>+'POA FINAN'!Q22/'POA FINAN'!$H$37</f>
        <v>2.2932537589267572E-2</v>
      </c>
      <c r="U23" s="110">
        <f>+'POA FINAN'!R22/'POA FINAN'!$H$37</f>
        <v>1.0117295995265105E-2</v>
      </c>
      <c r="V23" s="110">
        <f>+'POA FINAN'!S22/'POA FINAN'!$H$37</f>
        <v>3.4398806383901359E-2</v>
      </c>
      <c r="W23" s="110">
        <f>+'POA FINAN'!T22/'POA FINAN'!$H$37</f>
        <v>0</v>
      </c>
      <c r="X23" s="110">
        <f>+'POA FINAN'!U22/'POA FINAN'!$H$37</f>
        <v>0</v>
      </c>
      <c r="Y23" s="110">
        <f>+'POA FINAN'!V22/'POA FINAN'!$H$37</f>
        <v>0</v>
      </c>
      <c r="Z23" s="110">
        <f>+'POA FINAN'!W22/'POA FINAN'!$H$37</f>
        <v>0</v>
      </c>
      <c r="AA23" s="110">
        <f>+'POA FINAN'!X22/'POA FINAN'!$H$37</f>
        <v>0</v>
      </c>
      <c r="AB23" s="110">
        <f>+'POA FINAN'!Y22/'POA FINAN'!$H$37</f>
        <v>0</v>
      </c>
      <c r="AC23" s="110">
        <f>+'POA FINAN'!Z22/'POA FINAN'!$H$37</f>
        <v>0</v>
      </c>
      <c r="AD23" s="110">
        <f>+'POA FINAN'!AA22/'POA FINAN'!$H$37</f>
        <v>0</v>
      </c>
      <c r="AE23" s="110">
        <f>+'POA FINAN'!AB22/'POA FINAN'!$H$37</f>
        <v>0</v>
      </c>
      <c r="AF23" s="110">
        <f>+'POA FINAN'!AC22/'POA FINAN'!$H$37</f>
        <v>0</v>
      </c>
      <c r="AG23" s="110">
        <f>+'POA FINAN'!AD22/'POA FINAN'!$H$37</f>
        <v>0</v>
      </c>
      <c r="AH23" s="110">
        <f>+'POA FINAN'!AE22/'POA FINAN'!$H$37</f>
        <v>0</v>
      </c>
      <c r="AI23" s="110">
        <f>+'POA FINAN'!AF22/'POA FINAN'!$H$37</f>
        <v>0</v>
      </c>
      <c r="AJ23" s="111">
        <f t="shared" si="25"/>
        <v>6.7448639968434032E-2</v>
      </c>
      <c r="AK23" s="111">
        <f>+AJ23/K23</f>
        <v>1</v>
      </c>
      <c r="AL23" s="112"/>
      <c r="AM23" s="112"/>
      <c r="AN23" s="112"/>
      <c r="AO23" s="112"/>
      <c r="AP23" s="112"/>
      <c r="AQ23" s="112"/>
      <c r="AR23" s="112"/>
      <c r="AS23" s="112"/>
      <c r="AT23" s="112">
        <v>2.2932537589267572E-2</v>
      </c>
      <c r="AU23" s="112">
        <v>1.0117295995265105E-2</v>
      </c>
      <c r="AV23" s="112">
        <v>3.4398806383901359E-2</v>
      </c>
      <c r="AW23" s="112"/>
      <c r="AX23" s="112"/>
      <c r="AY23" s="112"/>
      <c r="AZ23" s="112"/>
      <c r="BA23" s="112"/>
      <c r="BB23" s="112"/>
      <c r="BC23" s="112"/>
      <c r="BD23" s="112"/>
      <c r="BE23" s="112"/>
      <c r="BF23" s="112"/>
      <c r="BG23" s="112"/>
      <c r="BH23" s="112"/>
      <c r="BI23" s="112"/>
    </row>
    <row r="24" spans="1:61" ht="91" customHeight="1" x14ac:dyDescent="0.2">
      <c r="A24" s="145"/>
      <c r="B24" s="145"/>
      <c r="C24" s="145"/>
      <c r="D24" s="145"/>
      <c r="E24" s="73" t="s">
        <v>226</v>
      </c>
      <c r="F24" s="73" t="s">
        <v>222</v>
      </c>
      <c r="G24" s="73" t="s">
        <v>211</v>
      </c>
      <c r="H24" s="74">
        <v>45509</v>
      </c>
      <c r="I24" s="74">
        <v>45458</v>
      </c>
      <c r="J24" s="74">
        <v>45488</v>
      </c>
      <c r="K24" s="109">
        <f t="shared" si="24"/>
        <v>2.4360200468599429E-2</v>
      </c>
      <c r="L24" s="110">
        <f>+'POA FINAN'!I23/'POA FINAN'!$H$37</f>
        <v>0</v>
      </c>
      <c r="M24" s="110">
        <f>+'POA FINAN'!J23/'POA FINAN'!$H$37</f>
        <v>0</v>
      </c>
      <c r="N24" s="110">
        <f>+'POA FINAN'!K23/'POA FINAN'!$H$37</f>
        <v>0</v>
      </c>
      <c r="O24" s="110">
        <f>+'POA FINAN'!L23/'POA FINAN'!$H$37</f>
        <v>0</v>
      </c>
      <c r="P24" s="110">
        <f>+'POA FINAN'!M23/'POA FINAN'!$H$37</f>
        <v>0</v>
      </c>
      <c r="Q24" s="110">
        <f>+'POA FINAN'!N23/'POA FINAN'!$H$37</f>
        <v>0</v>
      </c>
      <c r="R24" s="110">
        <f>+'POA FINAN'!O23/'POA FINAN'!$H$37</f>
        <v>0</v>
      </c>
      <c r="S24" s="110">
        <f>+'POA FINAN'!P23/'POA FINAN'!$H$37</f>
        <v>0</v>
      </c>
      <c r="T24" s="110">
        <f>+'POA FINAN'!Q23/'POA FINAN'!$H$37</f>
        <v>5.3958911974747226E-5</v>
      </c>
      <c r="U24" s="110">
        <f>+'POA FINAN'!R23/'POA FINAN'!$H$37</f>
        <v>1.312438119385779E-2</v>
      </c>
      <c r="V24" s="110">
        <f>+'POA FINAN'!S23/'POA FINAN'!$H$37</f>
        <v>1.118186036276689E-2</v>
      </c>
      <c r="W24" s="110">
        <f>+'POA FINAN'!T23/'POA FINAN'!$H$37</f>
        <v>0</v>
      </c>
      <c r="X24" s="110">
        <f>+'POA FINAN'!U23/'POA FINAN'!$H$37</f>
        <v>0</v>
      </c>
      <c r="Y24" s="110">
        <f>+'POA FINAN'!V23/'POA FINAN'!$H$37</f>
        <v>0</v>
      </c>
      <c r="Z24" s="110">
        <f>+'POA FINAN'!W23/'POA FINAN'!$H$37</f>
        <v>0</v>
      </c>
      <c r="AA24" s="110">
        <f>+'POA FINAN'!X23/'POA FINAN'!$H$37</f>
        <v>0</v>
      </c>
      <c r="AB24" s="110">
        <f>+'POA FINAN'!Y23/'POA FINAN'!$H$37</f>
        <v>0</v>
      </c>
      <c r="AC24" s="110">
        <f>+'POA FINAN'!Z23/'POA FINAN'!$H$37</f>
        <v>0</v>
      </c>
      <c r="AD24" s="110">
        <f>+'POA FINAN'!AA23/'POA FINAN'!$H$37</f>
        <v>0</v>
      </c>
      <c r="AE24" s="110">
        <f>+'POA FINAN'!AB23/'POA FINAN'!$H$37</f>
        <v>0</v>
      </c>
      <c r="AF24" s="110">
        <f>+'POA FINAN'!AC23/'POA FINAN'!$H$37</f>
        <v>0</v>
      </c>
      <c r="AG24" s="110">
        <f>+'POA FINAN'!AD23/'POA FINAN'!$H$37</f>
        <v>0</v>
      </c>
      <c r="AH24" s="110">
        <f>+'POA FINAN'!AE23/'POA FINAN'!$H$37</f>
        <v>0</v>
      </c>
      <c r="AI24" s="110">
        <f>+'POA FINAN'!AF23/'POA FINAN'!$H$37</f>
        <v>0</v>
      </c>
      <c r="AJ24" s="111">
        <f t="shared" si="25"/>
        <v>2.4360200468599429E-2</v>
      </c>
      <c r="AK24" s="111">
        <f t="shared" si="23"/>
        <v>1</v>
      </c>
      <c r="AL24" s="112"/>
      <c r="AM24" s="112"/>
      <c r="AN24" s="112"/>
      <c r="AO24" s="112"/>
      <c r="AP24" s="112"/>
      <c r="AQ24" s="112"/>
      <c r="AR24" s="112"/>
      <c r="AS24" s="112"/>
      <c r="AT24" s="112">
        <v>5.3958911974747226E-5</v>
      </c>
      <c r="AU24" s="112">
        <v>1.312438119385779E-2</v>
      </c>
      <c r="AV24" s="112">
        <v>1.118186036276689E-2</v>
      </c>
      <c r="AW24" s="112"/>
      <c r="AX24" s="112"/>
      <c r="AY24" s="112"/>
      <c r="AZ24" s="112"/>
      <c r="BA24" s="112"/>
      <c r="BB24" s="112"/>
      <c r="BC24" s="112"/>
      <c r="BD24" s="112"/>
      <c r="BE24" s="112"/>
      <c r="BF24" s="112"/>
      <c r="BG24" s="112"/>
      <c r="BH24" s="112"/>
      <c r="BI24" s="112"/>
    </row>
    <row r="25" spans="1:61" ht="91" customHeight="1" x14ac:dyDescent="0.2">
      <c r="A25" s="145"/>
      <c r="B25" s="145" t="str">
        <f>+'ACTIVIDADES MGA'!E14</f>
        <v xml:space="preserve">Actividad 1.1.5 </v>
      </c>
      <c r="C25" s="145" t="str">
        <f>+'ACTIVIDADES MGA'!F14</f>
        <v>Desarrollar jornadas de formación en formulación y gestión de proyectos de CTeI</v>
      </c>
      <c r="D25" s="145">
        <v>2</v>
      </c>
      <c r="E25" s="73" t="s">
        <v>227</v>
      </c>
      <c r="F25" s="73" t="s">
        <v>222</v>
      </c>
      <c r="G25" s="73" t="s">
        <v>211</v>
      </c>
      <c r="H25" s="74">
        <v>45540</v>
      </c>
      <c r="I25" s="74">
        <v>45413</v>
      </c>
      <c r="J25" s="74">
        <v>45534</v>
      </c>
      <c r="K25" s="109">
        <f t="shared" si="24"/>
        <v>1.5417634952784545E-2</v>
      </c>
      <c r="L25" s="110">
        <f>+'POA FINAN'!I24/'POA FINAN'!$H$37</f>
        <v>0</v>
      </c>
      <c r="M25" s="110">
        <f>+'POA FINAN'!J24/'POA FINAN'!$H$37</f>
        <v>0</v>
      </c>
      <c r="N25" s="110">
        <f>+'POA FINAN'!K24/'POA FINAN'!$H$37</f>
        <v>0</v>
      </c>
      <c r="O25" s="110">
        <f>+'POA FINAN'!L24/'POA FINAN'!$H$37</f>
        <v>0</v>
      </c>
      <c r="P25" s="110">
        <f>+'POA FINAN'!M24/'POA FINAN'!$H$37</f>
        <v>0</v>
      </c>
      <c r="Q25" s="110">
        <f>+'POA FINAN'!N24/'POA FINAN'!$H$37</f>
        <v>0</v>
      </c>
      <c r="R25" s="110">
        <f>+'POA FINAN'!O24/'POA FINAN'!$H$37</f>
        <v>0</v>
      </c>
      <c r="S25" s="110">
        <f>+'POA FINAN'!P24/'POA FINAN'!$H$37</f>
        <v>1.1511234554612742E-3</v>
      </c>
      <c r="T25" s="110">
        <f>+'POA FINAN'!Q24/'POA FINAN'!$H$37</f>
        <v>0</v>
      </c>
      <c r="U25" s="110">
        <f>+'POA FINAN'!R24/'POA FINAN'!$H$37</f>
        <v>0</v>
      </c>
      <c r="V25" s="110">
        <f>+'POA FINAN'!S24/'POA FINAN'!$H$37</f>
        <v>1.4389043193265927E-3</v>
      </c>
      <c r="W25" s="110">
        <f>+'POA FINAN'!T24/'POA FINAN'!$H$37</f>
        <v>1.2827607177996679E-2</v>
      </c>
      <c r="X25" s="110">
        <f>+'POA FINAN'!U24/'POA FINAN'!$H$37</f>
        <v>0</v>
      </c>
      <c r="Y25" s="110">
        <f>+'POA FINAN'!V24/'POA FINAN'!$H$37</f>
        <v>0</v>
      </c>
      <c r="Z25" s="110">
        <f>+'POA FINAN'!W24/'POA FINAN'!$H$37</f>
        <v>0</v>
      </c>
      <c r="AA25" s="110">
        <f>+'POA FINAN'!X24/'POA FINAN'!$H$37</f>
        <v>0</v>
      </c>
      <c r="AB25" s="110">
        <f>+'POA FINAN'!Y24/'POA FINAN'!$H$37</f>
        <v>0</v>
      </c>
      <c r="AC25" s="110">
        <f>+'POA FINAN'!Z24/'POA FINAN'!$H$37</f>
        <v>0</v>
      </c>
      <c r="AD25" s="110">
        <f>+'POA FINAN'!AA24/'POA FINAN'!$H$37</f>
        <v>0</v>
      </c>
      <c r="AE25" s="110">
        <f>+'POA FINAN'!AB24/'POA FINAN'!$H$37</f>
        <v>0</v>
      </c>
      <c r="AF25" s="110">
        <f>+'POA FINAN'!AC24/'POA FINAN'!$H$37</f>
        <v>0</v>
      </c>
      <c r="AG25" s="110">
        <f>+'POA FINAN'!AD24/'POA FINAN'!$H$37</f>
        <v>0</v>
      </c>
      <c r="AH25" s="110">
        <f>+'POA FINAN'!AE24/'POA FINAN'!$H$37</f>
        <v>0</v>
      </c>
      <c r="AI25" s="110">
        <f>+'POA FINAN'!AF24/'POA FINAN'!$H$37</f>
        <v>0</v>
      </c>
      <c r="AJ25" s="111">
        <f t="shared" si="25"/>
        <v>1.5417634952784563E-2</v>
      </c>
      <c r="AK25" s="111">
        <f t="shared" si="23"/>
        <v>1.0000000000000011</v>
      </c>
      <c r="AL25" s="112"/>
      <c r="AM25" s="112"/>
      <c r="AN25" s="112"/>
      <c r="AO25" s="112"/>
      <c r="AP25" s="112"/>
      <c r="AQ25" s="112"/>
      <c r="AR25" s="112"/>
      <c r="AS25" s="112">
        <v>1.1511234554612742E-3</v>
      </c>
      <c r="AT25" s="112"/>
      <c r="AU25" s="112"/>
      <c r="AV25" s="112">
        <f>0.143890431932659%+1.28276071779967%</f>
        <v>1.4266511497323289E-2</v>
      </c>
      <c r="AW25" s="112"/>
      <c r="AX25" s="112"/>
      <c r="AY25" s="112"/>
      <c r="AZ25" s="112"/>
      <c r="BA25" s="112"/>
      <c r="BB25" s="112"/>
      <c r="BC25" s="112"/>
      <c r="BD25" s="112"/>
      <c r="BE25" s="112"/>
      <c r="BF25" s="112"/>
      <c r="BG25" s="112"/>
      <c r="BH25" s="112"/>
      <c r="BI25" s="112"/>
    </row>
    <row r="26" spans="1:61" ht="91" customHeight="1" x14ac:dyDescent="0.2">
      <c r="A26" s="145"/>
      <c r="B26" s="145"/>
      <c r="C26" s="145"/>
      <c r="D26" s="145"/>
      <c r="E26" s="73" t="s">
        <v>228</v>
      </c>
      <c r="F26" s="73" t="s">
        <v>222</v>
      </c>
      <c r="G26" s="73" t="s">
        <v>211</v>
      </c>
      <c r="H26" s="74">
        <v>45540</v>
      </c>
      <c r="I26" s="74">
        <v>45413</v>
      </c>
      <c r="J26" s="74">
        <v>45534</v>
      </c>
      <c r="K26" s="109">
        <f t="shared" si="24"/>
        <v>4.3167129579797774E-3</v>
      </c>
      <c r="L26" s="110">
        <f>+'POA FINAN'!I25/'POA FINAN'!$H$37</f>
        <v>0</v>
      </c>
      <c r="M26" s="110">
        <f>+'POA FINAN'!J25/'POA FINAN'!$H$37</f>
        <v>0</v>
      </c>
      <c r="N26" s="110">
        <f>+'POA FINAN'!K25/'POA FINAN'!$H$37</f>
        <v>0</v>
      </c>
      <c r="O26" s="110">
        <f>+'POA FINAN'!L25/'POA FINAN'!$H$37</f>
        <v>0</v>
      </c>
      <c r="P26" s="110">
        <f>+'POA FINAN'!M25/'POA FINAN'!$H$37</f>
        <v>0</v>
      </c>
      <c r="Q26" s="110">
        <f>+'POA FINAN'!N25/'POA FINAN'!$H$37</f>
        <v>0</v>
      </c>
      <c r="R26" s="110">
        <f>+'POA FINAN'!O25/'POA FINAN'!$H$37</f>
        <v>0</v>
      </c>
      <c r="S26" s="110">
        <f>+'POA FINAN'!P25/'POA FINAN'!$H$37</f>
        <v>1.1511234554612742E-3</v>
      </c>
      <c r="T26" s="110">
        <f>+'POA FINAN'!Q25/'POA FINAN'!$H$37</f>
        <v>0</v>
      </c>
      <c r="U26" s="110">
        <f>+'POA FINAN'!R25/'POA FINAN'!$H$37</f>
        <v>0</v>
      </c>
      <c r="V26" s="110">
        <f>+'POA FINAN'!S25/'POA FINAN'!$H$37</f>
        <v>1.4389043193265927E-3</v>
      </c>
      <c r="W26" s="110">
        <f>+'POA FINAN'!T25/'POA FINAN'!$H$37</f>
        <v>1.7266851831919112E-3</v>
      </c>
      <c r="X26" s="110">
        <f>+'POA FINAN'!U25/'POA FINAN'!$H$37</f>
        <v>0</v>
      </c>
      <c r="Y26" s="110">
        <f>+'POA FINAN'!V25/'POA FINAN'!$H$37</f>
        <v>0</v>
      </c>
      <c r="Z26" s="110">
        <f>+'POA FINAN'!W25/'POA FINAN'!$H$37</f>
        <v>0</v>
      </c>
      <c r="AA26" s="110">
        <f>+'POA FINAN'!X25/'POA FINAN'!$H$37</f>
        <v>0</v>
      </c>
      <c r="AB26" s="110">
        <f>+'POA FINAN'!Y25/'POA FINAN'!$H$37</f>
        <v>0</v>
      </c>
      <c r="AC26" s="110">
        <f>+'POA FINAN'!Z25/'POA FINAN'!$H$37</f>
        <v>0</v>
      </c>
      <c r="AD26" s="110">
        <f>+'POA FINAN'!AA25/'POA FINAN'!$H$37</f>
        <v>0</v>
      </c>
      <c r="AE26" s="110">
        <f>+'POA FINAN'!AB25/'POA FINAN'!$H$37</f>
        <v>0</v>
      </c>
      <c r="AF26" s="110">
        <f>+'POA FINAN'!AC25/'POA FINAN'!$H$37</f>
        <v>0</v>
      </c>
      <c r="AG26" s="110">
        <f>+'POA FINAN'!AD25/'POA FINAN'!$H$37</f>
        <v>0</v>
      </c>
      <c r="AH26" s="110">
        <f>+'POA FINAN'!AE25/'POA FINAN'!$H$37</f>
        <v>0</v>
      </c>
      <c r="AI26" s="110">
        <f>+'POA FINAN'!AF25/'POA FINAN'!$H$37</f>
        <v>0</v>
      </c>
      <c r="AJ26" s="111">
        <f t="shared" si="25"/>
        <v>4.3167129579797696E-3</v>
      </c>
      <c r="AK26" s="111">
        <f t="shared" si="23"/>
        <v>0.99999999999999822</v>
      </c>
      <c r="AL26" s="112"/>
      <c r="AM26" s="112"/>
      <c r="AN26" s="112"/>
      <c r="AO26" s="112"/>
      <c r="AP26" s="112"/>
      <c r="AQ26" s="112"/>
      <c r="AR26" s="112"/>
      <c r="AS26" s="112"/>
      <c r="AT26" s="112"/>
      <c r="AU26" s="112"/>
      <c r="AV26" s="112">
        <f>0.115112345546127%+0.143890431932659%+0.172668518319191%</f>
        <v>4.3167129579797696E-3</v>
      </c>
      <c r="AW26" s="112"/>
      <c r="AX26" s="112"/>
      <c r="AY26" s="112"/>
      <c r="AZ26" s="112"/>
      <c r="BA26" s="112"/>
      <c r="BB26" s="112"/>
      <c r="BC26" s="112"/>
      <c r="BD26" s="112"/>
      <c r="BE26" s="112"/>
      <c r="BF26" s="112"/>
      <c r="BG26" s="112"/>
      <c r="BH26" s="112"/>
      <c r="BI26" s="112"/>
    </row>
    <row r="27" spans="1:61" ht="91" customHeight="1" x14ac:dyDescent="0.2">
      <c r="A27" s="145"/>
      <c r="B27" s="73" t="str">
        <f>+'ACTIVIDADES MGA'!E15</f>
        <v xml:space="preserve">Actividad 1.1.6 </v>
      </c>
      <c r="C27" s="73" t="str">
        <f>+'ACTIVIDADES MGA'!F15</f>
        <v>Realizar la administración del proyecto</v>
      </c>
      <c r="D27" s="73">
        <v>1</v>
      </c>
      <c r="E27" s="73" t="s">
        <v>229</v>
      </c>
      <c r="F27" s="73" t="s">
        <v>230</v>
      </c>
      <c r="G27" s="73" t="s">
        <v>211</v>
      </c>
      <c r="H27" s="74">
        <v>45540</v>
      </c>
      <c r="I27" s="74">
        <v>45231</v>
      </c>
      <c r="J27" s="74">
        <v>45534</v>
      </c>
      <c r="K27" s="109">
        <f t="shared" si="24"/>
        <v>6.7837312756252127E-2</v>
      </c>
      <c r="L27" s="110">
        <f>+'POA FINAN'!I26/'POA FINAN'!$H$37</f>
        <v>1.3035292781899483E-2</v>
      </c>
      <c r="M27" s="110">
        <f>+'POA FINAN'!J26/'POA FINAN'!$H$37</f>
        <v>5.4802019974352651E-3</v>
      </c>
      <c r="N27" s="110">
        <f>+'POA FINAN'!K26/'POA FINAN'!$H$37</f>
        <v>5.4802019974352651E-3</v>
      </c>
      <c r="O27" s="110">
        <f>+'POA FINAN'!L26/'POA FINAN'!$H$37</f>
        <v>5.4802019974352651E-3</v>
      </c>
      <c r="P27" s="110">
        <f>+'POA FINAN'!M26/'POA FINAN'!$H$37</f>
        <v>5.4802019974352651E-3</v>
      </c>
      <c r="Q27" s="110">
        <f>+'POA FINAN'!N26/'POA FINAN'!$H$37</f>
        <v>5.4802019974352651E-3</v>
      </c>
      <c r="R27" s="110">
        <f>+'POA FINAN'!O26/'POA FINAN'!$H$37</f>
        <v>5.4802019974352651E-3</v>
      </c>
      <c r="S27" s="110">
        <f>+'POA FINAN'!P26/'POA FINAN'!$H$37</f>
        <v>5.4802019974352651E-3</v>
      </c>
      <c r="T27" s="110">
        <f>+'POA FINAN'!Q26/'POA FINAN'!$H$37</f>
        <v>5.4802019974352651E-3</v>
      </c>
      <c r="U27" s="110">
        <f>+'POA FINAN'!R26/'POA FINAN'!$H$37</f>
        <v>5.4802019974352651E-3</v>
      </c>
      <c r="V27" s="110">
        <f>+'POA FINAN'!S26/'POA FINAN'!$H$37</f>
        <v>5.4802019974352651E-3</v>
      </c>
      <c r="W27" s="110">
        <f>+'POA FINAN'!T26/'POA FINAN'!$H$37</f>
        <v>0</v>
      </c>
      <c r="X27" s="110">
        <f>+'POA FINAN'!U26/'POA FINAN'!$H$37</f>
        <v>0</v>
      </c>
      <c r="Y27" s="110">
        <f>+'POA FINAN'!V26/'POA FINAN'!$H$37</f>
        <v>0</v>
      </c>
      <c r="Z27" s="110">
        <f>+'POA FINAN'!W26/'POA FINAN'!$H$37</f>
        <v>0</v>
      </c>
      <c r="AA27" s="110">
        <f>+'POA FINAN'!X26/'POA FINAN'!$H$37</f>
        <v>0</v>
      </c>
      <c r="AB27" s="110">
        <f>+'POA FINAN'!Y26/'POA FINAN'!$H$37</f>
        <v>0</v>
      </c>
      <c r="AC27" s="110">
        <f>+'POA FINAN'!Z26/'POA FINAN'!$H$37</f>
        <v>0</v>
      </c>
      <c r="AD27" s="110">
        <f>+'POA FINAN'!AA26/'POA FINAN'!$H$37</f>
        <v>0</v>
      </c>
      <c r="AE27" s="110">
        <f>+'POA FINAN'!AB26/'POA FINAN'!$H$37</f>
        <v>0</v>
      </c>
      <c r="AF27" s="110">
        <f>+'POA FINAN'!AC26/'POA FINAN'!$H$37</f>
        <v>0</v>
      </c>
      <c r="AG27" s="110">
        <f>+'POA FINAN'!AD26/'POA FINAN'!$H$37</f>
        <v>0</v>
      </c>
      <c r="AH27" s="110">
        <f>+'POA FINAN'!AE26/'POA FINAN'!$H$37</f>
        <v>0</v>
      </c>
      <c r="AI27" s="110">
        <f>+'POA FINAN'!AF26/'POA FINAN'!$H$37</f>
        <v>0</v>
      </c>
      <c r="AJ27" s="111">
        <f t="shared" si="25"/>
        <v>6.7837312756252127E-2</v>
      </c>
      <c r="AK27" s="111">
        <f t="shared" si="23"/>
        <v>1</v>
      </c>
      <c r="AL27" s="112">
        <v>1.3035292781899483E-2</v>
      </c>
      <c r="AM27" s="112">
        <v>5.4802019974352651E-3</v>
      </c>
      <c r="AN27" s="112">
        <v>5.4802019974352651E-3</v>
      </c>
      <c r="AO27" s="112">
        <v>5.4802019974352651E-3</v>
      </c>
      <c r="AP27" s="112">
        <v>5.4802019974352651E-3</v>
      </c>
      <c r="AQ27" s="112">
        <v>5.4802019974352651E-3</v>
      </c>
      <c r="AR27" s="112">
        <v>5.4802019974352651E-3</v>
      </c>
      <c r="AS27" s="112">
        <v>5.4802019974352651E-3</v>
      </c>
      <c r="AT27" s="112">
        <v>5.4802019974352651E-3</v>
      </c>
      <c r="AU27" s="112">
        <v>5.4802019974352651E-3</v>
      </c>
      <c r="AV27" s="112">
        <v>5.4802019974352651E-3</v>
      </c>
      <c r="AW27" s="112"/>
      <c r="AX27" s="112"/>
      <c r="AY27" s="112"/>
      <c r="AZ27" s="112"/>
      <c r="BA27" s="112"/>
      <c r="BB27" s="112"/>
      <c r="BC27" s="112"/>
      <c r="BD27" s="112"/>
      <c r="BE27" s="112"/>
      <c r="BF27" s="112"/>
      <c r="BG27" s="112"/>
      <c r="BH27" s="112"/>
      <c r="BI27" s="112"/>
    </row>
    <row r="28" spans="1:61" ht="91" customHeight="1" x14ac:dyDescent="0.2">
      <c r="A28" s="145"/>
      <c r="B28" s="71" t="str">
        <f>+'ACTIVIDADES MGA'!E16</f>
        <v xml:space="preserve">Actividad 2.1.1 </v>
      </c>
      <c r="C28" s="71" t="str">
        <f>+'ACTIVIDADES MGA'!F16</f>
        <v>Presentar proyectos para el desarrollo de prototipos en las MiPyME</v>
      </c>
      <c r="D28" s="71">
        <v>1</v>
      </c>
      <c r="E28" s="73" t="s">
        <v>231</v>
      </c>
      <c r="F28" s="73" t="s">
        <v>232</v>
      </c>
      <c r="G28" s="73" t="s">
        <v>211</v>
      </c>
      <c r="H28" s="74">
        <v>45570</v>
      </c>
      <c r="I28" s="74">
        <v>45444</v>
      </c>
      <c r="J28" s="74">
        <v>45565</v>
      </c>
      <c r="K28" s="109">
        <f t="shared" si="24"/>
        <v>1.1803511994475956E-2</v>
      </c>
      <c r="L28" s="110">
        <f>+'POA FINAN'!I27/'POA FINAN'!$H$37</f>
        <v>0</v>
      </c>
      <c r="M28" s="110">
        <f>+'POA FINAN'!J27/'POA FINAN'!$H$37</f>
        <v>0</v>
      </c>
      <c r="N28" s="110">
        <f>+'POA FINAN'!K27/'POA FINAN'!$H$37</f>
        <v>0</v>
      </c>
      <c r="O28" s="110">
        <f>+'POA FINAN'!L27/'POA FINAN'!$H$37</f>
        <v>0</v>
      </c>
      <c r="P28" s="110">
        <f>+'POA FINAN'!M27/'POA FINAN'!$H$37</f>
        <v>0</v>
      </c>
      <c r="Q28" s="110">
        <f>+'POA FINAN'!N27/'POA FINAN'!$H$37</f>
        <v>0</v>
      </c>
      <c r="R28" s="110">
        <f>+'POA FINAN'!O27/'POA FINAN'!$H$37</f>
        <v>0</v>
      </c>
      <c r="S28" s="110">
        <f>+'POA FINAN'!P27/'POA FINAN'!$H$37</f>
        <v>0</v>
      </c>
      <c r="T28" s="110">
        <f>+'POA FINAN'!Q27/'POA FINAN'!$H$37</f>
        <v>0</v>
      </c>
      <c r="U28" s="110">
        <f>+'POA FINAN'!R27/'POA FINAN'!$H$37</f>
        <v>0</v>
      </c>
      <c r="V28" s="110">
        <f>+'POA FINAN'!S27/'POA FINAN'!$H$37</f>
        <v>0</v>
      </c>
      <c r="W28" s="110">
        <f>+'POA FINAN'!T27/'POA FINAN'!$H$37</f>
        <v>0</v>
      </c>
      <c r="X28" s="110">
        <f>+'POA FINAN'!U27/'POA FINAN'!$H$37</f>
        <v>1.1803511994475956E-2</v>
      </c>
      <c r="Y28" s="110">
        <f>+'POA FINAN'!V27/'POA FINAN'!$H$37</f>
        <v>0</v>
      </c>
      <c r="Z28" s="110">
        <f>+'POA FINAN'!W27/'POA FINAN'!$H$37</f>
        <v>0</v>
      </c>
      <c r="AA28" s="110">
        <f>+'POA FINAN'!X27/'POA FINAN'!$H$37</f>
        <v>0</v>
      </c>
      <c r="AB28" s="110">
        <f>+'POA FINAN'!Y27/'POA FINAN'!$H$37</f>
        <v>0</v>
      </c>
      <c r="AC28" s="110">
        <f>+'POA FINAN'!Z27/'POA FINAN'!$H$37</f>
        <v>0</v>
      </c>
      <c r="AD28" s="110">
        <f>+'POA FINAN'!AA27/'POA FINAN'!$H$37</f>
        <v>0</v>
      </c>
      <c r="AE28" s="110">
        <f>+'POA FINAN'!AB27/'POA FINAN'!$H$37</f>
        <v>0</v>
      </c>
      <c r="AF28" s="110">
        <f>+'POA FINAN'!AC27/'POA FINAN'!$H$37</f>
        <v>0</v>
      </c>
      <c r="AG28" s="110">
        <f>+'POA FINAN'!AD27/'POA FINAN'!$H$37</f>
        <v>0</v>
      </c>
      <c r="AH28" s="110">
        <f>+'POA FINAN'!AE27/'POA FINAN'!$H$37</f>
        <v>0</v>
      </c>
      <c r="AI28" s="110">
        <f>+'POA FINAN'!AF27/'POA FINAN'!$H$37</f>
        <v>0</v>
      </c>
      <c r="AJ28" s="111">
        <f t="shared" si="25"/>
        <v>1.1803511994475956E-2</v>
      </c>
      <c r="AK28" s="111">
        <f t="shared" si="23"/>
        <v>1</v>
      </c>
      <c r="AL28" s="112"/>
      <c r="AM28" s="112"/>
      <c r="AN28" s="112"/>
      <c r="AO28" s="112"/>
      <c r="AP28" s="112"/>
      <c r="AQ28" s="112"/>
      <c r="AR28" s="112"/>
      <c r="AS28" s="112"/>
      <c r="AT28" s="112"/>
      <c r="AU28" s="112"/>
      <c r="AV28" s="112"/>
      <c r="AW28" s="112"/>
      <c r="AX28" s="112">
        <v>1.1803511994475956E-2</v>
      </c>
      <c r="AY28" s="112"/>
      <c r="AZ28" s="112"/>
      <c r="BA28" s="112"/>
      <c r="BB28" s="112"/>
      <c r="BC28" s="112"/>
      <c r="BD28" s="112"/>
      <c r="BE28" s="112"/>
      <c r="BF28" s="112"/>
      <c r="BG28" s="112"/>
      <c r="BH28" s="112"/>
      <c r="BI28" s="112"/>
    </row>
    <row r="29" spans="1:61" ht="91" customHeight="1" x14ac:dyDescent="0.2">
      <c r="A29" s="145"/>
      <c r="B29" s="143" t="str">
        <f>+'ACTIVIDADES MGA'!E17</f>
        <v>Actividad 2.1.2</v>
      </c>
      <c r="C29" s="143" t="str">
        <f>+'ACTIVIDADES MGA'!F17</f>
        <v>Evaluar jurídica, técnica y financieramente los proyectos presentados por las MiPyME para la región</v>
      </c>
      <c r="D29" s="143">
        <v>2</v>
      </c>
      <c r="E29" s="123" t="s">
        <v>264</v>
      </c>
      <c r="F29" s="73" t="s">
        <v>234</v>
      </c>
      <c r="G29" s="73" t="s">
        <v>211</v>
      </c>
      <c r="H29" s="74">
        <v>45662</v>
      </c>
      <c r="I29" s="74">
        <v>45566</v>
      </c>
      <c r="J29" s="74">
        <v>45656</v>
      </c>
      <c r="K29" s="109">
        <f t="shared" si="24"/>
        <v>3.3724319984217016E-2</v>
      </c>
      <c r="L29" s="110">
        <f>+'POA FINAN'!I28/'POA FINAN'!$H$37</f>
        <v>0</v>
      </c>
      <c r="M29" s="110">
        <f>+'POA FINAN'!J28/'POA FINAN'!$H$37</f>
        <v>0</v>
      </c>
      <c r="N29" s="110">
        <f>+'POA FINAN'!K28/'POA FINAN'!$H$37</f>
        <v>0</v>
      </c>
      <c r="O29" s="110">
        <f>+'POA FINAN'!L28/'POA FINAN'!$H$37</f>
        <v>0</v>
      </c>
      <c r="P29" s="110">
        <f>+'POA FINAN'!M28/'POA FINAN'!$H$37</f>
        <v>0</v>
      </c>
      <c r="Q29" s="110">
        <f>+'POA FINAN'!N28/'POA FINAN'!$H$37</f>
        <v>0</v>
      </c>
      <c r="R29" s="110">
        <f>+'POA FINAN'!O28/'POA FINAN'!$H$37</f>
        <v>0</v>
      </c>
      <c r="S29" s="110">
        <f>+'POA FINAN'!P28/'POA FINAN'!$H$37</f>
        <v>0</v>
      </c>
      <c r="T29" s="110">
        <f>+'POA FINAN'!Q28/'POA FINAN'!$H$37</f>
        <v>0</v>
      </c>
      <c r="U29" s="110">
        <f>+'POA FINAN'!R28/'POA FINAN'!$H$37</f>
        <v>0</v>
      </c>
      <c r="V29" s="110">
        <f>+'POA FINAN'!S28/'POA FINAN'!$H$37</f>
        <v>0</v>
      </c>
      <c r="W29" s="110">
        <f>+'POA FINAN'!T28/'POA FINAN'!$H$37</f>
        <v>0</v>
      </c>
      <c r="X29" s="110">
        <f>+'POA FINAN'!U28/'POA FINAN'!$H$37</f>
        <v>1.4051799993423758E-2</v>
      </c>
      <c r="Y29" s="110">
        <f>+'POA FINAN'!V28/'POA FINAN'!$H$37</f>
        <v>1.4051799993423758E-2</v>
      </c>
      <c r="Z29" s="110">
        <f>+'POA FINAN'!W28/'POA FINAN'!$H$37</f>
        <v>5.6207199973695027E-3</v>
      </c>
      <c r="AA29" s="110">
        <f>+'POA FINAN'!X28/'POA FINAN'!$H$37</f>
        <v>0</v>
      </c>
      <c r="AB29" s="110">
        <f>+'POA FINAN'!Y28/'POA FINAN'!$H$37</f>
        <v>0</v>
      </c>
      <c r="AC29" s="110">
        <f>+'POA FINAN'!Z28/'POA FINAN'!$H$37</f>
        <v>0</v>
      </c>
      <c r="AD29" s="110">
        <f>+'POA FINAN'!AA28/'POA FINAN'!$H$37</f>
        <v>0</v>
      </c>
      <c r="AE29" s="110">
        <f>+'POA FINAN'!AB28/'POA FINAN'!$H$37</f>
        <v>0</v>
      </c>
      <c r="AF29" s="110">
        <f>+'POA FINAN'!AC28/'POA FINAN'!$H$37</f>
        <v>0</v>
      </c>
      <c r="AG29" s="110">
        <f>+'POA FINAN'!AD28/'POA FINAN'!$H$37</f>
        <v>0</v>
      </c>
      <c r="AH29" s="110">
        <f>+'POA FINAN'!AE28/'POA FINAN'!$H$37</f>
        <v>0</v>
      </c>
      <c r="AI29" s="110">
        <f>+'POA FINAN'!AF28/'POA FINAN'!$H$37</f>
        <v>0</v>
      </c>
      <c r="AJ29" s="111">
        <f>SUM(AL29:BC29)</f>
        <v>1.7585E-2</v>
      </c>
      <c r="AK29" s="111">
        <f t="shared" si="23"/>
        <v>0.52143379045833338</v>
      </c>
      <c r="AL29" s="112"/>
      <c r="AM29" s="112"/>
      <c r="AN29" s="112"/>
      <c r="AO29" s="112"/>
      <c r="AP29" s="112"/>
      <c r="AQ29" s="112"/>
      <c r="AR29" s="112"/>
      <c r="AS29" s="112"/>
      <c r="AT29" s="112"/>
      <c r="AU29" s="112"/>
      <c r="AV29" s="112"/>
      <c r="AW29" s="112"/>
      <c r="AX29" s="112">
        <v>0</v>
      </c>
      <c r="AY29" s="112">
        <v>1.41E-2</v>
      </c>
      <c r="AZ29" s="124">
        <v>8.9999999999999998E-4</v>
      </c>
      <c r="BA29" s="112"/>
      <c r="BB29" s="112"/>
      <c r="BC29" s="112">
        <v>2.5850000000000001E-3</v>
      </c>
      <c r="BD29" s="112"/>
      <c r="BE29" s="112"/>
      <c r="BF29" s="112"/>
      <c r="BG29" s="112"/>
      <c r="BH29" s="112"/>
      <c r="BI29" s="112"/>
    </row>
    <row r="30" spans="1:61" ht="91" customHeight="1" x14ac:dyDescent="0.2">
      <c r="A30" s="145"/>
      <c r="B30" s="144"/>
      <c r="C30" s="144"/>
      <c r="D30" s="144"/>
      <c r="E30" s="123" t="s">
        <v>233</v>
      </c>
      <c r="F30" s="73" t="s">
        <v>210</v>
      </c>
      <c r="G30" s="73" t="s">
        <v>212</v>
      </c>
      <c r="H30" s="74">
        <v>45662</v>
      </c>
      <c r="I30" s="74">
        <v>45566</v>
      </c>
      <c r="J30" s="74">
        <v>45656</v>
      </c>
      <c r="K30" s="109">
        <f t="shared" si="24"/>
        <v>1.1100921994804768E-2</v>
      </c>
      <c r="L30" s="110">
        <f>+'POA FINAN'!I29/'POA FINAN'!$H$37</f>
        <v>0</v>
      </c>
      <c r="M30" s="110">
        <f>+'POA FINAN'!J29/'POA FINAN'!$H$37</f>
        <v>0</v>
      </c>
      <c r="N30" s="110">
        <f>+'POA FINAN'!K29/'POA FINAN'!$H$37</f>
        <v>0</v>
      </c>
      <c r="O30" s="110">
        <f>+'POA FINAN'!L29/'POA FINAN'!$H$37</f>
        <v>0</v>
      </c>
      <c r="P30" s="110">
        <f>+'POA FINAN'!M29/'POA FINAN'!$H$37</f>
        <v>0</v>
      </c>
      <c r="Q30" s="110">
        <f>+'POA FINAN'!N29/'POA FINAN'!$H$37</f>
        <v>0</v>
      </c>
      <c r="R30" s="110">
        <f>+'POA FINAN'!O29/'POA FINAN'!$H$37</f>
        <v>0</v>
      </c>
      <c r="S30" s="110">
        <f>+'POA FINAN'!P29/'POA FINAN'!$H$37</f>
        <v>0</v>
      </c>
      <c r="T30" s="110">
        <f>+'POA FINAN'!Q29/'POA FINAN'!$H$37</f>
        <v>0</v>
      </c>
      <c r="U30" s="110">
        <f>+'POA FINAN'!R29/'POA FINAN'!$H$37</f>
        <v>0</v>
      </c>
      <c r="V30" s="110">
        <f>+'POA FINAN'!S29/'POA FINAN'!$H$37</f>
        <v>0</v>
      </c>
      <c r="W30" s="110">
        <f>+'POA FINAN'!T29/'POA FINAN'!$H$37</f>
        <v>0</v>
      </c>
      <c r="X30" s="110">
        <f>+'POA FINAN'!U29/'POA FINAN'!$H$37</f>
        <v>0</v>
      </c>
      <c r="Y30" s="110">
        <f>+'POA FINAN'!V29/'POA FINAN'!$H$37</f>
        <v>1.1100921994804768E-2</v>
      </c>
      <c r="Z30" s="110">
        <f>+'POA FINAN'!W29/'POA FINAN'!$H$37</f>
        <v>0</v>
      </c>
      <c r="AA30" s="110">
        <f>+'POA FINAN'!X29/'POA FINAN'!$H$37</f>
        <v>0</v>
      </c>
      <c r="AB30" s="110">
        <f>+'POA FINAN'!Y29/'POA FINAN'!$H$37</f>
        <v>0</v>
      </c>
      <c r="AC30" s="110">
        <f>+'POA FINAN'!Z29/'POA FINAN'!$H$37</f>
        <v>0</v>
      </c>
      <c r="AD30" s="110">
        <f>+'POA FINAN'!AA29/'POA FINAN'!$H$37</f>
        <v>0</v>
      </c>
      <c r="AE30" s="110">
        <f>+'POA FINAN'!AB29/'POA FINAN'!$H$37</f>
        <v>0</v>
      </c>
      <c r="AF30" s="110">
        <f>+'POA FINAN'!AC29/'POA FINAN'!$H$37</f>
        <v>0</v>
      </c>
      <c r="AG30" s="110">
        <f>+'POA FINAN'!AD29/'POA FINAN'!$H$37</f>
        <v>0</v>
      </c>
      <c r="AH30" s="110">
        <f>+'POA FINAN'!AE29/'POA FINAN'!$H$37</f>
        <v>0</v>
      </c>
      <c r="AI30" s="110">
        <f>+'POA FINAN'!AF29/'POA FINAN'!$H$37</f>
        <v>0</v>
      </c>
      <c r="AJ30" s="111">
        <f>SUM(AL30:BC30)</f>
        <v>5.5500000000000002E-3</v>
      </c>
      <c r="AK30" s="111">
        <f>+AJ30/K30</f>
        <v>0.49995847215189881</v>
      </c>
      <c r="AL30" s="112"/>
      <c r="AM30" s="112"/>
      <c r="AN30" s="112"/>
      <c r="AO30" s="112"/>
      <c r="AP30" s="112"/>
      <c r="AQ30" s="112"/>
      <c r="AR30" s="112"/>
      <c r="AS30" s="112"/>
      <c r="AT30" s="112"/>
      <c r="AU30" s="112"/>
      <c r="AV30" s="112"/>
      <c r="AW30" s="112"/>
      <c r="AX30" s="112"/>
      <c r="AY30" s="122">
        <v>5.5500000000000002E-3</v>
      </c>
      <c r="AZ30" s="112">
        <v>0</v>
      </c>
      <c r="BA30" s="112"/>
      <c r="BB30" s="112"/>
      <c r="BC30" s="112">
        <v>0</v>
      </c>
      <c r="BD30" s="112"/>
      <c r="BE30" s="112"/>
      <c r="BF30" s="112"/>
      <c r="BG30" s="112"/>
      <c r="BH30" s="112"/>
      <c r="BI30" s="112"/>
    </row>
    <row r="31" spans="1:61" ht="91" customHeight="1" x14ac:dyDescent="0.2">
      <c r="A31" s="145"/>
      <c r="B31" s="143" t="str">
        <f>+'ACTIVIDADES MGA'!E18</f>
        <v>Actividad 2.1.3</v>
      </c>
      <c r="C31" s="143" t="str">
        <f>+'ACTIVIDADES MGA'!F18</f>
        <v>Acompañar e Implementar los proyectos de innovación y prototipado de las empresas beneficiarias</v>
      </c>
      <c r="D31" s="143">
        <v>4</v>
      </c>
      <c r="E31" s="73" t="s">
        <v>235</v>
      </c>
      <c r="F31" s="73" t="s">
        <v>239</v>
      </c>
      <c r="G31" s="73" t="s">
        <v>211</v>
      </c>
      <c r="H31" s="74">
        <v>45843</v>
      </c>
      <c r="I31" s="74">
        <v>45667</v>
      </c>
      <c r="J31" s="74">
        <v>45838</v>
      </c>
      <c r="K31" s="109">
        <f t="shared" si="24"/>
        <v>0.22482879989478011</v>
      </c>
      <c r="L31" s="110">
        <f>+'POA FINAN'!I30/'POA FINAN'!$H$37</f>
        <v>0</v>
      </c>
      <c r="M31" s="110">
        <f>+'POA FINAN'!J30/'POA FINAN'!$H$37</f>
        <v>0</v>
      </c>
      <c r="N31" s="110">
        <f>+'POA FINAN'!K30/'POA FINAN'!$H$37</f>
        <v>0</v>
      </c>
      <c r="O31" s="110">
        <f>+'POA FINAN'!L30/'POA FINAN'!$H$37</f>
        <v>0</v>
      </c>
      <c r="P31" s="110">
        <f>+'POA FINAN'!M30/'POA FINAN'!$H$37</f>
        <v>0</v>
      </c>
      <c r="Q31" s="110">
        <f>+'POA FINAN'!N30/'POA FINAN'!$H$37</f>
        <v>0</v>
      </c>
      <c r="R31" s="110">
        <f>+'POA FINAN'!O30/'POA FINAN'!$H$37</f>
        <v>0</v>
      </c>
      <c r="S31" s="110">
        <f>+'POA FINAN'!P30/'POA FINAN'!$H$37</f>
        <v>0</v>
      </c>
      <c r="T31" s="110">
        <f>+'POA FINAN'!Q30/'POA FINAN'!$H$37</f>
        <v>0</v>
      </c>
      <c r="U31" s="110">
        <f>+'POA FINAN'!R30/'POA FINAN'!$H$37</f>
        <v>0</v>
      </c>
      <c r="V31" s="110">
        <f>+'POA FINAN'!S30/'POA FINAN'!$H$37</f>
        <v>0</v>
      </c>
      <c r="W31" s="110">
        <f>+'POA FINAN'!T30/'POA FINAN'!$H$37</f>
        <v>8.9931519957912043E-2</v>
      </c>
      <c r="X31" s="110">
        <f>+'POA FINAN'!U30/'POA FINAN'!$H$37</f>
        <v>0</v>
      </c>
      <c r="Y31" s="110">
        <f>+'POA FINAN'!V30/'POA FINAN'!$H$37</f>
        <v>0</v>
      </c>
      <c r="Z31" s="110">
        <f>+'POA FINAN'!W30/'POA FINAN'!$H$37</f>
        <v>6.7448639968434032E-2</v>
      </c>
      <c r="AA31" s="110">
        <f>+'POA FINAN'!X30/'POA FINAN'!$H$37</f>
        <v>0</v>
      </c>
      <c r="AB31" s="110">
        <f>+'POA FINAN'!Y30/'POA FINAN'!$H$37</f>
        <v>0</v>
      </c>
      <c r="AC31" s="110">
        <f>+'POA FINAN'!Z30/'POA FINAN'!$H$37</f>
        <v>0</v>
      </c>
      <c r="AD31" s="110">
        <f>+'POA FINAN'!AA30/'POA FINAN'!$H$37</f>
        <v>6.7448639968434032E-2</v>
      </c>
      <c r="AE31" s="110">
        <f>+'POA FINAN'!AB30/'POA FINAN'!$H$37</f>
        <v>0</v>
      </c>
      <c r="AF31" s="110">
        <f>+'POA FINAN'!AC30/'POA FINAN'!$H$37</f>
        <v>0</v>
      </c>
      <c r="AG31" s="110">
        <f>+'POA FINAN'!AD30/'POA FINAN'!$H$37</f>
        <v>0</v>
      </c>
      <c r="AH31" s="110">
        <f>+'POA FINAN'!AE30/'POA FINAN'!$H$37</f>
        <v>0</v>
      </c>
      <c r="AI31" s="110">
        <f>+'POA FINAN'!AF30/'POA FINAN'!$H$37</f>
        <v>0</v>
      </c>
      <c r="AJ31" s="111">
        <f>SUM(AL31:BD31)</f>
        <v>0</v>
      </c>
      <c r="AK31" s="111">
        <f t="shared" si="23"/>
        <v>0</v>
      </c>
      <c r="AL31" s="112"/>
      <c r="AM31" s="112"/>
      <c r="AN31" s="112"/>
      <c r="AO31" s="112"/>
      <c r="AP31" s="112"/>
      <c r="AQ31" s="112"/>
      <c r="AR31" s="112"/>
      <c r="AS31" s="112"/>
      <c r="AT31" s="112"/>
      <c r="AU31" s="112"/>
      <c r="AV31" s="112"/>
      <c r="AW31" s="112"/>
      <c r="AX31" s="112"/>
      <c r="AY31" s="112">
        <v>0</v>
      </c>
      <c r="AZ31" s="112">
        <v>0</v>
      </c>
      <c r="BA31" s="112">
        <v>0</v>
      </c>
      <c r="BB31" s="112">
        <v>0</v>
      </c>
      <c r="BC31" s="112">
        <v>0</v>
      </c>
      <c r="BD31" s="112"/>
      <c r="BE31" s="112"/>
      <c r="BF31" s="112"/>
      <c r="BG31" s="112"/>
      <c r="BH31" s="112"/>
      <c r="BI31" s="112"/>
    </row>
    <row r="32" spans="1:61" ht="91" customHeight="1" x14ac:dyDescent="0.2">
      <c r="A32" s="145"/>
      <c r="B32" s="144"/>
      <c r="C32" s="144"/>
      <c r="D32" s="144"/>
      <c r="E32" s="73" t="s">
        <v>236</v>
      </c>
      <c r="F32" s="73" t="s">
        <v>240</v>
      </c>
      <c r="G32" s="73" t="s">
        <v>211</v>
      </c>
      <c r="H32" s="74">
        <v>45843</v>
      </c>
      <c r="I32" s="74">
        <v>45667</v>
      </c>
      <c r="J32" s="74">
        <v>45838</v>
      </c>
      <c r="K32" s="109">
        <f t="shared" si="24"/>
        <v>0.10665316195008633</v>
      </c>
      <c r="L32" s="110">
        <f>+'POA FINAN'!I31/'POA FINAN'!$H$37</f>
        <v>0</v>
      </c>
      <c r="M32" s="110">
        <f>+'POA FINAN'!J31/'POA FINAN'!$H$37</f>
        <v>0</v>
      </c>
      <c r="N32" s="110">
        <f>+'POA FINAN'!K31/'POA FINAN'!$H$37</f>
        <v>0</v>
      </c>
      <c r="O32" s="110">
        <f>+'POA FINAN'!L31/'POA FINAN'!$H$37</f>
        <v>0</v>
      </c>
      <c r="P32" s="110">
        <f>+'POA FINAN'!M31/'POA FINAN'!$H$37</f>
        <v>0</v>
      </c>
      <c r="Q32" s="110">
        <f>+'POA FINAN'!N31/'POA FINAN'!$H$37</f>
        <v>0</v>
      </c>
      <c r="R32" s="110">
        <f>+'POA FINAN'!O31/'POA FINAN'!$H$37</f>
        <v>0</v>
      </c>
      <c r="S32" s="110">
        <f>+'POA FINAN'!P31/'POA FINAN'!$H$37</f>
        <v>0</v>
      </c>
      <c r="T32" s="121">
        <f>+'POA FINAN'!Q31/'POA FINAN'!$H$37</f>
        <v>1.6835180536121135E-2</v>
      </c>
      <c r="U32" s="110">
        <f>+'POA FINAN'!R31/'POA FINAN'!$H$37</f>
        <v>0</v>
      </c>
      <c r="V32" s="110">
        <f>+'POA FINAN'!S31/'POA FINAN'!$H$37</f>
        <v>0</v>
      </c>
      <c r="W32" s="110">
        <f>+'POA FINAN'!T31/'POA FINAN'!$H$37</f>
        <v>2.5252770804181705E-2</v>
      </c>
      <c r="X32" s="110">
        <f>+'POA FINAN'!U31/'POA FINAN'!$H$37</f>
        <v>1.1870960634444391E-2</v>
      </c>
      <c r="Y32" s="110">
        <f>+'POA FINAN'!V31/'POA FINAN'!$H$37</f>
        <v>0</v>
      </c>
      <c r="Z32" s="110">
        <f>+'POA FINAN'!W31/'POA FINAN'!$H$37</f>
        <v>1.1100921994804768E-2</v>
      </c>
      <c r="AA32" s="110">
        <f>+'POA FINAN'!X31/'POA FINAN'!$H$37</f>
        <v>1.1100921994804768E-2</v>
      </c>
      <c r="AB32" s="110">
        <f>+'POA FINAN'!Y31/'POA FINAN'!$H$37</f>
        <v>1.1100921994804768E-2</v>
      </c>
      <c r="AC32" s="110">
        <f>+'POA FINAN'!Z31/'POA FINAN'!$H$37</f>
        <v>1.1100921994804768E-2</v>
      </c>
      <c r="AD32" s="110">
        <f>+'POA FINAN'!AA31/'POA FINAN'!$H$37</f>
        <v>8.2905619961200164E-3</v>
      </c>
      <c r="AE32" s="110">
        <f>+'POA FINAN'!AB31/'POA FINAN'!$H$37</f>
        <v>0</v>
      </c>
      <c r="AF32" s="110">
        <f>+'POA FINAN'!AC31/'POA FINAN'!$H$37</f>
        <v>0</v>
      </c>
      <c r="AG32" s="110">
        <f>+'POA FINAN'!AD31/'POA FINAN'!$H$37</f>
        <v>0</v>
      </c>
      <c r="AH32" s="110">
        <f>+'POA FINAN'!AE31/'POA FINAN'!$H$37</f>
        <v>0</v>
      </c>
      <c r="AI32" s="110">
        <f>+'POA FINAN'!AF31/'POA FINAN'!$H$37</f>
        <v>0</v>
      </c>
      <c r="AJ32" s="111">
        <f t="shared" si="25"/>
        <v>0</v>
      </c>
      <c r="AK32" s="111">
        <f t="shared" si="23"/>
        <v>0</v>
      </c>
      <c r="AL32" s="112"/>
      <c r="AM32" s="112"/>
      <c r="AN32" s="112"/>
      <c r="AO32" s="112"/>
      <c r="AP32" s="112"/>
      <c r="AQ32" s="112"/>
      <c r="AR32" s="112"/>
      <c r="AS32" s="112"/>
      <c r="AT32" s="112"/>
      <c r="AU32" s="112"/>
      <c r="AV32" s="112"/>
      <c r="AW32" s="112"/>
      <c r="AX32" s="112">
        <v>0</v>
      </c>
      <c r="AY32" s="112">
        <v>0</v>
      </c>
      <c r="AZ32" s="112">
        <v>0</v>
      </c>
      <c r="BA32" s="112">
        <v>0</v>
      </c>
      <c r="BB32" s="112">
        <v>0</v>
      </c>
      <c r="BC32" s="112">
        <v>0</v>
      </c>
      <c r="BD32" s="112"/>
      <c r="BE32" s="112"/>
      <c r="BF32" s="112"/>
      <c r="BG32" s="112"/>
      <c r="BH32" s="112"/>
      <c r="BI32" s="112"/>
    </row>
    <row r="33" spans="1:61" ht="91" customHeight="1" x14ac:dyDescent="0.2">
      <c r="A33" s="145"/>
      <c r="B33" s="144"/>
      <c r="C33" s="144"/>
      <c r="D33" s="144"/>
      <c r="E33" s="73" t="s">
        <v>237</v>
      </c>
      <c r="F33" s="73" t="s">
        <v>241</v>
      </c>
      <c r="G33" s="73" t="s">
        <v>211</v>
      </c>
      <c r="H33" s="74">
        <v>45843</v>
      </c>
      <c r="I33" s="74">
        <v>45667</v>
      </c>
      <c r="J33" s="74">
        <v>45838</v>
      </c>
      <c r="K33" s="109">
        <f t="shared" si="24"/>
        <v>3.3724319984217016E-2</v>
      </c>
      <c r="L33" s="110">
        <f>+'POA FINAN'!I32/'POA FINAN'!$H$37</f>
        <v>0</v>
      </c>
      <c r="M33" s="110">
        <f>+'POA FINAN'!J32/'POA FINAN'!$H$37</f>
        <v>0</v>
      </c>
      <c r="N33" s="110">
        <f>+'POA FINAN'!K32/'POA FINAN'!$H$37</f>
        <v>0</v>
      </c>
      <c r="O33" s="110">
        <f>+'POA FINAN'!L32/'POA FINAN'!$H$37</f>
        <v>0</v>
      </c>
      <c r="P33" s="110">
        <f>+'POA FINAN'!M32/'POA FINAN'!$H$37</f>
        <v>0</v>
      </c>
      <c r="Q33" s="110">
        <f>+'POA FINAN'!N32/'POA FINAN'!$H$37</f>
        <v>0</v>
      </c>
      <c r="R33" s="110">
        <f>+'POA FINAN'!O32/'POA FINAN'!$H$37</f>
        <v>0</v>
      </c>
      <c r="S33" s="110">
        <f>+'POA FINAN'!P32/'POA FINAN'!$H$37</f>
        <v>0</v>
      </c>
      <c r="T33" s="110">
        <f>+'POA FINAN'!Q32/'POA FINAN'!$H$37</f>
        <v>0</v>
      </c>
      <c r="U33" s="110">
        <f>+'POA FINAN'!R32/'POA FINAN'!$H$37</f>
        <v>0</v>
      </c>
      <c r="V33" s="110">
        <f>+'POA FINAN'!S32/'POA FINAN'!$H$37</f>
        <v>0</v>
      </c>
      <c r="W33" s="110">
        <f>+'POA FINAN'!T32/'POA FINAN'!$H$37</f>
        <v>0</v>
      </c>
      <c r="X33" s="110">
        <f>+'POA FINAN'!U32/'POA FINAN'!$H$37</f>
        <v>1.3489727993686808E-2</v>
      </c>
      <c r="Y33" s="110">
        <f>+'POA FINAN'!V32/'POA FINAN'!$H$37</f>
        <v>0</v>
      </c>
      <c r="Z33" s="110">
        <f>+'POA FINAN'!W32/'POA FINAN'!$H$37</f>
        <v>0</v>
      </c>
      <c r="AA33" s="110">
        <f>+'POA FINAN'!X32/'POA FINAN'!$H$37</f>
        <v>1.0117295995265105E-2</v>
      </c>
      <c r="AB33" s="110">
        <f>+'POA FINAN'!Y32/'POA FINAN'!$H$37</f>
        <v>0</v>
      </c>
      <c r="AC33" s="110">
        <f>+'POA FINAN'!Z32/'POA FINAN'!$H$37</f>
        <v>0</v>
      </c>
      <c r="AD33" s="110">
        <f>+'POA FINAN'!AA32/'POA FINAN'!$H$37</f>
        <v>1.0117295995265105E-2</v>
      </c>
      <c r="AE33" s="110">
        <f>+'POA FINAN'!AB32/'POA FINAN'!$H$37</f>
        <v>0</v>
      </c>
      <c r="AF33" s="110">
        <f>+'POA FINAN'!AC32/'POA FINAN'!$H$37</f>
        <v>0</v>
      </c>
      <c r="AG33" s="110">
        <f>+'POA FINAN'!AD32/'POA FINAN'!$H$37</f>
        <v>0</v>
      </c>
      <c r="AH33" s="110">
        <f>+'POA FINAN'!AE32/'POA FINAN'!$H$37</f>
        <v>0</v>
      </c>
      <c r="AI33" s="110">
        <f>+'POA FINAN'!AF32/'POA FINAN'!$H$37</f>
        <v>0</v>
      </c>
      <c r="AJ33" s="111">
        <f t="shared" si="25"/>
        <v>0</v>
      </c>
      <c r="AK33" s="111">
        <f t="shared" si="23"/>
        <v>0</v>
      </c>
      <c r="AL33" s="112"/>
      <c r="AM33" s="112"/>
      <c r="AN33" s="112"/>
      <c r="AO33" s="112"/>
      <c r="AP33" s="112"/>
      <c r="AQ33" s="112"/>
      <c r="AR33" s="112"/>
      <c r="AS33" s="112"/>
      <c r="AT33" s="112"/>
      <c r="AU33" s="112"/>
      <c r="AV33" s="112"/>
      <c r="AW33" s="112"/>
      <c r="AX33" s="112">
        <v>0</v>
      </c>
      <c r="AY33" s="112">
        <v>0</v>
      </c>
      <c r="AZ33" s="112">
        <v>0</v>
      </c>
      <c r="BA33" s="112">
        <v>0</v>
      </c>
      <c r="BB33" s="112">
        <v>0</v>
      </c>
      <c r="BC33" s="112">
        <v>0</v>
      </c>
      <c r="BD33" s="112"/>
      <c r="BE33" s="112"/>
      <c r="BF33" s="112"/>
      <c r="BG33" s="112"/>
      <c r="BH33" s="112"/>
      <c r="BI33" s="112"/>
    </row>
    <row r="34" spans="1:61" ht="91" customHeight="1" x14ac:dyDescent="0.2">
      <c r="A34" s="145"/>
      <c r="B34" s="144"/>
      <c r="C34" s="144"/>
      <c r="D34" s="144"/>
      <c r="E34" s="73" t="s">
        <v>238</v>
      </c>
      <c r="F34" s="73" t="s">
        <v>242</v>
      </c>
      <c r="G34" s="73" t="s">
        <v>211</v>
      </c>
      <c r="H34" s="74">
        <v>45843</v>
      </c>
      <c r="I34" s="74">
        <v>45667</v>
      </c>
      <c r="J34" s="74">
        <v>45838</v>
      </c>
      <c r="K34" s="109">
        <f t="shared" si="24"/>
        <v>1.3489727993686808E-2</v>
      </c>
      <c r="L34" s="110">
        <f>+'POA FINAN'!I33/'POA FINAN'!$H$37</f>
        <v>0</v>
      </c>
      <c r="M34" s="110">
        <f>+'POA FINAN'!J33/'POA FINAN'!$H$37</f>
        <v>0</v>
      </c>
      <c r="N34" s="110">
        <f>+'POA FINAN'!K33/'POA FINAN'!$H$37</f>
        <v>0</v>
      </c>
      <c r="O34" s="110">
        <f>+'POA FINAN'!L33/'POA FINAN'!$H$37</f>
        <v>0</v>
      </c>
      <c r="P34" s="110">
        <f>+'POA FINAN'!M33/'POA FINAN'!$H$37</f>
        <v>0</v>
      </c>
      <c r="Q34" s="110">
        <f>+'POA FINAN'!N33/'POA FINAN'!$H$37</f>
        <v>0</v>
      </c>
      <c r="R34" s="110">
        <f>+'POA FINAN'!O33/'POA FINAN'!$H$37</f>
        <v>0</v>
      </c>
      <c r="S34" s="110">
        <f>+'POA FINAN'!P33/'POA FINAN'!$H$37</f>
        <v>0</v>
      </c>
      <c r="T34" s="110">
        <f>+'POA FINAN'!Q33/'POA FINAN'!$H$37</f>
        <v>0</v>
      </c>
      <c r="U34" s="110">
        <f>+'POA FINAN'!R33/'POA FINAN'!$H$37</f>
        <v>0</v>
      </c>
      <c r="V34" s="110">
        <f>+'POA FINAN'!S33/'POA FINAN'!$H$37</f>
        <v>0</v>
      </c>
      <c r="W34" s="110">
        <f>+'POA FINAN'!T33/'POA FINAN'!$H$37</f>
        <v>0</v>
      </c>
      <c r="X34" s="110">
        <f>+'POA FINAN'!U33/'POA FINAN'!$H$37</f>
        <v>6.7448639968434041E-3</v>
      </c>
      <c r="Y34" s="110">
        <f>+'POA FINAN'!V33/'POA FINAN'!$H$37</f>
        <v>0</v>
      </c>
      <c r="Z34" s="110">
        <f>+'POA FINAN'!W33/'POA FINAN'!$H$37</f>
        <v>0</v>
      </c>
      <c r="AA34" s="110">
        <f>+'POA FINAN'!X33/'POA FINAN'!$H$37</f>
        <v>0</v>
      </c>
      <c r="AB34" s="110">
        <f>+'POA FINAN'!Y33/'POA FINAN'!$H$37</f>
        <v>0</v>
      </c>
      <c r="AC34" s="110">
        <f>+'POA FINAN'!Z33/'POA FINAN'!$H$37</f>
        <v>0</v>
      </c>
      <c r="AD34" s="110">
        <f>+'POA FINAN'!AA33/'POA FINAN'!$H$37</f>
        <v>6.7448639968434041E-3</v>
      </c>
      <c r="AE34" s="110">
        <f>+'POA FINAN'!AB33/'POA FINAN'!$H$37</f>
        <v>0</v>
      </c>
      <c r="AF34" s="110">
        <f>+'POA FINAN'!AC33/'POA FINAN'!$H$37</f>
        <v>0</v>
      </c>
      <c r="AG34" s="110">
        <f>+'POA FINAN'!AD33/'POA FINAN'!$H$37</f>
        <v>0</v>
      </c>
      <c r="AH34" s="110">
        <f>+'POA FINAN'!AE33/'POA FINAN'!$H$37</f>
        <v>0</v>
      </c>
      <c r="AI34" s="110">
        <f>+'POA FINAN'!AF33/'POA FINAN'!$H$37</f>
        <v>0</v>
      </c>
      <c r="AJ34" s="111">
        <f t="shared" si="25"/>
        <v>0</v>
      </c>
      <c r="AK34" s="111">
        <f t="shared" si="23"/>
        <v>0</v>
      </c>
      <c r="AL34" s="112"/>
      <c r="AM34" s="112"/>
      <c r="AN34" s="112"/>
      <c r="AO34" s="112"/>
      <c r="AP34" s="112"/>
      <c r="AQ34" s="112"/>
      <c r="AR34" s="112"/>
      <c r="AS34" s="112"/>
      <c r="AT34" s="112"/>
      <c r="AU34" s="112"/>
      <c r="AV34" s="112"/>
      <c r="AW34" s="112"/>
      <c r="AX34" s="112">
        <v>0</v>
      </c>
      <c r="AY34" s="112">
        <v>0</v>
      </c>
      <c r="AZ34" s="112">
        <v>0</v>
      </c>
      <c r="BA34" s="112">
        <v>0</v>
      </c>
      <c r="BB34" s="112">
        <v>0</v>
      </c>
      <c r="BC34" s="112">
        <v>0</v>
      </c>
      <c r="BD34" s="112"/>
      <c r="BE34" s="112"/>
      <c r="BF34" s="112"/>
      <c r="BG34" s="112"/>
      <c r="BH34" s="112"/>
      <c r="BI34" s="112"/>
    </row>
    <row r="35" spans="1:61" ht="91" customHeight="1" x14ac:dyDescent="0.2">
      <c r="A35" s="145"/>
      <c r="B35" s="143" t="str">
        <f>+'ACTIVIDADES MGA'!E19</f>
        <v>Actividad 2.1.4</v>
      </c>
      <c r="C35" s="143" t="str">
        <f>+'ACTIVIDADES MGA'!F19</f>
        <v>Desarrollar el evento de cierre del proyecto para la divulgación de resultados</v>
      </c>
      <c r="D35" s="143">
        <v>2</v>
      </c>
      <c r="E35" s="73" t="s">
        <v>243</v>
      </c>
      <c r="F35" s="73" t="s">
        <v>245</v>
      </c>
      <c r="G35" s="73" t="s">
        <v>211</v>
      </c>
      <c r="H35" s="74">
        <v>45874</v>
      </c>
      <c r="I35" s="74">
        <v>45824</v>
      </c>
      <c r="J35" s="74">
        <v>45853</v>
      </c>
      <c r="K35" s="109">
        <f t="shared" si="24"/>
        <v>8.9931519957912043E-3</v>
      </c>
      <c r="L35" s="110">
        <f>+'POA FINAN'!I34/'POA FINAN'!$H$37</f>
        <v>0</v>
      </c>
      <c r="M35" s="110">
        <f>+'POA FINAN'!J34/'POA FINAN'!$H$37</f>
        <v>0</v>
      </c>
      <c r="N35" s="110">
        <f>+'POA FINAN'!K34/'POA FINAN'!$H$37</f>
        <v>0</v>
      </c>
      <c r="O35" s="110">
        <f>+'POA FINAN'!L34/'POA FINAN'!$H$37</f>
        <v>0</v>
      </c>
      <c r="P35" s="110">
        <f>+'POA FINAN'!M34/'POA FINAN'!$H$37</f>
        <v>0</v>
      </c>
      <c r="Q35" s="110">
        <f>+'POA FINAN'!N34/'POA FINAN'!$H$37</f>
        <v>0</v>
      </c>
      <c r="R35" s="110">
        <f>+'POA FINAN'!O34/'POA FINAN'!$H$37</f>
        <v>0</v>
      </c>
      <c r="S35" s="110">
        <f>+'POA FINAN'!P34/'POA FINAN'!$H$37</f>
        <v>0</v>
      </c>
      <c r="T35" s="110">
        <f>+'POA FINAN'!Q34/'POA FINAN'!$H$37</f>
        <v>0</v>
      </c>
      <c r="U35" s="110">
        <f>+'POA FINAN'!R34/'POA FINAN'!$H$37</f>
        <v>0</v>
      </c>
      <c r="V35" s="110">
        <f>+'POA FINAN'!S34/'POA FINAN'!$H$37</f>
        <v>0</v>
      </c>
      <c r="W35" s="110">
        <f>+'POA FINAN'!T34/'POA FINAN'!$H$37</f>
        <v>0</v>
      </c>
      <c r="X35" s="110">
        <f>+'POA FINAN'!U34/'POA FINAN'!$H$37</f>
        <v>0</v>
      </c>
      <c r="Y35" s="110">
        <f>+'POA FINAN'!V34/'POA FINAN'!$H$37</f>
        <v>0</v>
      </c>
      <c r="Z35" s="110">
        <f>+'POA FINAN'!W34/'POA FINAN'!$H$37</f>
        <v>0</v>
      </c>
      <c r="AA35" s="110">
        <f>+'POA FINAN'!X34/'POA FINAN'!$H$37</f>
        <v>0</v>
      </c>
      <c r="AB35" s="110">
        <f>+'POA FINAN'!Y34/'POA FINAN'!$H$37</f>
        <v>0</v>
      </c>
      <c r="AC35" s="110">
        <f>+'POA FINAN'!Z34/'POA FINAN'!$H$37</f>
        <v>0</v>
      </c>
      <c r="AD35" s="110">
        <f>+'POA FINAN'!AA34/'POA FINAN'!$H$37</f>
        <v>0</v>
      </c>
      <c r="AE35" s="110">
        <f>+'POA FINAN'!AB34/'POA FINAN'!$H$37</f>
        <v>8.9931519957912043E-3</v>
      </c>
      <c r="AF35" s="110">
        <f>+'POA FINAN'!AC34/'POA FINAN'!$H$37</f>
        <v>0</v>
      </c>
      <c r="AG35" s="110">
        <f>+'POA FINAN'!AD34/'POA FINAN'!$H$37</f>
        <v>0</v>
      </c>
      <c r="AH35" s="110">
        <f>+'POA FINAN'!AE34/'POA FINAN'!$H$37</f>
        <v>0</v>
      </c>
      <c r="AI35" s="110">
        <f>+'POA FINAN'!AF34/'POA FINAN'!$H$37</f>
        <v>0</v>
      </c>
      <c r="AJ35" s="111">
        <f t="shared" si="25"/>
        <v>0</v>
      </c>
      <c r="AK35" s="111">
        <f t="shared" si="23"/>
        <v>0</v>
      </c>
      <c r="AL35" s="112"/>
      <c r="AM35" s="112"/>
      <c r="AN35" s="112"/>
      <c r="AO35" s="112"/>
      <c r="AP35" s="112"/>
      <c r="AQ35" s="112"/>
      <c r="AR35" s="112"/>
      <c r="AS35" s="112"/>
      <c r="AT35" s="112"/>
      <c r="AU35" s="112"/>
      <c r="AV35" s="112"/>
      <c r="AW35" s="112"/>
      <c r="AX35" s="112">
        <v>0</v>
      </c>
      <c r="AY35" s="112">
        <v>0</v>
      </c>
      <c r="AZ35" s="112">
        <v>0</v>
      </c>
      <c r="BA35" s="112">
        <v>0</v>
      </c>
      <c r="BB35" s="112">
        <v>0</v>
      </c>
      <c r="BC35" s="112">
        <v>0</v>
      </c>
      <c r="BD35" s="112"/>
      <c r="BE35" s="112"/>
      <c r="BF35" s="112"/>
      <c r="BG35" s="112"/>
      <c r="BH35" s="112"/>
      <c r="BI35" s="112"/>
    </row>
    <row r="36" spans="1:61" ht="91" customHeight="1" x14ac:dyDescent="0.2">
      <c r="A36" s="145"/>
      <c r="B36" s="144"/>
      <c r="C36" s="144"/>
      <c r="D36" s="144"/>
      <c r="E36" s="73" t="s">
        <v>244</v>
      </c>
      <c r="F36" s="73" t="s">
        <v>246</v>
      </c>
      <c r="G36" s="73" t="s">
        <v>211</v>
      </c>
      <c r="H36" s="74">
        <v>45874</v>
      </c>
      <c r="I36" s="74">
        <v>45855</v>
      </c>
      <c r="J36" s="74">
        <v>45868</v>
      </c>
      <c r="K36" s="109">
        <f t="shared" si="24"/>
        <v>3.3021729984545833E-2</v>
      </c>
      <c r="L36" s="110">
        <f>+'POA FINAN'!I35/'POA FINAN'!$H$37</f>
        <v>0</v>
      </c>
      <c r="M36" s="110">
        <f>+'POA FINAN'!J35/'POA FINAN'!$H$37</f>
        <v>0</v>
      </c>
      <c r="N36" s="110">
        <f>+'POA FINAN'!K35/'POA FINAN'!$H$37</f>
        <v>0</v>
      </c>
      <c r="O36" s="110">
        <f>+'POA FINAN'!L35/'POA FINAN'!$H$37</f>
        <v>0</v>
      </c>
      <c r="P36" s="110">
        <f>+'POA FINAN'!M35/'POA FINAN'!$H$37</f>
        <v>0</v>
      </c>
      <c r="Q36" s="110">
        <f>+'POA FINAN'!N35/'POA FINAN'!$H$37</f>
        <v>0</v>
      </c>
      <c r="R36" s="110">
        <f>+'POA FINAN'!O35/'POA FINAN'!$H$37</f>
        <v>0</v>
      </c>
      <c r="S36" s="110">
        <f>+'POA FINAN'!P35/'POA FINAN'!$H$37</f>
        <v>0</v>
      </c>
      <c r="T36" s="110">
        <f>+'POA FINAN'!Q35/'POA FINAN'!$H$37</f>
        <v>0</v>
      </c>
      <c r="U36" s="110">
        <f>+'POA FINAN'!R35/'POA FINAN'!$H$37</f>
        <v>0</v>
      </c>
      <c r="V36" s="110">
        <f>+'POA FINAN'!S35/'POA FINAN'!$H$37</f>
        <v>0</v>
      </c>
      <c r="W36" s="110">
        <f>+'POA FINAN'!T35/'POA FINAN'!$H$37</f>
        <v>0</v>
      </c>
      <c r="X36" s="110">
        <f>+'POA FINAN'!U35/'POA FINAN'!$H$37</f>
        <v>0</v>
      </c>
      <c r="Y36" s="110">
        <f>+'POA FINAN'!V35/'POA FINAN'!$H$37</f>
        <v>0</v>
      </c>
      <c r="Z36" s="110">
        <f>+'POA FINAN'!W35/'POA FINAN'!$H$37</f>
        <v>0</v>
      </c>
      <c r="AA36" s="110">
        <f>+'POA FINAN'!X35/'POA FINAN'!$H$37</f>
        <v>0</v>
      </c>
      <c r="AB36" s="110">
        <f>+'POA FINAN'!Y35/'POA FINAN'!$H$37</f>
        <v>0</v>
      </c>
      <c r="AC36" s="110">
        <f>+'POA FINAN'!Z35/'POA FINAN'!$H$37</f>
        <v>0</v>
      </c>
      <c r="AD36" s="110">
        <f>+'POA FINAN'!AA35/'POA FINAN'!$H$37</f>
        <v>1.4051799993423758E-2</v>
      </c>
      <c r="AE36" s="110">
        <f>+'POA FINAN'!AB35/'POA FINAN'!$H$37</f>
        <v>1.4051799993423758E-2</v>
      </c>
      <c r="AF36" s="110">
        <f>+'POA FINAN'!AC35/'POA FINAN'!$H$37</f>
        <v>4.9181299976983148E-3</v>
      </c>
      <c r="AG36" s="110">
        <f>+'POA FINAN'!AD35/'POA FINAN'!$H$37</f>
        <v>0</v>
      </c>
      <c r="AH36" s="110">
        <f>+'POA FINAN'!AE35/'POA FINAN'!$H$37</f>
        <v>0</v>
      </c>
      <c r="AI36" s="110">
        <f>+'POA FINAN'!AF35/'POA FINAN'!$H$37</f>
        <v>0</v>
      </c>
      <c r="AJ36" s="111">
        <f t="shared" si="25"/>
        <v>0</v>
      </c>
      <c r="AK36" s="111">
        <f t="shared" si="23"/>
        <v>0</v>
      </c>
      <c r="AL36" s="112"/>
      <c r="AM36" s="112"/>
      <c r="AN36" s="112"/>
      <c r="AO36" s="112"/>
      <c r="AP36" s="112"/>
      <c r="AQ36" s="112"/>
      <c r="AR36" s="112"/>
      <c r="AS36" s="112"/>
      <c r="AT36" s="112"/>
      <c r="AU36" s="112"/>
      <c r="AV36" s="112"/>
      <c r="AW36" s="112"/>
      <c r="AX36" s="112">
        <v>0</v>
      </c>
      <c r="AY36" s="112">
        <v>0</v>
      </c>
      <c r="AZ36" s="112">
        <v>0</v>
      </c>
      <c r="BA36" s="112">
        <v>0</v>
      </c>
      <c r="BB36" s="112">
        <v>0</v>
      </c>
      <c r="BC36" s="112">
        <v>0</v>
      </c>
      <c r="BD36" s="112"/>
      <c r="BE36" s="112"/>
      <c r="BF36" s="112"/>
      <c r="BG36" s="112"/>
      <c r="BH36" s="112"/>
      <c r="BI36" s="112"/>
    </row>
    <row r="37" spans="1:61" ht="91" customHeight="1" x14ac:dyDescent="0.2">
      <c r="A37" s="145"/>
      <c r="B37" s="73" t="str">
        <f>+'ACTIVIDADES MGA'!E20</f>
        <v>Actividad 2.1.5</v>
      </c>
      <c r="C37" s="73" t="str">
        <f>+'ACTIVIDADES MGA'!F20</f>
        <v>Realizar la administración del proyecto</v>
      </c>
      <c r="D37" s="73">
        <v>1</v>
      </c>
      <c r="E37" s="73" t="s">
        <v>229</v>
      </c>
      <c r="F37" s="73" t="s">
        <v>230</v>
      </c>
      <c r="G37" s="73" t="s">
        <v>211</v>
      </c>
      <c r="H37" s="74">
        <v>45540</v>
      </c>
      <c r="I37" s="74">
        <v>45536</v>
      </c>
      <c r="J37" s="74">
        <v>45899</v>
      </c>
      <c r="K37" s="109">
        <f t="shared" si="24"/>
        <v>5.4802019974352641E-2</v>
      </c>
      <c r="L37" s="110">
        <f>+'POA FINAN'!I36/'POA FINAN'!$H$37</f>
        <v>0</v>
      </c>
      <c r="M37" s="110">
        <f>+'POA FINAN'!J36/'POA FINAN'!$H$37</f>
        <v>0</v>
      </c>
      <c r="N37" s="110">
        <f>+'POA FINAN'!K36/'POA FINAN'!$H$37</f>
        <v>0</v>
      </c>
      <c r="O37" s="110">
        <f>+'POA FINAN'!L36/'POA FINAN'!$H$37</f>
        <v>0</v>
      </c>
      <c r="P37" s="110">
        <f>+'POA FINAN'!M36/'POA FINAN'!$H$37</f>
        <v>0</v>
      </c>
      <c r="Q37" s="110">
        <f>+'POA FINAN'!N36/'POA FINAN'!$H$37</f>
        <v>0</v>
      </c>
      <c r="R37" s="110">
        <f>+'POA FINAN'!O36/'POA FINAN'!$H$37</f>
        <v>0</v>
      </c>
      <c r="S37" s="110">
        <f>+'POA FINAN'!P36/'POA FINAN'!$H$37</f>
        <v>0</v>
      </c>
      <c r="T37" s="110">
        <f>+'POA FINAN'!Q36/'POA FINAN'!$H$37</f>
        <v>0</v>
      </c>
      <c r="U37" s="110">
        <f>+'POA FINAN'!R36/'POA FINAN'!$H$37</f>
        <v>0</v>
      </c>
      <c r="V37" s="110">
        <f>+'POA FINAN'!S36/'POA FINAN'!$H$37</f>
        <v>0</v>
      </c>
      <c r="W37" s="110">
        <f>+'POA FINAN'!T36/'POA FINAN'!$H$37</f>
        <v>5.4802019974352651E-3</v>
      </c>
      <c r="X37" s="110">
        <f>+'POA FINAN'!U36/'POA FINAN'!$H$37</f>
        <v>5.4802019974352651E-3</v>
      </c>
      <c r="Y37" s="110">
        <f>+'POA FINAN'!V36/'POA FINAN'!$H$37</f>
        <v>5.4802019974352651E-3</v>
      </c>
      <c r="Z37" s="110">
        <f>+'POA FINAN'!W36/'POA FINAN'!$H$37</f>
        <v>5.4802019974352651E-3</v>
      </c>
      <c r="AA37" s="110">
        <f>+'POA FINAN'!X36/'POA FINAN'!$H$37</f>
        <v>5.4802019974352651E-3</v>
      </c>
      <c r="AB37" s="110">
        <f>+'POA FINAN'!Y36/'POA FINAN'!$H$37</f>
        <v>5.4802019974352651E-3</v>
      </c>
      <c r="AC37" s="110">
        <f>+'POA FINAN'!Z36/'POA FINAN'!$H$37</f>
        <v>5.4802019974352651E-3</v>
      </c>
      <c r="AD37" s="110">
        <f>+'POA FINAN'!AA36/'POA FINAN'!$H$37</f>
        <v>5.4802019974352651E-3</v>
      </c>
      <c r="AE37" s="110">
        <f>+'POA FINAN'!AB36/'POA FINAN'!$H$37</f>
        <v>5.4802019974352651E-3</v>
      </c>
      <c r="AF37" s="110">
        <f>+'POA FINAN'!AC36/'POA FINAN'!$H$37</f>
        <v>5.4802019974352651E-3</v>
      </c>
      <c r="AG37" s="110">
        <f>+'POA FINAN'!AD36/'POA FINAN'!$H$37</f>
        <v>0</v>
      </c>
      <c r="AH37" s="110">
        <f>+'POA FINAN'!AE36/'POA FINAN'!$H$37</f>
        <v>0</v>
      </c>
      <c r="AI37" s="110">
        <f>+'POA FINAN'!AF36/'POA FINAN'!$H$37</f>
        <v>0</v>
      </c>
      <c r="AJ37" s="111">
        <f t="shared" si="25"/>
        <v>3.8499999999999993E-2</v>
      </c>
      <c r="AK37" s="111">
        <f>+AJ37/K37</f>
        <v>0.70252884871794874</v>
      </c>
      <c r="AL37" s="112"/>
      <c r="AM37" s="112"/>
      <c r="AN37" s="112"/>
      <c r="AO37" s="112"/>
      <c r="AP37" s="112"/>
      <c r="AQ37" s="112"/>
      <c r="AR37" s="112"/>
      <c r="AS37" s="112"/>
      <c r="AT37" s="112"/>
      <c r="AU37" s="112"/>
      <c r="AV37" s="112"/>
      <c r="AW37" s="112">
        <v>5.4999999999999997E-3</v>
      </c>
      <c r="AX37" s="112">
        <v>5.4999999999999997E-3</v>
      </c>
      <c r="AY37" s="112">
        <v>5.4999999999999997E-3</v>
      </c>
      <c r="AZ37" s="112">
        <v>5.4999999999999997E-3</v>
      </c>
      <c r="BA37" s="112">
        <v>5.4999999999999997E-3</v>
      </c>
      <c r="BB37" s="112">
        <v>5.4999999999999997E-3</v>
      </c>
      <c r="BC37" s="112">
        <v>5.4999999999999997E-3</v>
      </c>
      <c r="BD37" s="112"/>
      <c r="BE37" s="112"/>
      <c r="BF37" s="112"/>
      <c r="BG37" s="112"/>
      <c r="BH37" s="112"/>
      <c r="BI37" s="112"/>
    </row>
    <row r="38" spans="1:61" ht="31" customHeight="1" thickBot="1" x14ac:dyDescent="0.25">
      <c r="A38" s="113"/>
      <c r="B38" s="114"/>
      <c r="C38" s="114"/>
      <c r="D38" s="114"/>
      <c r="E38" s="114"/>
      <c r="F38" s="114"/>
      <c r="G38" s="114"/>
      <c r="H38" s="114"/>
      <c r="I38" s="147"/>
      <c r="J38" s="147"/>
      <c r="K38" s="115">
        <f t="shared" ref="K38:AI38" si="26">SUM(K11:K37)</f>
        <v>0.99999999999999978</v>
      </c>
      <c r="L38" s="115">
        <f t="shared" si="26"/>
        <v>3.4646961171785222E-2</v>
      </c>
      <c r="M38" s="115">
        <f t="shared" si="26"/>
        <v>1.3208691993818331E-2</v>
      </c>
      <c r="N38" s="115">
        <f t="shared" si="26"/>
        <v>1.9391483990924788E-2</v>
      </c>
      <c r="O38" s="115">
        <f t="shared" si="26"/>
        <v>3.116689238541389E-2</v>
      </c>
      <c r="P38" s="115">
        <f t="shared" si="26"/>
        <v>1.6581123992240033E-2</v>
      </c>
      <c r="Q38" s="115">
        <f t="shared" si="26"/>
        <v>1.6581123992240033E-2</v>
      </c>
      <c r="R38" s="115">
        <f t="shared" si="26"/>
        <v>1.6581123992240033E-2</v>
      </c>
      <c r="S38" s="115">
        <f t="shared" si="26"/>
        <v>5.1042882440111931E-2</v>
      </c>
      <c r="T38" s="115">
        <f t="shared" si="26"/>
        <v>9.6332395890916439E-2</v>
      </c>
      <c r="U38" s="115">
        <f t="shared" si="26"/>
        <v>7.8984605691035201E-2</v>
      </c>
      <c r="V38" s="115">
        <f t="shared" si="26"/>
        <v>9.5621936883248937E-2</v>
      </c>
      <c r="W38" s="115">
        <f t="shared" si="26"/>
        <v>0.13521878512071761</v>
      </c>
      <c r="X38" s="115">
        <f t="shared" si="26"/>
        <v>6.3441066610309585E-2</v>
      </c>
      <c r="Y38" s="115">
        <f t="shared" si="26"/>
        <v>3.0632923985663793E-2</v>
      </c>
      <c r="Z38" s="115">
        <f t="shared" si="26"/>
        <v>8.9650483958043564E-2</v>
      </c>
      <c r="AA38" s="115">
        <f t="shared" si="26"/>
        <v>2.6698419987505134E-2</v>
      </c>
      <c r="AB38" s="115">
        <f t="shared" si="26"/>
        <v>1.6581123992240033E-2</v>
      </c>
      <c r="AC38" s="115">
        <f t="shared" si="26"/>
        <v>1.6581123992240033E-2</v>
      </c>
      <c r="AD38" s="115">
        <f t="shared" si="26"/>
        <v>0.11213336394752159</v>
      </c>
      <c r="AE38" s="115">
        <f t="shared" si="26"/>
        <v>2.8525153986650224E-2</v>
      </c>
      <c r="AF38" s="115">
        <f t="shared" si="26"/>
        <v>1.039833199513358E-2</v>
      </c>
      <c r="AG38" s="115">
        <f t="shared" si="26"/>
        <v>0</v>
      </c>
      <c r="AH38" s="115">
        <f t="shared" si="26"/>
        <v>0</v>
      </c>
      <c r="AI38" s="115">
        <f t="shared" si="26"/>
        <v>0</v>
      </c>
      <c r="AJ38" s="116">
        <f t="shared" ref="AJ38" si="27">SUM(AL38:BC38)</f>
        <v>0.54129684624351804</v>
      </c>
      <c r="AK38" s="117"/>
      <c r="AL38" s="118">
        <f t="shared" ref="AL38:BI38" si="28">SUM(AL11:AL37)</f>
        <v>3.4646961171785222E-2</v>
      </c>
      <c r="AM38" s="118">
        <f t="shared" si="28"/>
        <v>1.3208691993818331E-2</v>
      </c>
      <c r="AN38" s="118">
        <f t="shared" si="28"/>
        <v>1.9391483990924788E-2</v>
      </c>
      <c r="AO38" s="118">
        <f t="shared" si="28"/>
        <v>3.116689238541389E-2</v>
      </c>
      <c r="AP38" s="118">
        <f t="shared" si="28"/>
        <v>1.6581123992240033E-2</v>
      </c>
      <c r="AQ38" s="118">
        <f t="shared" si="28"/>
        <v>1.6581123992240033E-2</v>
      </c>
      <c r="AR38" s="118">
        <f t="shared" si="28"/>
        <v>1.6581123992240033E-2</v>
      </c>
      <c r="AS38" s="118">
        <f t="shared" si="28"/>
        <v>4.9891758984650654E-2</v>
      </c>
      <c r="AT38" s="118">
        <f t="shared" si="28"/>
        <v>7.94972153547953E-2</v>
      </c>
      <c r="AU38" s="118">
        <f t="shared" si="28"/>
        <v>7.8984605691035201E-2</v>
      </c>
      <c r="AV38" s="118">
        <f t="shared" si="28"/>
        <v>0.1113273526998988</v>
      </c>
      <c r="AW38" s="118">
        <f t="shared" si="28"/>
        <v>5.4999999999999997E-3</v>
      </c>
      <c r="AX38" s="118">
        <f t="shared" si="28"/>
        <v>1.7303511994475954E-2</v>
      </c>
      <c r="AY38" s="118">
        <f t="shared" si="28"/>
        <v>2.5149999999999999E-2</v>
      </c>
      <c r="AZ38" s="118">
        <f t="shared" si="28"/>
        <v>6.3999999999999994E-3</v>
      </c>
      <c r="BA38" s="118">
        <f t="shared" si="28"/>
        <v>5.4999999999999997E-3</v>
      </c>
      <c r="BB38" s="118">
        <f t="shared" si="28"/>
        <v>5.4999999999999997E-3</v>
      </c>
      <c r="BC38" s="118">
        <f t="shared" si="28"/>
        <v>8.0850000000000002E-3</v>
      </c>
      <c r="BD38" s="118">
        <f t="shared" si="28"/>
        <v>0</v>
      </c>
      <c r="BE38" s="118">
        <f t="shared" si="28"/>
        <v>0</v>
      </c>
      <c r="BF38" s="118">
        <f t="shared" si="28"/>
        <v>0</v>
      </c>
      <c r="BG38" s="118">
        <f t="shared" si="28"/>
        <v>0</v>
      </c>
      <c r="BH38" s="118">
        <f t="shared" si="28"/>
        <v>0</v>
      </c>
      <c r="BI38" s="118">
        <f t="shared" si="28"/>
        <v>0</v>
      </c>
    </row>
    <row r="39" spans="1:61" ht="48" customHeight="1" thickTop="1" x14ac:dyDescent="0.2">
      <c r="H39" s="148" t="s">
        <v>82</v>
      </c>
      <c r="I39" s="148"/>
      <c r="J39" s="148"/>
      <c r="K39" s="119">
        <f>SUM(L39:AI39)</f>
        <v>0.99999999999999989</v>
      </c>
      <c r="L39" s="119">
        <f>+L38</f>
        <v>3.4646961171785222E-2</v>
      </c>
      <c r="M39" s="119">
        <f t="shared" ref="M39:R39" si="29">+M38</f>
        <v>1.3208691993818331E-2</v>
      </c>
      <c r="N39" s="119">
        <f t="shared" si="29"/>
        <v>1.9391483990924788E-2</v>
      </c>
      <c r="O39" s="119">
        <f t="shared" si="29"/>
        <v>3.116689238541389E-2</v>
      </c>
      <c r="P39" s="119">
        <f t="shared" si="29"/>
        <v>1.6581123992240033E-2</v>
      </c>
      <c r="Q39" s="119">
        <f t="shared" si="29"/>
        <v>1.6581123992240033E-2</v>
      </c>
      <c r="R39" s="119">
        <f t="shared" si="29"/>
        <v>1.6581123992240033E-2</v>
      </c>
      <c r="S39" s="119">
        <f t="shared" ref="S39:AI39" si="30">+S38</f>
        <v>5.1042882440111931E-2</v>
      </c>
      <c r="T39" s="119">
        <f t="shared" si="30"/>
        <v>9.6332395890916439E-2</v>
      </c>
      <c r="U39" s="119">
        <f t="shared" si="30"/>
        <v>7.8984605691035201E-2</v>
      </c>
      <c r="V39" s="119">
        <f t="shared" si="30"/>
        <v>9.5621936883248937E-2</v>
      </c>
      <c r="W39" s="119">
        <f t="shared" si="30"/>
        <v>0.13521878512071761</v>
      </c>
      <c r="X39" s="119">
        <f t="shared" si="30"/>
        <v>6.3441066610309585E-2</v>
      </c>
      <c r="Y39" s="119">
        <f t="shared" si="30"/>
        <v>3.0632923985663793E-2</v>
      </c>
      <c r="Z39" s="119">
        <f t="shared" si="30"/>
        <v>8.9650483958043564E-2</v>
      </c>
      <c r="AA39" s="119">
        <f t="shared" si="30"/>
        <v>2.6698419987505134E-2</v>
      </c>
      <c r="AB39" s="119">
        <f t="shared" si="30"/>
        <v>1.6581123992240033E-2</v>
      </c>
      <c r="AC39" s="119">
        <f t="shared" si="30"/>
        <v>1.6581123992240033E-2</v>
      </c>
      <c r="AD39" s="119">
        <f t="shared" si="30"/>
        <v>0.11213336394752159</v>
      </c>
      <c r="AE39" s="119">
        <f t="shared" si="30"/>
        <v>2.8525153986650224E-2</v>
      </c>
      <c r="AF39" s="119">
        <f>+AF38</f>
        <v>1.039833199513358E-2</v>
      </c>
      <c r="AG39" s="119">
        <f t="shared" si="30"/>
        <v>0</v>
      </c>
      <c r="AH39" s="119">
        <f t="shared" si="30"/>
        <v>0</v>
      </c>
      <c r="AI39" s="119">
        <f t="shared" si="30"/>
        <v>0</v>
      </c>
    </row>
    <row r="40" spans="1:61" ht="48" customHeight="1" x14ac:dyDescent="0.2">
      <c r="H40" s="146" t="s">
        <v>83</v>
      </c>
      <c r="I40" s="146"/>
      <c r="J40" s="146"/>
      <c r="K40" s="119">
        <f>SUM(L40:AI40)</f>
        <v>0.54129684624351804</v>
      </c>
      <c r="L40" s="119">
        <f t="shared" ref="L40:R40" si="31">+AL38</f>
        <v>3.4646961171785222E-2</v>
      </c>
      <c r="M40" s="119">
        <f t="shared" si="31"/>
        <v>1.3208691993818331E-2</v>
      </c>
      <c r="N40" s="119">
        <f t="shared" si="31"/>
        <v>1.9391483990924788E-2</v>
      </c>
      <c r="O40" s="119">
        <f t="shared" si="31"/>
        <v>3.116689238541389E-2</v>
      </c>
      <c r="P40" s="119">
        <f t="shared" si="31"/>
        <v>1.6581123992240033E-2</v>
      </c>
      <c r="Q40" s="119">
        <f t="shared" si="31"/>
        <v>1.6581123992240033E-2</v>
      </c>
      <c r="R40" s="119">
        <f t="shared" si="31"/>
        <v>1.6581123992240033E-2</v>
      </c>
      <c r="S40" s="119">
        <f>+AS38</f>
        <v>4.9891758984650654E-2</v>
      </c>
      <c r="T40" s="119">
        <f t="shared" ref="T40" si="32">+AT38</f>
        <v>7.94972153547953E-2</v>
      </c>
      <c r="U40" s="119">
        <f t="shared" ref="U40" si="33">+AU38</f>
        <v>7.8984605691035201E-2</v>
      </c>
      <c r="V40" s="119">
        <f t="shared" ref="V40" si="34">+AV38</f>
        <v>0.1113273526998988</v>
      </c>
      <c r="W40" s="119">
        <f t="shared" ref="W40" si="35">+AW38</f>
        <v>5.4999999999999997E-3</v>
      </c>
      <c r="X40" s="119">
        <f t="shared" ref="X40" si="36">+AX38</f>
        <v>1.7303511994475954E-2</v>
      </c>
      <c r="Y40" s="119">
        <f t="shared" ref="Y40" si="37">+AY38</f>
        <v>2.5149999999999999E-2</v>
      </c>
      <c r="Z40" s="119">
        <f t="shared" ref="Z40" si="38">+AZ38</f>
        <v>6.3999999999999994E-3</v>
      </c>
      <c r="AA40" s="119">
        <f t="shared" ref="AA40" si="39">+BA38</f>
        <v>5.4999999999999997E-3</v>
      </c>
      <c r="AB40" s="119">
        <f t="shared" ref="AB40" si="40">+BB38</f>
        <v>5.4999999999999997E-3</v>
      </c>
      <c r="AC40" s="119">
        <f t="shared" ref="AC40" si="41">+BC38</f>
        <v>8.0850000000000002E-3</v>
      </c>
      <c r="AD40" s="119">
        <f t="shared" ref="AD40" si="42">+BD38</f>
        <v>0</v>
      </c>
      <c r="AE40" s="119">
        <f t="shared" ref="AE40" si="43">+BE38</f>
        <v>0</v>
      </c>
      <c r="AF40" s="119">
        <f t="shared" ref="AF40" si="44">+BF38</f>
        <v>0</v>
      </c>
      <c r="AG40" s="119">
        <f t="shared" ref="AG40" si="45">+BG38</f>
        <v>0</v>
      </c>
      <c r="AH40" s="119">
        <f t="shared" ref="AH40" si="46">+BH38</f>
        <v>0</v>
      </c>
      <c r="AI40" s="119">
        <f t="shared" ref="AI40" si="47">+BI38</f>
        <v>0</v>
      </c>
    </row>
    <row r="41" spans="1:61" ht="19" customHeight="1" x14ac:dyDescent="0.2">
      <c r="H41" s="69"/>
      <c r="I41" s="69"/>
      <c r="J41" s="69"/>
      <c r="K41" s="119"/>
      <c r="L41" s="119"/>
      <c r="M41" s="119"/>
      <c r="N41" s="119"/>
      <c r="O41" s="119"/>
      <c r="P41" s="119"/>
      <c r="Q41" s="119"/>
      <c r="R41" s="119"/>
      <c r="S41" s="119"/>
      <c r="T41" s="119"/>
      <c r="U41" s="119"/>
      <c r="V41" s="119"/>
      <c r="W41" s="119"/>
      <c r="X41" s="119"/>
      <c r="Y41" s="119"/>
      <c r="Z41" s="119"/>
      <c r="AA41" s="119"/>
      <c r="AB41" s="119"/>
      <c r="AC41" s="119"/>
      <c r="AD41" s="119"/>
      <c r="AE41" s="119"/>
      <c r="AF41" s="119"/>
      <c r="AG41" s="119"/>
      <c r="AH41" s="119"/>
      <c r="AI41" s="119"/>
    </row>
    <row r="42" spans="1:61" ht="48" customHeight="1" x14ac:dyDescent="0.2">
      <c r="H42" s="146" t="s">
        <v>84</v>
      </c>
      <c r="I42" s="146"/>
      <c r="J42" s="146"/>
      <c r="K42" s="120"/>
      <c r="L42" s="119">
        <f>+L39</f>
        <v>3.4646961171785222E-2</v>
      </c>
      <c r="M42" s="119">
        <f t="shared" ref="M42:R42" si="48">+L42+M39</f>
        <v>4.7855653165603557E-2</v>
      </c>
      <c r="N42" s="119">
        <f t="shared" si="48"/>
        <v>6.7247137156528344E-2</v>
      </c>
      <c r="O42" s="119">
        <f t="shared" si="48"/>
        <v>9.8414029541942227E-2</v>
      </c>
      <c r="P42" s="119">
        <f t="shared" si="48"/>
        <v>0.11499515353418226</v>
      </c>
      <c r="Q42" s="119">
        <f t="shared" si="48"/>
        <v>0.13157627752642229</v>
      </c>
      <c r="R42" s="119">
        <f t="shared" si="48"/>
        <v>0.14815740151866233</v>
      </c>
      <c r="S42" s="119">
        <f t="shared" ref="S42:S43" si="49">+R42+S39</f>
        <v>0.19920028395877426</v>
      </c>
      <c r="T42" s="119">
        <f t="shared" ref="T42:T43" si="50">+S42+T39</f>
        <v>0.29553267984969067</v>
      </c>
      <c r="U42" s="119">
        <f t="shared" ref="U42:U43" si="51">+T42+U39</f>
        <v>0.37451728554072589</v>
      </c>
      <c r="V42" s="119">
        <f t="shared" ref="V42:V43" si="52">+U42+V39</f>
        <v>0.47013922242397482</v>
      </c>
      <c r="W42" s="119">
        <f t="shared" ref="W42:W43" si="53">+V42+W39</f>
        <v>0.60535800754469249</v>
      </c>
      <c r="X42" s="119">
        <f t="shared" ref="X42:X43" si="54">+W42+X39</f>
        <v>0.66879907415500206</v>
      </c>
      <c r="Y42" s="119">
        <f t="shared" ref="Y42:Y43" si="55">+X42+Y39</f>
        <v>0.69943199814066581</v>
      </c>
      <c r="Z42" s="119">
        <f t="shared" ref="Z42:Z43" si="56">+Y42+Z39</f>
        <v>0.78908248209870935</v>
      </c>
      <c r="AA42" s="119">
        <f t="shared" ref="AA42:AA43" si="57">+Z42+AA39</f>
        <v>0.81578090208621445</v>
      </c>
      <c r="AB42" s="119">
        <f t="shared" ref="AB42:AB43" si="58">+AA42+AB39</f>
        <v>0.83236202607845444</v>
      </c>
      <c r="AC42" s="119">
        <f t="shared" ref="AC42:AC43" si="59">+AB42+AC39</f>
        <v>0.84894315007069443</v>
      </c>
      <c r="AD42" s="119">
        <f t="shared" ref="AD42:AD43" si="60">+AC42+AD39</f>
        <v>0.96107651401821603</v>
      </c>
      <c r="AE42" s="119">
        <f t="shared" ref="AE42:AE43" si="61">+AD42+AE39</f>
        <v>0.98960166800486626</v>
      </c>
      <c r="AF42" s="119">
        <f t="shared" ref="AF42:AF43" si="62">+AE42+AF39</f>
        <v>0.99999999999999989</v>
      </c>
      <c r="AG42" s="119">
        <f t="shared" ref="AG42:AG43" si="63">+AF42+AG39</f>
        <v>0.99999999999999989</v>
      </c>
      <c r="AH42" s="119">
        <f t="shared" ref="AH42:AH43" si="64">+AG42+AH39</f>
        <v>0.99999999999999989</v>
      </c>
      <c r="AI42" s="119">
        <f t="shared" ref="AI42:AI43" si="65">+AH42+AI39</f>
        <v>0.99999999999999989</v>
      </c>
    </row>
    <row r="43" spans="1:61" ht="48" customHeight="1" x14ac:dyDescent="0.2">
      <c r="H43" s="146" t="s">
        <v>85</v>
      </c>
      <c r="I43" s="146"/>
      <c r="J43" s="146"/>
      <c r="K43" s="120"/>
      <c r="L43" s="119">
        <f>+L40</f>
        <v>3.4646961171785222E-2</v>
      </c>
      <c r="M43" s="119">
        <f t="shared" ref="M43:R43" si="66">+L43+M40</f>
        <v>4.7855653165603557E-2</v>
      </c>
      <c r="N43" s="119">
        <f t="shared" si="66"/>
        <v>6.7247137156528344E-2</v>
      </c>
      <c r="O43" s="119">
        <f t="shared" si="66"/>
        <v>9.8414029541942227E-2</v>
      </c>
      <c r="P43" s="119">
        <f t="shared" si="66"/>
        <v>0.11499515353418226</v>
      </c>
      <c r="Q43" s="119">
        <f t="shared" si="66"/>
        <v>0.13157627752642229</v>
      </c>
      <c r="R43" s="119">
        <f t="shared" si="66"/>
        <v>0.14815740151866233</v>
      </c>
      <c r="S43" s="119">
        <f t="shared" si="49"/>
        <v>0.19804916050331298</v>
      </c>
      <c r="T43" s="119">
        <f t="shared" si="50"/>
        <v>0.27754637585810826</v>
      </c>
      <c r="U43" s="119">
        <f t="shared" si="51"/>
        <v>0.35653098154914348</v>
      </c>
      <c r="V43" s="119">
        <f t="shared" si="52"/>
        <v>0.46785833424904227</v>
      </c>
      <c r="W43" s="119">
        <f t="shared" si="53"/>
        <v>0.47335833424904228</v>
      </c>
      <c r="X43" s="119">
        <f t="shared" si="54"/>
        <v>0.49066184624351822</v>
      </c>
      <c r="Y43" s="119">
        <f t="shared" si="55"/>
        <v>0.51581184624351817</v>
      </c>
      <c r="Z43" s="119">
        <f t="shared" si="56"/>
        <v>0.52221184624351813</v>
      </c>
      <c r="AA43" s="119">
        <f t="shared" si="57"/>
        <v>0.52771184624351808</v>
      </c>
      <c r="AB43" s="119">
        <f t="shared" si="58"/>
        <v>0.53321184624351803</v>
      </c>
      <c r="AC43" s="119">
        <f t="shared" si="59"/>
        <v>0.54129684624351804</v>
      </c>
      <c r="AD43" s="119">
        <f>+AC43+AD40</f>
        <v>0.54129684624351804</v>
      </c>
      <c r="AE43" s="119">
        <f t="shared" si="61"/>
        <v>0.54129684624351804</v>
      </c>
      <c r="AF43" s="119">
        <f t="shared" si="62"/>
        <v>0.54129684624351804</v>
      </c>
      <c r="AG43" s="119">
        <v>0</v>
      </c>
      <c r="AH43" s="119">
        <f t="shared" si="64"/>
        <v>0</v>
      </c>
      <c r="AI43" s="119">
        <f t="shared" si="65"/>
        <v>0</v>
      </c>
    </row>
    <row r="44" spans="1:61" ht="48" customHeight="1" x14ac:dyDescent="0.2">
      <c r="H44" s="146" t="s">
        <v>86</v>
      </c>
      <c r="I44" s="146"/>
      <c r="J44" s="146"/>
      <c r="K44" s="120"/>
      <c r="L44" s="119">
        <f>+L40/L39</f>
        <v>1</v>
      </c>
      <c r="M44" s="119">
        <f t="shared" ref="M44:R44" si="67">+M40/M39</f>
        <v>1</v>
      </c>
      <c r="N44" s="119">
        <f t="shared" si="67"/>
        <v>1</v>
      </c>
      <c r="O44" s="119">
        <f t="shared" si="67"/>
        <v>1</v>
      </c>
      <c r="P44" s="119">
        <f t="shared" si="67"/>
        <v>1</v>
      </c>
      <c r="Q44" s="119">
        <f t="shared" si="67"/>
        <v>1</v>
      </c>
      <c r="R44" s="119">
        <f t="shared" si="67"/>
        <v>1</v>
      </c>
      <c r="S44" s="119">
        <f t="shared" ref="S44:AI44" si="68">+S40/S39</f>
        <v>0.97744791437254985</v>
      </c>
      <c r="T44" s="119">
        <f t="shared" si="68"/>
        <v>0.82523863981142198</v>
      </c>
      <c r="U44" s="119">
        <f t="shared" si="68"/>
        <v>1</v>
      </c>
      <c r="V44" s="119">
        <f t="shared" si="68"/>
        <v>1.1642449037172884</v>
      </c>
      <c r="W44" s="119">
        <f t="shared" si="68"/>
        <v>4.067482188284588E-2</v>
      </c>
      <c r="X44" s="119">
        <f t="shared" si="68"/>
        <v>0.27274938646230168</v>
      </c>
      <c r="Y44" s="119">
        <f t="shared" si="68"/>
        <v>0.82101205917431186</v>
      </c>
      <c r="Z44" s="119">
        <f t="shared" si="68"/>
        <v>7.1388348589341691E-2</v>
      </c>
      <c r="AA44" s="119">
        <f t="shared" si="68"/>
        <v>0.20600470000000004</v>
      </c>
      <c r="AB44" s="119">
        <f t="shared" si="68"/>
        <v>0.33170248305084749</v>
      </c>
      <c r="AC44" s="119">
        <f>+AC40/AC39</f>
        <v>0.48760265008474579</v>
      </c>
      <c r="AD44" s="119">
        <f t="shared" si="68"/>
        <v>0</v>
      </c>
      <c r="AE44" s="119">
        <f t="shared" si="68"/>
        <v>0</v>
      </c>
      <c r="AF44" s="119">
        <f t="shared" si="68"/>
        <v>0</v>
      </c>
      <c r="AG44" s="119">
        <v>0</v>
      </c>
      <c r="AH44" s="119">
        <v>0</v>
      </c>
      <c r="AI44" s="119">
        <v>0</v>
      </c>
    </row>
  </sheetData>
  <mergeCells count="47">
    <mergeCell ref="A11:A37"/>
    <mergeCell ref="B11:B12"/>
    <mergeCell ref="C11:C12"/>
    <mergeCell ref="D11:D12"/>
    <mergeCell ref="B13:B14"/>
    <mergeCell ref="C13:C14"/>
    <mergeCell ref="D13:D14"/>
    <mergeCell ref="D15:D21"/>
    <mergeCell ref="B15:B21"/>
    <mergeCell ref="C15:C21"/>
    <mergeCell ref="B25:B26"/>
    <mergeCell ref="C25:C26"/>
    <mergeCell ref="D25:D26"/>
    <mergeCell ref="B29:B30"/>
    <mergeCell ref="C29:C30"/>
    <mergeCell ref="D29:D30"/>
    <mergeCell ref="A7:A10"/>
    <mergeCell ref="AK7:AK9"/>
    <mergeCell ref="B5:K5"/>
    <mergeCell ref="L7:AI7"/>
    <mergeCell ref="AJ7:AJ9"/>
    <mergeCell ref="K7:K10"/>
    <mergeCell ref="J7:J10"/>
    <mergeCell ref="I7:I10"/>
    <mergeCell ref="H7:H10"/>
    <mergeCell ref="G7:G10"/>
    <mergeCell ref="F7:F10"/>
    <mergeCell ref="E7:E10"/>
    <mergeCell ref="D7:D10"/>
    <mergeCell ref="C7:C10"/>
    <mergeCell ref="B7:B10"/>
    <mergeCell ref="H44:J44"/>
    <mergeCell ref="I38:J38"/>
    <mergeCell ref="H39:J39"/>
    <mergeCell ref="H40:J40"/>
    <mergeCell ref="H42:J42"/>
    <mergeCell ref="H43:J43"/>
    <mergeCell ref="AL7:BI7"/>
    <mergeCell ref="B35:B36"/>
    <mergeCell ref="C35:C36"/>
    <mergeCell ref="D35:D36"/>
    <mergeCell ref="B31:B34"/>
    <mergeCell ref="C31:C34"/>
    <mergeCell ref="D31:D34"/>
    <mergeCell ref="B22:B24"/>
    <mergeCell ref="C22:C24"/>
    <mergeCell ref="D22:D24"/>
  </mergeCells>
  <phoneticPr fontId="28" type="noConversion"/>
  <conditionalFormatting sqref="L11:AI37">
    <cfRule type="cellIs" dxfId="8" priority="1" operator="greaterThan">
      <formula>0</formula>
    </cfRule>
  </conditionalFormatting>
  <conditionalFormatting sqref="AK11:AK1048576">
    <cfRule type="cellIs" dxfId="7" priority="2" operator="equal">
      <formula>0</formula>
    </cfRule>
    <cfRule type="cellIs" dxfId="6" priority="3" operator="greaterThan">
      <formula>0.99</formula>
    </cfRule>
    <cfRule type="cellIs" dxfId="5" priority="4" operator="lessThan">
      <formula>1</formula>
    </cfRule>
    <cfRule type="cellIs" dxfId="4" priority="5" operator="greaterThan">
      <formula>0.99</formula>
    </cfRule>
    <cfRule type="cellIs" dxfId="3" priority="6" operator="greaterThan">
      <formula>0.99</formula>
    </cfRule>
    <cfRule type="cellIs" dxfId="2" priority="10" operator="greaterThan">
      <formula>99</formula>
    </cfRule>
    <cfRule type="cellIs" dxfId="1" priority="11" operator="lessThan">
      <formula>100</formula>
    </cfRule>
    <cfRule type="cellIs" dxfId="0" priority="12" operator="greaterThan">
      <formula>99</formula>
    </cfRule>
    <cfRule type="colorScale" priority="13">
      <colorScale>
        <cfvo type="min"/>
        <cfvo type="percentile" val="50"/>
        <cfvo type="max"/>
        <color rgb="FFF8696B"/>
        <color rgb="FFFFEB84"/>
        <color rgb="FF63BE7B"/>
      </colorScale>
    </cfRule>
  </conditionalFormatting>
  <pageMargins left="0.7" right="0.7" top="0.75" bottom="0.75" header="0.3" footer="0.3"/>
  <pageSetup scale="25" orientation="portrait" r:id="rId1"/>
  <colBreaks count="2" manualBreakCount="2">
    <brk id="17" min="6" max="43" man="1"/>
    <brk id="50" min="6" max="43"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87B4307-6DC7-4099-ADAA-11EF1CADDD18}">
          <x14:formula1>
            <xm:f>PARAMETRIZACIÓN!$E$2:$E$13</xm:f>
          </x14:formula1>
          <xm:sqref>L9:AI9 AL9:BI9</xm:sqref>
        </x14:dataValidation>
        <x14:dataValidation type="list" allowBlank="1" showInputMessage="1" showErrorMessage="1" xr:uid="{08C9FAF8-CE70-456E-88AC-E83B1E4052D4}">
          <x14:formula1>
            <xm:f>PARAMETRIZACIÓN!$D$1:$D$2</xm:f>
          </x14:formula1>
          <xm:sqref>L41:AI41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55F7E-8589-4ADF-AFAA-DCC39027F6D7}">
  <dimension ref="A5:BE45"/>
  <sheetViews>
    <sheetView showGridLines="0" topLeftCell="A5" zoomScale="55" zoomScaleNormal="55" workbookViewId="0">
      <pane xSplit="5" ySplit="1" topLeftCell="AN7" activePane="bottomRight" state="frozen"/>
      <selection activeCell="A5" sqref="A5"/>
      <selection pane="topRight" activeCell="F5" sqref="F5"/>
      <selection pane="bottomLeft" activeCell="A6" sqref="A6"/>
      <selection pane="bottomRight" activeCell="AV28" sqref="AV28"/>
    </sheetView>
  </sheetViews>
  <sheetFormatPr baseColWidth="10" defaultColWidth="10.83203125" defaultRowHeight="16" x14ac:dyDescent="0.2"/>
  <cols>
    <col min="1" max="1" width="39" style="87" customWidth="1"/>
    <col min="2" max="2" width="21.6640625" style="87" customWidth="1"/>
    <col min="3" max="3" width="30.83203125" style="87" bestFit="1" customWidth="1"/>
    <col min="4" max="4" width="5.1640625" style="87" customWidth="1"/>
    <col min="5" max="5" width="35.83203125" style="87" customWidth="1"/>
    <col min="6" max="6" width="14.1640625" style="68" customWidth="1"/>
    <col min="7" max="7" width="12.5" style="68" customWidth="1"/>
    <col min="8" max="8" width="25.33203125" style="90" customWidth="1"/>
    <col min="9" max="14" width="21.6640625" style="66" bestFit="1" customWidth="1"/>
    <col min="15" max="15" width="21.6640625" style="66" customWidth="1"/>
    <col min="16" max="16" width="19.33203125" style="66" customWidth="1"/>
    <col min="17" max="17" width="24.33203125" style="66" bestFit="1" customWidth="1"/>
    <col min="18" max="18" width="21.6640625" style="66" customWidth="1"/>
    <col min="19" max="19" width="23" style="66" customWidth="1"/>
    <col min="20" max="20" width="22.6640625" style="66" customWidth="1"/>
    <col min="21" max="32" width="24.33203125" style="66" bestFit="1" customWidth="1"/>
    <col min="33" max="33" width="24.33203125" style="67" bestFit="1" customWidth="1"/>
    <col min="34" max="34" width="21.6640625" style="66" bestFit="1" customWidth="1"/>
    <col min="35" max="36" width="20.1640625" style="66" bestFit="1" customWidth="1"/>
    <col min="37" max="37" width="21.6640625" style="66" bestFit="1" customWidth="1"/>
    <col min="38" max="41" width="20.1640625" style="66" bestFit="1" customWidth="1"/>
    <col min="42" max="44" width="23.5" style="66" bestFit="1" customWidth="1"/>
    <col min="45" max="47" width="15.5" style="66" customWidth="1"/>
    <col min="48" max="48" width="21.5" style="66" customWidth="1"/>
    <col min="49" max="49" width="20.83203125" style="66" customWidth="1"/>
    <col min="50" max="50" width="20.5" style="66" customWidth="1"/>
    <col min="51" max="51" width="15.6640625" style="66" bestFit="1" customWidth="1"/>
    <col min="52" max="57" width="11.5" style="68" bestFit="1" customWidth="1"/>
    <col min="58" max="16384" width="10.83203125" style="68"/>
  </cols>
  <sheetData>
    <row r="5" spans="1:57" x14ac:dyDescent="0.2">
      <c r="A5" s="65" t="s">
        <v>70</v>
      </c>
      <c r="B5" s="155"/>
      <c r="C5" s="155"/>
      <c r="D5" s="155"/>
      <c r="E5" s="155"/>
      <c r="F5" s="155"/>
      <c r="G5" s="155"/>
      <c r="H5" s="155"/>
    </row>
    <row r="7" spans="1:57" ht="12" customHeight="1" x14ac:dyDescent="0.2">
      <c r="A7" s="156" t="s">
        <v>10</v>
      </c>
      <c r="B7" s="156" t="s">
        <v>11</v>
      </c>
      <c r="C7" s="156" t="s">
        <v>12</v>
      </c>
      <c r="D7" s="146" t="s">
        <v>22</v>
      </c>
      <c r="E7" s="156" t="s">
        <v>21</v>
      </c>
      <c r="F7" s="156" t="s">
        <v>26</v>
      </c>
      <c r="G7" s="156" t="s">
        <v>27</v>
      </c>
      <c r="H7" s="153" t="s">
        <v>20</v>
      </c>
      <c r="I7" s="153" t="s">
        <v>71</v>
      </c>
      <c r="J7" s="153"/>
      <c r="K7" s="153"/>
      <c r="L7" s="153"/>
      <c r="M7" s="153"/>
      <c r="N7" s="153"/>
      <c r="O7" s="153"/>
      <c r="P7" s="153"/>
      <c r="Q7" s="153"/>
      <c r="R7" s="153"/>
      <c r="S7" s="153"/>
      <c r="T7" s="153"/>
      <c r="U7" s="153"/>
      <c r="V7" s="153"/>
      <c r="W7" s="153"/>
      <c r="X7" s="153"/>
      <c r="Y7" s="153"/>
      <c r="Z7" s="153"/>
      <c r="AA7" s="153"/>
      <c r="AB7" s="153"/>
      <c r="AC7" s="153"/>
      <c r="AD7" s="153"/>
      <c r="AE7" s="153"/>
      <c r="AF7" s="153"/>
      <c r="AG7" s="153" t="s">
        <v>67</v>
      </c>
      <c r="AH7" s="153" t="s">
        <v>180</v>
      </c>
      <c r="AI7" s="153"/>
      <c r="AJ7" s="153"/>
      <c r="AK7" s="153"/>
      <c r="AL7" s="153"/>
      <c r="AM7" s="153"/>
      <c r="AN7" s="153"/>
      <c r="AO7" s="153"/>
      <c r="AP7" s="153"/>
      <c r="AQ7" s="153"/>
      <c r="AR7" s="153"/>
      <c r="AS7" s="153"/>
      <c r="AT7" s="153"/>
      <c r="AU7" s="153"/>
      <c r="AV7" s="153"/>
      <c r="AW7" s="153"/>
      <c r="AX7" s="153"/>
      <c r="AY7" s="153"/>
      <c r="AZ7" s="153"/>
      <c r="BA7" s="153"/>
      <c r="BB7" s="153"/>
      <c r="BC7" s="153"/>
      <c r="BD7" s="153"/>
      <c r="BE7" s="153"/>
    </row>
    <row r="8" spans="1:57" ht="17" x14ac:dyDescent="0.2">
      <c r="A8" s="156"/>
      <c r="B8" s="156"/>
      <c r="C8" s="156"/>
      <c r="D8" s="146"/>
      <c r="E8" s="156"/>
      <c r="F8" s="156"/>
      <c r="G8" s="156"/>
      <c r="H8" s="153"/>
      <c r="I8" s="70" t="s">
        <v>49</v>
      </c>
      <c r="J8" s="70" t="s">
        <v>50</v>
      </c>
      <c r="K8" s="70" t="s">
        <v>51</v>
      </c>
      <c r="L8" s="70" t="s">
        <v>52</v>
      </c>
      <c r="M8" s="70" t="s">
        <v>53</v>
      </c>
      <c r="N8" s="70" t="s">
        <v>54</v>
      </c>
      <c r="O8" s="70" t="s">
        <v>55</v>
      </c>
      <c r="P8" s="70" t="s">
        <v>56</v>
      </c>
      <c r="Q8" s="70" t="s">
        <v>57</v>
      </c>
      <c r="R8" s="70" t="s">
        <v>58</v>
      </c>
      <c r="S8" s="70" t="s">
        <v>59</v>
      </c>
      <c r="T8" s="70" t="s">
        <v>60</v>
      </c>
      <c r="U8" s="70" t="s">
        <v>61</v>
      </c>
      <c r="V8" s="70" t="s">
        <v>62</v>
      </c>
      <c r="W8" s="70" t="s">
        <v>63</v>
      </c>
      <c r="X8" s="70" t="s">
        <v>64</v>
      </c>
      <c r="Y8" s="70" t="s">
        <v>65</v>
      </c>
      <c r="Z8" s="70" t="s">
        <v>66</v>
      </c>
      <c r="AA8" s="70" t="s">
        <v>202</v>
      </c>
      <c r="AB8" s="70" t="s">
        <v>203</v>
      </c>
      <c r="AC8" s="70" t="s">
        <v>204</v>
      </c>
      <c r="AD8" s="70" t="s">
        <v>205</v>
      </c>
      <c r="AE8" s="70" t="s">
        <v>206</v>
      </c>
      <c r="AF8" s="70" t="s">
        <v>207</v>
      </c>
      <c r="AG8" s="153"/>
      <c r="AH8" s="70" t="s">
        <v>49</v>
      </c>
      <c r="AI8" s="70" t="s">
        <v>50</v>
      </c>
      <c r="AJ8" s="70" t="s">
        <v>51</v>
      </c>
      <c r="AK8" s="70" t="s">
        <v>52</v>
      </c>
      <c r="AL8" s="70" t="s">
        <v>53</v>
      </c>
      <c r="AM8" s="70" t="s">
        <v>54</v>
      </c>
      <c r="AN8" s="70" t="s">
        <v>55</v>
      </c>
      <c r="AO8" s="70" t="s">
        <v>56</v>
      </c>
      <c r="AP8" s="70" t="s">
        <v>57</v>
      </c>
      <c r="AQ8" s="70" t="s">
        <v>58</v>
      </c>
      <c r="AR8" s="70" t="s">
        <v>59</v>
      </c>
      <c r="AS8" s="70" t="s">
        <v>60</v>
      </c>
      <c r="AT8" s="70" t="s">
        <v>61</v>
      </c>
      <c r="AU8" s="70" t="s">
        <v>62</v>
      </c>
      <c r="AV8" s="70" t="s">
        <v>63</v>
      </c>
      <c r="AW8" s="70" t="s">
        <v>64</v>
      </c>
      <c r="AX8" s="70" t="s">
        <v>65</v>
      </c>
      <c r="AY8" s="70" t="s">
        <v>66</v>
      </c>
      <c r="AZ8" s="70" t="s">
        <v>202</v>
      </c>
      <c r="BA8" s="70" t="s">
        <v>203</v>
      </c>
      <c r="BB8" s="70" t="s">
        <v>204</v>
      </c>
      <c r="BC8" s="70" t="s">
        <v>205</v>
      </c>
      <c r="BD8" s="70" t="s">
        <v>206</v>
      </c>
      <c r="BE8" s="70" t="s">
        <v>207</v>
      </c>
    </row>
    <row r="9" spans="1:57" ht="17" x14ac:dyDescent="0.2">
      <c r="A9" s="156"/>
      <c r="B9" s="156"/>
      <c r="C9" s="156"/>
      <c r="D9" s="146"/>
      <c r="E9" s="156"/>
      <c r="F9" s="156"/>
      <c r="G9" s="156"/>
      <c r="H9" s="153"/>
      <c r="I9" s="70" t="s">
        <v>114</v>
      </c>
      <c r="J9" s="70" t="s">
        <v>115</v>
      </c>
      <c r="K9" s="70" t="s">
        <v>195</v>
      </c>
      <c r="L9" s="70" t="s">
        <v>116</v>
      </c>
      <c r="M9" s="70" t="s">
        <v>117</v>
      </c>
      <c r="N9" s="70" t="s">
        <v>196</v>
      </c>
      <c r="O9" s="70" t="s">
        <v>197</v>
      </c>
      <c r="P9" s="70" t="s">
        <v>198</v>
      </c>
      <c r="Q9" s="70" t="s">
        <v>199</v>
      </c>
      <c r="R9" s="70" t="s">
        <v>200</v>
      </c>
      <c r="S9" s="70" t="s">
        <v>201</v>
      </c>
      <c r="T9" s="70" t="s">
        <v>113</v>
      </c>
      <c r="U9" s="70" t="s">
        <v>114</v>
      </c>
      <c r="V9" s="70" t="s">
        <v>115</v>
      </c>
      <c r="W9" s="70" t="s">
        <v>195</v>
      </c>
      <c r="X9" s="70" t="s">
        <v>116</v>
      </c>
      <c r="Y9" s="70" t="s">
        <v>117</v>
      </c>
      <c r="Z9" s="70" t="s">
        <v>196</v>
      </c>
      <c r="AA9" s="70" t="s">
        <v>197</v>
      </c>
      <c r="AB9" s="70" t="s">
        <v>198</v>
      </c>
      <c r="AC9" s="70" t="s">
        <v>199</v>
      </c>
      <c r="AD9" s="70" t="s">
        <v>200</v>
      </c>
      <c r="AE9" s="70" t="s">
        <v>201</v>
      </c>
      <c r="AF9" s="70" t="s">
        <v>113</v>
      </c>
      <c r="AG9" s="153"/>
      <c r="AH9" s="70" t="s">
        <v>114</v>
      </c>
      <c r="AI9" s="70" t="s">
        <v>115</v>
      </c>
      <c r="AJ9" s="70" t="s">
        <v>195</v>
      </c>
      <c r="AK9" s="70" t="s">
        <v>116</v>
      </c>
      <c r="AL9" s="70" t="s">
        <v>117</v>
      </c>
      <c r="AM9" s="70" t="s">
        <v>196</v>
      </c>
      <c r="AN9" s="70" t="s">
        <v>197</v>
      </c>
      <c r="AO9" s="70" t="s">
        <v>198</v>
      </c>
      <c r="AP9" s="70" t="s">
        <v>199</v>
      </c>
      <c r="AQ9" s="70" t="s">
        <v>200</v>
      </c>
      <c r="AR9" s="70" t="s">
        <v>201</v>
      </c>
      <c r="AS9" s="70" t="s">
        <v>113</v>
      </c>
      <c r="AT9" s="70" t="s">
        <v>114</v>
      </c>
      <c r="AU9" s="70" t="s">
        <v>115</v>
      </c>
      <c r="AV9" s="70" t="s">
        <v>195</v>
      </c>
      <c r="AW9" s="70" t="s">
        <v>116</v>
      </c>
      <c r="AX9" s="70" t="s">
        <v>117</v>
      </c>
      <c r="AY9" s="70" t="s">
        <v>196</v>
      </c>
      <c r="AZ9" s="70" t="s">
        <v>197</v>
      </c>
      <c r="BA9" s="70" t="s">
        <v>198</v>
      </c>
      <c r="BB9" s="70" t="s">
        <v>199</v>
      </c>
      <c r="BC9" s="70" t="s">
        <v>200</v>
      </c>
      <c r="BD9" s="70" t="s">
        <v>201</v>
      </c>
      <c r="BE9" s="70" t="s">
        <v>113</v>
      </c>
    </row>
    <row r="10" spans="1:57" ht="69" thickBot="1" x14ac:dyDescent="0.25">
      <c r="A10" s="143" t="str">
        <f>PROYECTO!B9</f>
        <v>Implementación de la ruta de la innovación para fortalecer la competitividad de las empresas de la región
Centro Sur, Caquetá, Huila, Tolima y Putumayo</v>
      </c>
      <c r="B10" s="151" t="str">
        <f>'ACTIVIDADES MGA'!E10</f>
        <v xml:space="preserve">Actividad 1.1.1 </v>
      </c>
      <c r="C10" s="143" t="str">
        <f>'ACTIVIDADES MGA'!F10</f>
        <v>Realizar eventos de socialización y divulgación a las MiPyMe en departamentos de la región</v>
      </c>
      <c r="D10" s="145">
        <v>2</v>
      </c>
      <c r="E10" s="73" t="str">
        <f>'POA TÉCNICO'!E11</f>
        <v>Convocatoria para eventos de participación ciudadana y socialización y divulgación a las MiPyMe en departamentos de la región</v>
      </c>
      <c r="F10" s="74">
        <f>'POA TÉCNICO'!I11</f>
        <v>45231</v>
      </c>
      <c r="G10" s="74">
        <f>'POA TÉCNICO'!J11</f>
        <v>45260</v>
      </c>
      <c r="H10" s="75">
        <f>SUM(I10:AF10)</f>
        <v>103300000</v>
      </c>
      <c r="I10" s="76">
        <f>4400000+27500000</f>
        <v>31900000</v>
      </c>
      <c r="J10" s="76">
        <v>27500000</v>
      </c>
      <c r="K10" s="76"/>
      <c r="L10" s="76">
        <f>4400000+39500000</f>
        <v>43900000</v>
      </c>
      <c r="M10" s="76"/>
      <c r="N10" s="76"/>
      <c r="O10" s="76"/>
      <c r="P10" s="76"/>
      <c r="Q10" s="76"/>
      <c r="R10" s="76"/>
      <c r="S10" s="76"/>
      <c r="T10" s="76"/>
      <c r="U10" s="76"/>
      <c r="V10" s="76"/>
      <c r="W10" s="76"/>
      <c r="X10" s="76"/>
      <c r="Y10" s="76"/>
      <c r="Z10" s="76"/>
      <c r="AA10" s="76"/>
      <c r="AB10" s="76"/>
      <c r="AC10" s="76"/>
      <c r="AD10" s="76"/>
      <c r="AE10" s="76"/>
      <c r="AF10" s="76"/>
      <c r="AG10" s="77">
        <f>SUM(AH10:AY10)</f>
        <v>103300000</v>
      </c>
      <c r="AH10" s="78">
        <v>31900000</v>
      </c>
      <c r="AI10" s="78">
        <v>27500000</v>
      </c>
      <c r="AJ10" s="78"/>
      <c r="AK10" s="78">
        <v>43900000</v>
      </c>
      <c r="AL10" s="78"/>
      <c r="AM10" s="78"/>
      <c r="AN10" s="78"/>
      <c r="AO10" s="78"/>
      <c r="AP10" s="79"/>
      <c r="AQ10" s="79"/>
      <c r="AR10" s="79"/>
      <c r="AS10" s="79"/>
      <c r="AT10" s="79"/>
      <c r="AU10" s="79"/>
      <c r="AV10" s="79"/>
      <c r="AW10" s="79"/>
      <c r="AX10" s="79"/>
      <c r="AY10" s="79"/>
      <c r="AZ10" s="79"/>
      <c r="BA10" s="79"/>
      <c r="BB10" s="79"/>
      <c r="BC10" s="79"/>
      <c r="BD10" s="79"/>
      <c r="BE10" s="79"/>
    </row>
    <row r="11" spans="1:57" ht="70" thickTop="1" thickBot="1" x14ac:dyDescent="0.25">
      <c r="A11" s="144"/>
      <c r="B11" s="152"/>
      <c r="C11" s="144"/>
      <c r="D11" s="145"/>
      <c r="E11" s="73" t="str">
        <f>'POA TÉCNICO'!E12</f>
        <v>Desarrollar eventos de socialización en los municipios seleccionados (Espinal, Garzón, Cartagena del Chaira y Villa Garzón) 40 personas por municipio</v>
      </c>
      <c r="F11" s="74">
        <f>'POA TÉCNICO'!I12</f>
        <v>45301</v>
      </c>
      <c r="G11" s="74">
        <f>'POA TÉCNICO'!J12</f>
        <v>45321</v>
      </c>
      <c r="H11" s="75">
        <f t="shared" ref="H11:H35" si="0">SUM(I11:AF11)</f>
        <v>139500000</v>
      </c>
      <c r="I11" s="76">
        <v>45000000</v>
      </c>
      <c r="J11" s="76"/>
      <c r="K11" s="76">
        <f>10000000+39500000</f>
        <v>49500000</v>
      </c>
      <c r="L11" s="76">
        <v>45000000</v>
      </c>
      <c r="M11" s="76"/>
      <c r="N11" s="76"/>
      <c r="O11" s="76"/>
      <c r="P11" s="76"/>
      <c r="Q11" s="76"/>
      <c r="R11" s="76"/>
      <c r="S11" s="76"/>
      <c r="T11" s="76"/>
      <c r="U11" s="76"/>
      <c r="V11" s="76"/>
      <c r="W11" s="76"/>
      <c r="X11" s="76"/>
      <c r="Y11" s="76"/>
      <c r="Z11" s="76"/>
      <c r="AA11" s="76"/>
      <c r="AB11" s="76"/>
      <c r="AC11" s="76"/>
      <c r="AD11" s="76"/>
      <c r="AE11" s="76"/>
      <c r="AF11" s="76"/>
      <c r="AG11" s="77">
        <f t="shared" ref="AG11:AG36" si="1">SUM(AH11:AY11)</f>
        <v>139500000</v>
      </c>
      <c r="AH11" s="78">
        <v>45000000</v>
      </c>
      <c r="AI11" s="78"/>
      <c r="AJ11" s="78">
        <v>49500000</v>
      </c>
      <c r="AK11" s="78">
        <v>45000000</v>
      </c>
      <c r="AL11" s="78"/>
      <c r="AM11" s="78"/>
      <c r="AN11" s="78"/>
      <c r="AO11" s="78"/>
      <c r="AP11" s="79"/>
      <c r="AQ11" s="79"/>
      <c r="AR11" s="79"/>
      <c r="AS11" s="79"/>
      <c r="AT11" s="79"/>
      <c r="AU11" s="79"/>
      <c r="AV11" s="79"/>
      <c r="AW11" s="79"/>
      <c r="AX11" s="79"/>
      <c r="AY11" s="79"/>
      <c r="AZ11" s="79"/>
      <c r="BA11" s="79"/>
      <c r="BB11" s="79"/>
      <c r="BC11" s="79"/>
      <c r="BD11" s="79"/>
      <c r="BE11" s="79"/>
    </row>
    <row r="12" spans="1:57" ht="36" thickTop="1" thickBot="1" x14ac:dyDescent="0.25">
      <c r="A12" s="144"/>
      <c r="B12" s="151" t="str">
        <f>'ACTIVIDADES MGA'!E11</f>
        <v xml:space="preserve">Actividad 1.1.2 </v>
      </c>
      <c r="C12" s="143" t="str">
        <f>'ACTIVIDADES MGA'!F11</f>
        <v>Desarrollar la inscripción y selección de las empresas beneficiarias</v>
      </c>
      <c r="D12" s="145">
        <v>2</v>
      </c>
      <c r="E12" s="73" t="str">
        <f>'POA TÉCNICO'!E13</f>
        <v>Convocatoria para postulación de empresas en la ruta de innovación</v>
      </c>
      <c r="F12" s="74">
        <f>'POA TÉCNICO'!I13</f>
        <v>45275</v>
      </c>
      <c r="G12" s="74">
        <f>'POA TÉCNICO'!J13</f>
        <v>45350</v>
      </c>
      <c r="H12" s="75">
        <f t="shared" si="0"/>
        <v>2500000</v>
      </c>
      <c r="I12" s="76"/>
      <c r="J12" s="76"/>
      <c r="K12" s="76"/>
      <c r="L12" s="76">
        <v>2500000</v>
      </c>
      <c r="M12" s="76"/>
      <c r="N12" s="76"/>
      <c r="O12" s="76"/>
      <c r="P12" s="76"/>
      <c r="Q12" s="76"/>
      <c r="R12" s="76"/>
      <c r="S12" s="76"/>
      <c r="T12" s="76"/>
      <c r="U12" s="76"/>
      <c r="V12" s="76"/>
      <c r="W12" s="76"/>
      <c r="X12" s="76"/>
      <c r="Y12" s="76"/>
      <c r="Z12" s="76"/>
      <c r="AA12" s="76"/>
      <c r="AB12" s="76"/>
      <c r="AC12" s="76"/>
      <c r="AD12" s="76"/>
      <c r="AE12" s="76"/>
      <c r="AF12" s="76"/>
      <c r="AG12" s="77">
        <f t="shared" si="1"/>
        <v>2500000</v>
      </c>
      <c r="AH12" s="78"/>
      <c r="AI12" s="78"/>
      <c r="AJ12" s="78"/>
      <c r="AK12" s="78">
        <v>2500000</v>
      </c>
      <c r="AL12" s="78"/>
      <c r="AM12" s="78"/>
      <c r="AN12" s="78"/>
      <c r="AO12" s="78"/>
      <c r="AP12" s="79"/>
      <c r="AQ12" s="79"/>
      <c r="AR12" s="79"/>
      <c r="AS12" s="79"/>
      <c r="AT12" s="79"/>
      <c r="AU12" s="79"/>
      <c r="AV12" s="79"/>
      <c r="AW12" s="79"/>
      <c r="AX12" s="79"/>
      <c r="AY12" s="79"/>
      <c r="AZ12" s="79"/>
      <c r="BA12" s="79"/>
      <c r="BB12" s="79"/>
      <c r="BC12" s="79"/>
      <c r="BD12" s="79"/>
      <c r="BE12" s="79"/>
    </row>
    <row r="13" spans="1:57" ht="53" thickTop="1" thickBot="1" x14ac:dyDescent="0.25">
      <c r="A13" s="144"/>
      <c r="B13" s="152"/>
      <c r="C13" s="144"/>
      <c r="D13" s="145"/>
      <c r="E13" s="73" t="str">
        <f>'POA TÉCNICO'!E14</f>
        <v>Selección de 60 empresas beneficiarias y 16 facilitadores y publicación de resultados</v>
      </c>
      <c r="F13" s="74">
        <f>'POA TÉCNICO'!I14</f>
        <v>45352</v>
      </c>
      <c r="G13" s="74">
        <f>'POA TÉCNICO'!J14</f>
        <v>45381</v>
      </c>
      <c r="H13" s="75">
        <f t="shared" si="0"/>
        <v>118500000</v>
      </c>
      <c r="I13" s="76"/>
      <c r="J13" s="76"/>
      <c r="K13" s="76"/>
      <c r="L13" s="76"/>
      <c r="M13" s="76">
        <v>39500000</v>
      </c>
      <c r="N13" s="76">
        <v>39500000</v>
      </c>
      <c r="O13" s="76">
        <v>39500000</v>
      </c>
      <c r="P13" s="76"/>
      <c r="Q13" s="76"/>
      <c r="R13" s="76"/>
      <c r="S13" s="76"/>
      <c r="T13" s="76"/>
      <c r="U13" s="76"/>
      <c r="V13" s="76"/>
      <c r="W13" s="76"/>
      <c r="X13" s="76"/>
      <c r="Y13" s="76"/>
      <c r="Z13" s="76"/>
      <c r="AA13" s="76"/>
      <c r="AB13" s="76"/>
      <c r="AC13" s="76"/>
      <c r="AD13" s="76"/>
      <c r="AE13" s="76"/>
      <c r="AF13" s="76"/>
      <c r="AG13" s="77">
        <f t="shared" si="1"/>
        <v>118500000</v>
      </c>
      <c r="AH13" s="78"/>
      <c r="AI13" s="78"/>
      <c r="AJ13" s="78"/>
      <c r="AK13" s="78"/>
      <c r="AL13" s="78">
        <v>39500000</v>
      </c>
      <c r="AM13" s="78">
        <v>39500000</v>
      </c>
      <c r="AN13" s="78">
        <v>39500000</v>
      </c>
      <c r="AO13" s="78"/>
      <c r="AP13" s="79"/>
      <c r="AQ13" s="79"/>
      <c r="AR13" s="79"/>
      <c r="AS13" s="79"/>
      <c r="AT13" s="79"/>
      <c r="AU13" s="79"/>
      <c r="AV13" s="79"/>
      <c r="AW13" s="79"/>
      <c r="AX13" s="79"/>
      <c r="AY13" s="79"/>
      <c r="AZ13" s="79"/>
      <c r="BA13" s="79"/>
      <c r="BB13" s="79"/>
      <c r="BC13" s="79"/>
      <c r="BD13" s="79"/>
      <c r="BE13" s="79"/>
    </row>
    <row r="14" spans="1:57" ht="65" customHeight="1" thickTop="1" thickBot="1" x14ac:dyDescent="0.25">
      <c r="A14" s="144"/>
      <c r="B14" s="151" t="str">
        <f>'ACTIVIDADES MGA'!E12</f>
        <v xml:space="preserve">Actividad 1.1.3 </v>
      </c>
      <c r="C14" s="143" t="str">
        <f>'ACTIVIDADES MGA'!F12</f>
        <v>Realizar talleres para la promoción y difusión de mentalidad innovadora en empresarios de la región</v>
      </c>
      <c r="D14" s="145">
        <v>7</v>
      </c>
      <c r="E14" s="73" t="str">
        <f>'POA TÉCNICO'!E15</f>
        <v>Realizar taller de introducción a la innovación</v>
      </c>
      <c r="F14" s="74">
        <f>'POA TÉCNICO'!I15</f>
        <v>45413</v>
      </c>
      <c r="G14" s="74">
        <f>'POA TÉCNICO'!J15</f>
        <v>45473</v>
      </c>
      <c r="H14" s="75">
        <f t="shared" si="0"/>
        <v>25440000</v>
      </c>
      <c r="I14" s="76"/>
      <c r="J14" s="76"/>
      <c r="K14" s="76"/>
      <c r="L14" s="76"/>
      <c r="M14" s="76"/>
      <c r="N14" s="76"/>
      <c r="O14" s="76"/>
      <c r="P14" s="76">
        <v>8736000</v>
      </c>
      <c r="Q14" s="76">
        <v>3600000</v>
      </c>
      <c r="R14" s="76">
        <v>13104000</v>
      </c>
      <c r="S14" s="76"/>
      <c r="T14" s="76"/>
      <c r="U14" s="76"/>
      <c r="V14" s="76"/>
      <c r="W14" s="76"/>
      <c r="X14" s="76"/>
      <c r="Y14" s="76"/>
      <c r="Z14" s="76"/>
      <c r="AA14" s="76"/>
      <c r="AB14" s="76"/>
      <c r="AC14" s="76"/>
      <c r="AD14" s="76"/>
      <c r="AE14" s="76"/>
      <c r="AF14" s="76"/>
      <c r="AG14" s="77">
        <f t="shared" si="1"/>
        <v>25440000</v>
      </c>
      <c r="AH14" s="78"/>
      <c r="AI14" s="78"/>
      <c r="AJ14" s="78"/>
      <c r="AK14" s="78"/>
      <c r="AL14" s="78"/>
      <c r="AM14" s="78"/>
      <c r="AN14" s="78"/>
      <c r="AO14" s="78">
        <v>8736000</v>
      </c>
      <c r="AP14" s="78">
        <f>+Q14</f>
        <v>3600000</v>
      </c>
      <c r="AQ14" s="78">
        <f>+R14</f>
        <v>13104000</v>
      </c>
      <c r="AR14" s="78"/>
      <c r="AS14" s="78"/>
      <c r="AT14" s="78"/>
      <c r="AU14" s="78"/>
      <c r="AV14" s="78"/>
      <c r="AW14" s="78"/>
      <c r="AX14" s="78"/>
      <c r="AY14" s="78"/>
      <c r="AZ14" s="78"/>
      <c r="BA14" s="78"/>
      <c r="BB14" s="78"/>
      <c r="BC14" s="78"/>
      <c r="BD14" s="78"/>
      <c r="BE14" s="78"/>
    </row>
    <row r="15" spans="1:57" ht="19" thickTop="1" thickBot="1" x14ac:dyDescent="0.25">
      <c r="A15" s="144"/>
      <c r="B15" s="152"/>
      <c r="C15" s="144"/>
      <c r="D15" s="145"/>
      <c r="E15" s="73" t="str">
        <f>'POA TÉCNICO'!E16</f>
        <v>Realizar taller nociones de prototipado</v>
      </c>
      <c r="F15" s="74">
        <f>'POA TÉCNICO'!I16</f>
        <v>45419</v>
      </c>
      <c r="G15" s="74">
        <f>'POA TÉCNICO'!J16</f>
        <v>45473</v>
      </c>
      <c r="H15" s="75">
        <f t="shared" si="0"/>
        <v>101760000</v>
      </c>
      <c r="I15" s="76"/>
      <c r="J15" s="76"/>
      <c r="K15" s="76"/>
      <c r="L15" s="76"/>
      <c r="M15" s="76"/>
      <c r="N15" s="76"/>
      <c r="O15" s="76"/>
      <c r="P15" s="76">
        <v>34944000</v>
      </c>
      <c r="Q15" s="76">
        <v>14400000</v>
      </c>
      <c r="R15" s="76">
        <v>52416000</v>
      </c>
      <c r="S15" s="76"/>
      <c r="T15" s="76"/>
      <c r="U15" s="76"/>
      <c r="V15" s="76"/>
      <c r="W15" s="76"/>
      <c r="X15" s="76"/>
      <c r="Y15" s="76"/>
      <c r="Z15" s="76"/>
      <c r="AA15" s="76"/>
      <c r="AB15" s="76"/>
      <c r="AC15" s="76"/>
      <c r="AD15" s="76"/>
      <c r="AE15" s="76"/>
      <c r="AF15" s="76"/>
      <c r="AG15" s="77">
        <f t="shared" si="1"/>
        <v>101760000</v>
      </c>
      <c r="AH15" s="78"/>
      <c r="AI15" s="78"/>
      <c r="AJ15" s="78"/>
      <c r="AK15" s="78"/>
      <c r="AL15" s="78"/>
      <c r="AM15" s="78"/>
      <c r="AN15" s="78"/>
      <c r="AO15" s="78">
        <f>+P15</f>
        <v>34944000</v>
      </c>
      <c r="AP15" s="78">
        <f>+Q15</f>
        <v>14400000</v>
      </c>
      <c r="AQ15" s="78">
        <f t="shared" ref="AQ15:AQ23" si="2">+R15</f>
        <v>52416000</v>
      </c>
      <c r="AR15" s="78"/>
      <c r="AS15" s="78"/>
      <c r="AT15" s="78"/>
      <c r="AU15" s="78"/>
      <c r="AV15" s="78"/>
      <c r="AW15" s="78"/>
      <c r="AX15" s="78"/>
      <c r="AY15" s="78"/>
      <c r="AZ15" s="78"/>
      <c r="BA15" s="78"/>
      <c r="BB15" s="78"/>
      <c r="BC15" s="78"/>
      <c r="BD15" s="78"/>
      <c r="BE15" s="78"/>
    </row>
    <row r="16" spans="1:57" ht="19" thickTop="1" thickBot="1" x14ac:dyDescent="0.25">
      <c r="A16" s="144"/>
      <c r="B16" s="152"/>
      <c r="C16" s="144"/>
      <c r="D16" s="145"/>
      <c r="E16" s="73" t="str">
        <f>'POA TÉCNICO'!E17</f>
        <v>Realizar taller de innovación abierta</v>
      </c>
      <c r="F16" s="74">
        <f>'POA TÉCNICO'!I17</f>
        <v>45424</v>
      </c>
      <c r="G16" s="74">
        <f>'POA TÉCNICO'!J17</f>
        <v>45473</v>
      </c>
      <c r="H16" s="75">
        <f t="shared" si="0"/>
        <v>50880000</v>
      </c>
      <c r="I16" s="76"/>
      <c r="J16" s="76"/>
      <c r="K16" s="76"/>
      <c r="L16" s="76"/>
      <c r="M16" s="76"/>
      <c r="N16" s="76"/>
      <c r="O16" s="76"/>
      <c r="P16" s="76">
        <v>17472000</v>
      </c>
      <c r="Q16" s="76">
        <v>7200000</v>
      </c>
      <c r="R16" s="76">
        <v>26208000</v>
      </c>
      <c r="S16" s="76"/>
      <c r="T16" s="76"/>
      <c r="U16" s="76"/>
      <c r="V16" s="76"/>
      <c r="W16" s="76"/>
      <c r="X16" s="76"/>
      <c r="Y16" s="76"/>
      <c r="Z16" s="76"/>
      <c r="AA16" s="76"/>
      <c r="AB16" s="76"/>
      <c r="AC16" s="76"/>
      <c r="AD16" s="76"/>
      <c r="AE16" s="76"/>
      <c r="AF16" s="76"/>
      <c r="AG16" s="77">
        <f t="shared" si="1"/>
        <v>50880000</v>
      </c>
      <c r="AH16" s="78"/>
      <c r="AI16" s="78"/>
      <c r="AJ16" s="78"/>
      <c r="AK16" s="78"/>
      <c r="AL16" s="78"/>
      <c r="AM16" s="78"/>
      <c r="AN16" s="78"/>
      <c r="AO16" s="78"/>
      <c r="AP16" s="78">
        <f>+P16+Q16</f>
        <v>24672000</v>
      </c>
      <c r="AQ16" s="78">
        <f t="shared" si="2"/>
        <v>26208000</v>
      </c>
      <c r="AR16" s="78"/>
      <c r="AS16" s="78"/>
      <c r="AT16" s="78"/>
      <c r="AU16" s="78"/>
      <c r="AV16" s="78"/>
      <c r="AW16" s="78"/>
      <c r="AX16" s="78"/>
      <c r="AY16" s="78"/>
      <c r="AZ16" s="78"/>
      <c r="BA16" s="78"/>
      <c r="BB16" s="78"/>
      <c r="BC16" s="78"/>
      <c r="BD16" s="78"/>
      <c r="BE16" s="78"/>
    </row>
    <row r="17" spans="1:57" ht="36" thickTop="1" thickBot="1" x14ac:dyDescent="0.25">
      <c r="A17" s="144"/>
      <c r="B17" s="152"/>
      <c r="C17" s="144"/>
      <c r="D17" s="145"/>
      <c r="E17" s="73" t="str">
        <f>'POA TÉCNICO'!E18</f>
        <v>Realizar taller de co-creación y económia colaborativa</v>
      </c>
      <c r="F17" s="74">
        <f>'POA TÉCNICO'!I18</f>
        <v>45427</v>
      </c>
      <c r="G17" s="74">
        <f>'POA TÉCNICO'!J18</f>
        <v>45473</v>
      </c>
      <c r="H17" s="75">
        <f t="shared" si="0"/>
        <v>50880000</v>
      </c>
      <c r="I17" s="76"/>
      <c r="J17" s="76"/>
      <c r="K17" s="76"/>
      <c r="L17" s="76"/>
      <c r="M17" s="76"/>
      <c r="N17" s="76"/>
      <c r="O17" s="76"/>
      <c r="P17" s="76">
        <v>17472000</v>
      </c>
      <c r="Q17" s="76">
        <v>7200000</v>
      </c>
      <c r="R17" s="76">
        <v>26208000</v>
      </c>
      <c r="S17" s="76"/>
      <c r="T17" s="76"/>
      <c r="U17" s="76"/>
      <c r="V17" s="76"/>
      <c r="W17" s="76"/>
      <c r="X17" s="76"/>
      <c r="Y17" s="76"/>
      <c r="Z17" s="76"/>
      <c r="AA17" s="76"/>
      <c r="AB17" s="76"/>
      <c r="AC17" s="76"/>
      <c r="AD17" s="76"/>
      <c r="AE17" s="76"/>
      <c r="AF17" s="76"/>
      <c r="AG17" s="77">
        <f t="shared" si="1"/>
        <v>50880000</v>
      </c>
      <c r="AH17" s="78"/>
      <c r="AI17" s="78"/>
      <c r="AJ17" s="78"/>
      <c r="AK17" s="78"/>
      <c r="AL17" s="78"/>
      <c r="AM17" s="78"/>
      <c r="AN17" s="78"/>
      <c r="AO17" s="78"/>
      <c r="AP17" s="78">
        <f t="shared" ref="AP17:AP19" si="3">+P17+Q17</f>
        <v>24672000</v>
      </c>
      <c r="AQ17" s="78">
        <f t="shared" si="2"/>
        <v>26208000</v>
      </c>
      <c r="AR17" s="78"/>
      <c r="AS17" s="78"/>
      <c r="AT17" s="78"/>
      <c r="AU17" s="78"/>
      <c r="AV17" s="78"/>
      <c r="AW17" s="78"/>
      <c r="AX17" s="78"/>
      <c r="AY17" s="78"/>
      <c r="AZ17" s="78"/>
      <c r="BA17" s="78"/>
      <c r="BB17" s="78"/>
      <c r="BC17" s="78"/>
      <c r="BD17" s="78"/>
      <c r="BE17" s="78"/>
    </row>
    <row r="18" spans="1:57" ht="36" thickTop="1" thickBot="1" x14ac:dyDescent="0.25">
      <c r="A18" s="144"/>
      <c r="B18" s="152"/>
      <c r="C18" s="144"/>
      <c r="D18" s="145"/>
      <c r="E18" s="73" t="str">
        <f>'POA TÉCNICO'!E19</f>
        <v>Realizar taller de casos de éxito de innovación en Colombia</v>
      </c>
      <c r="F18" s="74">
        <f>'POA TÉCNICO'!I19</f>
        <v>45435</v>
      </c>
      <c r="G18" s="74">
        <f>'POA TÉCNICO'!J19</f>
        <v>45473</v>
      </c>
      <c r="H18" s="75">
        <f t="shared" si="0"/>
        <v>25440000</v>
      </c>
      <c r="I18" s="76"/>
      <c r="J18" s="76"/>
      <c r="K18" s="76"/>
      <c r="L18" s="76"/>
      <c r="M18" s="76"/>
      <c r="N18" s="76"/>
      <c r="O18" s="76"/>
      <c r="P18" s="76">
        <v>8736000</v>
      </c>
      <c r="Q18" s="76">
        <v>3600000</v>
      </c>
      <c r="R18" s="76">
        <v>13104000</v>
      </c>
      <c r="S18" s="76"/>
      <c r="T18" s="76"/>
      <c r="U18" s="76"/>
      <c r="V18" s="76"/>
      <c r="W18" s="76"/>
      <c r="X18" s="76"/>
      <c r="Y18" s="76"/>
      <c r="Z18" s="76"/>
      <c r="AA18" s="76"/>
      <c r="AB18" s="76"/>
      <c r="AC18" s="76"/>
      <c r="AD18" s="76"/>
      <c r="AE18" s="76"/>
      <c r="AF18" s="76"/>
      <c r="AG18" s="77">
        <f t="shared" si="1"/>
        <v>25440000</v>
      </c>
      <c r="AH18" s="78"/>
      <c r="AI18" s="78"/>
      <c r="AJ18" s="78"/>
      <c r="AK18" s="78"/>
      <c r="AL18" s="78"/>
      <c r="AM18" s="78"/>
      <c r="AN18" s="78"/>
      <c r="AO18" s="78"/>
      <c r="AP18" s="78">
        <f t="shared" si="3"/>
        <v>12336000</v>
      </c>
      <c r="AQ18" s="78">
        <f t="shared" si="2"/>
        <v>13104000</v>
      </c>
      <c r="AR18" s="78"/>
      <c r="AS18" s="78"/>
      <c r="AT18" s="78"/>
      <c r="AU18" s="78"/>
      <c r="AV18" s="78"/>
      <c r="AW18" s="78"/>
      <c r="AX18" s="78"/>
      <c r="AY18" s="78"/>
      <c r="AZ18" s="78"/>
      <c r="BA18" s="78"/>
      <c r="BB18" s="78"/>
      <c r="BC18" s="78"/>
      <c r="BD18" s="78"/>
      <c r="BE18" s="78"/>
    </row>
    <row r="19" spans="1:57" ht="19" thickTop="1" thickBot="1" x14ac:dyDescent="0.25">
      <c r="A19" s="144"/>
      <c r="B19" s="152"/>
      <c r="C19" s="144"/>
      <c r="D19" s="145"/>
      <c r="E19" s="73" t="str">
        <f>'POA TÉCNICO'!E20</f>
        <v>Realizar taller de liderazgo innovador</v>
      </c>
      <c r="F19" s="74">
        <f>'POA TÉCNICO'!I20</f>
        <v>45445</v>
      </c>
      <c r="G19" s="74">
        <f>'POA TÉCNICO'!J20</f>
        <v>45473</v>
      </c>
      <c r="H19" s="75">
        <f t="shared" si="0"/>
        <v>50880000</v>
      </c>
      <c r="I19" s="76"/>
      <c r="J19" s="76"/>
      <c r="K19" s="76"/>
      <c r="L19" s="76"/>
      <c r="M19" s="76"/>
      <c r="N19" s="76"/>
      <c r="O19" s="76"/>
      <c r="P19" s="76">
        <v>17472000</v>
      </c>
      <c r="Q19" s="76">
        <v>7200000</v>
      </c>
      <c r="R19" s="76">
        <v>26208000</v>
      </c>
      <c r="S19" s="76"/>
      <c r="T19" s="76"/>
      <c r="U19" s="76"/>
      <c r="V19" s="76"/>
      <c r="W19" s="76"/>
      <c r="X19" s="76"/>
      <c r="Y19" s="76"/>
      <c r="Z19" s="76"/>
      <c r="AA19" s="76"/>
      <c r="AB19" s="76"/>
      <c r="AC19" s="76"/>
      <c r="AD19" s="76"/>
      <c r="AE19" s="76"/>
      <c r="AF19" s="76"/>
      <c r="AG19" s="77">
        <f t="shared" si="1"/>
        <v>50880000</v>
      </c>
      <c r="AH19" s="78"/>
      <c r="AI19" s="78"/>
      <c r="AJ19" s="78"/>
      <c r="AK19" s="78"/>
      <c r="AL19" s="78"/>
      <c r="AM19" s="78"/>
      <c r="AN19" s="78"/>
      <c r="AO19" s="78"/>
      <c r="AP19" s="78">
        <f t="shared" si="3"/>
        <v>24672000</v>
      </c>
      <c r="AQ19" s="78">
        <f t="shared" si="2"/>
        <v>26208000</v>
      </c>
      <c r="AR19" s="78"/>
      <c r="AS19" s="78"/>
      <c r="AT19" s="78"/>
      <c r="AU19" s="78"/>
      <c r="AV19" s="78"/>
      <c r="AW19" s="78"/>
      <c r="AX19" s="78"/>
      <c r="AY19" s="78"/>
      <c r="AZ19" s="78"/>
      <c r="BA19" s="78"/>
      <c r="BB19" s="78"/>
      <c r="BC19" s="78"/>
      <c r="BD19" s="78"/>
      <c r="BE19" s="78"/>
    </row>
    <row r="20" spans="1:57" ht="19" thickTop="1" thickBot="1" x14ac:dyDescent="0.25">
      <c r="A20" s="144"/>
      <c r="B20" s="152"/>
      <c r="C20" s="144"/>
      <c r="D20" s="145"/>
      <c r="E20" s="73" t="str">
        <f>'POA TÉCNICO'!E21</f>
        <v>Elaboración Guía ruta de Innovación</v>
      </c>
      <c r="F20" s="74">
        <f>'POA TÉCNICO'!I21</f>
        <v>45413</v>
      </c>
      <c r="G20" s="74">
        <f>'POA TÉCNICO'!J21</f>
        <v>45473</v>
      </c>
      <c r="H20" s="75">
        <f t="shared" si="0"/>
        <v>103000000</v>
      </c>
      <c r="I20" s="76"/>
      <c r="J20" s="76"/>
      <c r="K20" s="76"/>
      <c r="L20" s="76"/>
      <c r="M20" s="76"/>
      <c r="N20" s="76"/>
      <c r="O20" s="76"/>
      <c r="P20" s="76">
        <f>9600000+39500000</f>
        <v>49100000</v>
      </c>
      <c r="Q20" s="76">
        <v>39500000</v>
      </c>
      <c r="R20" s="76">
        <v>14400000</v>
      </c>
      <c r="S20" s="76"/>
      <c r="T20" s="76"/>
      <c r="U20" s="76"/>
      <c r="V20" s="76"/>
      <c r="W20" s="76"/>
      <c r="X20" s="76"/>
      <c r="Y20" s="76"/>
      <c r="Z20" s="76"/>
      <c r="AA20" s="76"/>
      <c r="AB20" s="76"/>
      <c r="AC20" s="76"/>
      <c r="AD20" s="76"/>
      <c r="AE20" s="76"/>
      <c r="AF20" s="76"/>
      <c r="AG20" s="77">
        <f t="shared" si="1"/>
        <v>14400000</v>
      </c>
      <c r="AH20" s="78"/>
      <c r="AI20" s="78"/>
      <c r="AJ20" s="78"/>
      <c r="AK20" s="78"/>
      <c r="AL20" s="78"/>
      <c r="AM20" s="78"/>
      <c r="AN20" s="78"/>
      <c r="AO20" s="78"/>
      <c r="AP20" s="78">
        <v>0</v>
      </c>
      <c r="AQ20" s="78">
        <f t="shared" si="2"/>
        <v>14400000</v>
      </c>
      <c r="AR20" s="78"/>
      <c r="AS20" s="78"/>
      <c r="AT20" s="78"/>
      <c r="AU20" s="78"/>
      <c r="AV20" s="78"/>
      <c r="AW20" s="78"/>
      <c r="AX20" s="78"/>
      <c r="AY20" s="78"/>
      <c r="AZ20" s="78"/>
      <c r="BA20" s="78"/>
      <c r="BB20" s="78"/>
      <c r="BC20" s="78"/>
      <c r="BD20" s="78"/>
      <c r="BE20" s="78"/>
    </row>
    <row r="21" spans="1:57" ht="36" thickTop="1" thickBot="1" x14ac:dyDescent="0.25">
      <c r="A21" s="144"/>
      <c r="B21" s="151" t="str">
        <f>'ACTIVIDADES MGA'!E13</f>
        <v xml:space="preserve">Actividad 1.1.4 </v>
      </c>
      <c r="C21" s="143" t="str">
        <f>'ACTIVIDADES MGA'!F13</f>
        <v>Implementar en las MiPyME beneficiarias la ruta de la innovación</v>
      </c>
      <c r="D21" s="145">
        <v>3</v>
      </c>
      <c r="E21" s="73" t="str">
        <f>'POA TÉCNICO'!E22</f>
        <v>Taller de formación para la construcción de la ruta de innovación</v>
      </c>
      <c r="F21" s="74">
        <f>'POA TÉCNICO'!I22</f>
        <v>45461</v>
      </c>
      <c r="G21" s="74">
        <f>'POA TÉCNICO'!J22</f>
        <v>45486</v>
      </c>
      <c r="H21" s="75">
        <f t="shared" si="0"/>
        <v>254400000</v>
      </c>
      <c r="I21" s="76"/>
      <c r="J21" s="76"/>
      <c r="K21" s="76"/>
      <c r="L21" s="76"/>
      <c r="M21" s="76"/>
      <c r="N21" s="76"/>
      <c r="O21" s="76"/>
      <c r="P21" s="76"/>
      <c r="Q21" s="76">
        <v>98880000</v>
      </c>
      <c r="R21" s="76">
        <v>7200000</v>
      </c>
      <c r="S21" s="76">
        <v>148320000</v>
      </c>
      <c r="T21" s="76"/>
      <c r="U21" s="76"/>
      <c r="V21" s="76"/>
      <c r="W21" s="76"/>
      <c r="X21" s="76"/>
      <c r="Y21" s="76"/>
      <c r="Z21" s="76"/>
      <c r="AA21" s="76"/>
      <c r="AB21" s="76"/>
      <c r="AC21" s="76"/>
      <c r="AD21" s="76"/>
      <c r="AE21" s="76"/>
      <c r="AF21" s="76"/>
      <c r="AG21" s="77">
        <f t="shared" si="1"/>
        <v>254400000</v>
      </c>
      <c r="AH21" s="78"/>
      <c r="AI21" s="78"/>
      <c r="AJ21" s="78"/>
      <c r="AK21" s="78"/>
      <c r="AL21" s="78"/>
      <c r="AM21" s="78"/>
      <c r="AN21" s="78"/>
      <c r="AO21" s="78"/>
      <c r="AP21" s="78">
        <f>+Q21</f>
        <v>98880000</v>
      </c>
      <c r="AQ21" s="78">
        <f t="shared" si="2"/>
        <v>7200000</v>
      </c>
      <c r="AR21" s="78">
        <f>+S21</f>
        <v>148320000</v>
      </c>
      <c r="AS21" s="78"/>
      <c r="AT21" s="78"/>
      <c r="AU21" s="78"/>
      <c r="AV21" s="78"/>
      <c r="AW21" s="78"/>
      <c r="AX21" s="78"/>
      <c r="AY21" s="78"/>
      <c r="AZ21" s="78"/>
      <c r="BA21" s="78"/>
      <c r="BB21" s="78"/>
      <c r="BC21" s="78"/>
      <c r="BD21" s="78"/>
      <c r="BE21" s="78"/>
    </row>
    <row r="22" spans="1:57" ht="19" thickTop="1" thickBot="1" x14ac:dyDescent="0.25">
      <c r="A22" s="144"/>
      <c r="B22" s="152"/>
      <c r="C22" s="144"/>
      <c r="D22" s="145"/>
      <c r="E22" s="73" t="str">
        <f>'POA TÉCNICO'!E23</f>
        <v>Taller de construcción de prototipo</v>
      </c>
      <c r="F22" s="74">
        <f>'POA TÉCNICO'!I23</f>
        <v>45464</v>
      </c>
      <c r="G22" s="74">
        <f>'POA TÉCNICO'!J23</f>
        <v>45503</v>
      </c>
      <c r="H22" s="75">
        <f t="shared" si="0"/>
        <v>240000000</v>
      </c>
      <c r="I22" s="76"/>
      <c r="J22" s="76"/>
      <c r="K22" s="76"/>
      <c r="L22" s="76"/>
      <c r="M22" s="76"/>
      <c r="N22" s="76"/>
      <c r="O22" s="76"/>
      <c r="P22" s="76"/>
      <c r="Q22" s="76">
        <v>81600000</v>
      </c>
      <c r="R22" s="76">
        <v>36000000</v>
      </c>
      <c r="S22" s="76">
        <v>122400000</v>
      </c>
      <c r="T22" s="76"/>
      <c r="U22" s="76"/>
      <c r="V22" s="76"/>
      <c r="W22" s="76"/>
      <c r="X22" s="76"/>
      <c r="Y22" s="76"/>
      <c r="Z22" s="76"/>
      <c r="AA22" s="76"/>
      <c r="AB22" s="76"/>
      <c r="AC22" s="76"/>
      <c r="AD22" s="76"/>
      <c r="AE22" s="76"/>
      <c r="AF22" s="76"/>
      <c r="AG22" s="77">
        <f t="shared" si="1"/>
        <v>240000000</v>
      </c>
      <c r="AH22" s="78"/>
      <c r="AI22" s="78"/>
      <c r="AJ22" s="78"/>
      <c r="AK22" s="78"/>
      <c r="AL22" s="78"/>
      <c r="AM22" s="78"/>
      <c r="AN22" s="78"/>
      <c r="AO22" s="78"/>
      <c r="AP22" s="78">
        <f>+Q22</f>
        <v>81600000</v>
      </c>
      <c r="AQ22" s="78">
        <f t="shared" si="2"/>
        <v>36000000</v>
      </c>
      <c r="AR22" s="78">
        <f t="shared" ref="AR22:AR26" si="4">+S22</f>
        <v>122400000</v>
      </c>
      <c r="AS22" s="78"/>
      <c r="AT22" s="78"/>
      <c r="AU22" s="78"/>
      <c r="AV22" s="78"/>
      <c r="AW22" s="78"/>
      <c r="AX22" s="78"/>
      <c r="AY22" s="78"/>
      <c r="AZ22" s="78"/>
      <c r="BA22" s="78"/>
      <c r="BB22" s="78"/>
      <c r="BC22" s="78"/>
      <c r="BD22" s="78"/>
      <c r="BE22" s="78"/>
    </row>
    <row r="23" spans="1:57" ht="36" thickTop="1" thickBot="1" x14ac:dyDescent="0.25">
      <c r="A23" s="144"/>
      <c r="B23" s="152"/>
      <c r="C23" s="144"/>
      <c r="D23" s="145"/>
      <c r="E23" s="73" t="str">
        <f>'POA TÉCNICO'!E24</f>
        <v>Taller de formación de facilitadores en ejecución de proyectos de CTeI</v>
      </c>
      <c r="F23" s="74">
        <f>'POA TÉCNICO'!I24</f>
        <v>45458</v>
      </c>
      <c r="G23" s="74">
        <f>'POA TÉCNICO'!J24</f>
        <v>45488</v>
      </c>
      <c r="H23" s="75">
        <f t="shared" si="0"/>
        <v>86680000</v>
      </c>
      <c r="I23" s="76"/>
      <c r="J23" s="76"/>
      <c r="K23" s="76"/>
      <c r="L23" s="76"/>
      <c r="M23" s="76"/>
      <c r="N23" s="76"/>
      <c r="O23" s="76"/>
      <c r="P23" s="76"/>
      <c r="Q23" s="76">
        <v>192000</v>
      </c>
      <c r="R23" s="76">
        <f>7200000+39500000</f>
        <v>46700000</v>
      </c>
      <c r="S23" s="76">
        <f>288000+39500000</f>
        <v>39788000</v>
      </c>
      <c r="T23" s="76"/>
      <c r="U23" s="76"/>
      <c r="V23" s="76"/>
      <c r="W23" s="76"/>
      <c r="X23" s="76"/>
      <c r="Y23" s="76"/>
      <c r="Z23" s="76"/>
      <c r="AA23" s="76"/>
      <c r="AB23" s="76"/>
      <c r="AC23" s="76"/>
      <c r="AD23" s="76"/>
      <c r="AE23" s="76"/>
      <c r="AF23" s="76"/>
      <c r="AG23" s="77">
        <f t="shared" si="1"/>
        <v>86488000</v>
      </c>
      <c r="AH23" s="78"/>
      <c r="AI23" s="78"/>
      <c r="AJ23" s="78"/>
      <c r="AK23" s="78"/>
      <c r="AL23" s="78"/>
      <c r="AM23" s="78"/>
      <c r="AN23" s="78"/>
      <c r="AO23" s="78"/>
      <c r="AP23" s="78"/>
      <c r="AQ23" s="78">
        <f t="shared" si="2"/>
        <v>46700000</v>
      </c>
      <c r="AR23" s="78">
        <f t="shared" si="4"/>
        <v>39788000</v>
      </c>
      <c r="AS23" s="78"/>
      <c r="AT23" s="78"/>
      <c r="AU23" s="78"/>
      <c r="AV23" s="78"/>
      <c r="AW23" s="78"/>
      <c r="AX23" s="78"/>
      <c r="AY23" s="78"/>
      <c r="AZ23" s="78"/>
      <c r="BA23" s="78"/>
      <c r="BB23" s="78"/>
      <c r="BC23" s="78"/>
      <c r="BD23" s="78"/>
      <c r="BE23" s="78"/>
    </row>
    <row r="24" spans="1:57" ht="50" customHeight="1" thickTop="1" thickBot="1" x14ac:dyDescent="0.25">
      <c r="A24" s="144"/>
      <c r="B24" s="151" t="str">
        <f>'ACTIVIDADES MGA'!E14</f>
        <v xml:space="preserve">Actividad 1.1.5 </v>
      </c>
      <c r="C24" s="143" t="str">
        <f>'ACTIVIDADES MGA'!F14</f>
        <v>Desarrollar jornadas de formación en formulación y gestión de proyectos de CTeI</v>
      </c>
      <c r="D24" s="145">
        <v>2</v>
      </c>
      <c r="E24" s="73" t="str">
        <f>'POA TÉCNICO'!E25</f>
        <v>Taller en formualación de proyectos</v>
      </c>
      <c r="F24" s="74">
        <f>'POA TÉCNICO'!I25</f>
        <v>45413</v>
      </c>
      <c r="G24" s="74">
        <f>'POA TÉCNICO'!J25</f>
        <v>45534</v>
      </c>
      <c r="H24" s="75">
        <f t="shared" si="0"/>
        <v>54860000</v>
      </c>
      <c r="I24" s="76"/>
      <c r="J24" s="76"/>
      <c r="K24" s="76"/>
      <c r="L24" s="76"/>
      <c r="M24" s="76"/>
      <c r="N24" s="76"/>
      <c r="O24" s="76"/>
      <c r="P24" s="76">
        <v>4096000</v>
      </c>
      <c r="Q24" s="76"/>
      <c r="R24" s="76"/>
      <c r="S24" s="76">
        <v>5120000</v>
      </c>
      <c r="T24" s="76">
        <f>6144000+39500000</f>
        <v>45644000</v>
      </c>
      <c r="U24" s="76"/>
      <c r="V24" s="76"/>
      <c r="W24" s="76"/>
      <c r="X24" s="76"/>
      <c r="Y24" s="76"/>
      <c r="Z24" s="76"/>
      <c r="AA24" s="76"/>
      <c r="AB24" s="76"/>
      <c r="AC24" s="76"/>
      <c r="AD24" s="76"/>
      <c r="AE24" s="76"/>
      <c r="AF24" s="76"/>
      <c r="AG24" s="77">
        <f t="shared" si="1"/>
        <v>5120000</v>
      </c>
      <c r="AH24" s="78"/>
      <c r="AI24" s="78"/>
      <c r="AJ24" s="78"/>
      <c r="AK24" s="78"/>
      <c r="AL24" s="78"/>
      <c r="AM24" s="78"/>
      <c r="AN24" s="78"/>
      <c r="AO24" s="78"/>
      <c r="AP24" s="78"/>
      <c r="AQ24" s="78"/>
      <c r="AR24" s="78">
        <f t="shared" si="4"/>
        <v>5120000</v>
      </c>
      <c r="AS24" s="78"/>
      <c r="AT24" s="78"/>
      <c r="AU24" s="78"/>
      <c r="AV24" s="78"/>
      <c r="AW24" s="78"/>
      <c r="AX24" s="78"/>
      <c r="AY24" s="78"/>
      <c r="AZ24" s="78"/>
      <c r="BA24" s="78"/>
      <c r="BB24" s="78"/>
      <c r="BC24" s="78"/>
      <c r="BD24" s="78"/>
      <c r="BE24" s="78"/>
    </row>
    <row r="25" spans="1:57" ht="50" customHeight="1" thickTop="1" thickBot="1" x14ac:dyDescent="0.25">
      <c r="A25" s="144"/>
      <c r="B25" s="152"/>
      <c r="C25" s="144"/>
      <c r="D25" s="145"/>
      <c r="E25" s="73" t="str">
        <f>'POA TÉCNICO'!E26</f>
        <v>Taller en gestión de proyectos de CTeI</v>
      </c>
      <c r="F25" s="74">
        <f>'POA TÉCNICO'!I26</f>
        <v>45413</v>
      </c>
      <c r="G25" s="74">
        <f>'POA TÉCNICO'!J26</f>
        <v>45534</v>
      </c>
      <c r="H25" s="75">
        <f t="shared" si="0"/>
        <v>15360000</v>
      </c>
      <c r="I25" s="76"/>
      <c r="J25" s="76"/>
      <c r="K25" s="76"/>
      <c r="L25" s="76"/>
      <c r="M25" s="76"/>
      <c r="N25" s="76"/>
      <c r="O25" s="76"/>
      <c r="P25" s="76">
        <v>4096000</v>
      </c>
      <c r="Q25" s="76"/>
      <c r="R25" s="76"/>
      <c r="S25" s="76">
        <v>5120000</v>
      </c>
      <c r="T25" s="76">
        <v>6144000</v>
      </c>
      <c r="U25" s="76"/>
      <c r="V25" s="76"/>
      <c r="W25" s="76"/>
      <c r="X25" s="76"/>
      <c r="Y25" s="76"/>
      <c r="Z25" s="76"/>
      <c r="AA25" s="76"/>
      <c r="AB25" s="76"/>
      <c r="AC25" s="76"/>
      <c r="AD25" s="76"/>
      <c r="AE25" s="76"/>
      <c r="AF25" s="76"/>
      <c r="AG25" s="77">
        <f t="shared" si="1"/>
        <v>5120000</v>
      </c>
      <c r="AH25" s="78"/>
      <c r="AI25" s="78"/>
      <c r="AJ25" s="78"/>
      <c r="AK25" s="78"/>
      <c r="AL25" s="78"/>
      <c r="AM25" s="78"/>
      <c r="AN25" s="78"/>
      <c r="AO25" s="78"/>
      <c r="AP25" s="78"/>
      <c r="AQ25" s="78"/>
      <c r="AR25" s="78">
        <f t="shared" si="4"/>
        <v>5120000</v>
      </c>
      <c r="AS25" s="78"/>
      <c r="AT25" s="78"/>
      <c r="AU25" s="78"/>
      <c r="AV25" s="78"/>
      <c r="AW25" s="78"/>
      <c r="AX25" s="78"/>
      <c r="AY25" s="78"/>
      <c r="AZ25" s="78"/>
      <c r="BA25" s="78"/>
      <c r="BB25" s="78"/>
      <c r="BC25" s="78"/>
      <c r="BD25" s="78"/>
      <c r="BE25" s="78"/>
    </row>
    <row r="26" spans="1:57" ht="50" customHeight="1" thickTop="1" thickBot="1" x14ac:dyDescent="0.25">
      <c r="A26" s="144"/>
      <c r="B26" s="80" t="str">
        <f>'ACTIVIDADES MGA'!E15</f>
        <v xml:space="preserve">Actividad 1.1.6 </v>
      </c>
      <c r="C26" s="73" t="str">
        <f>'ACTIVIDADES MGA'!F15</f>
        <v>Realizar la administración del proyecto</v>
      </c>
      <c r="D26" s="73">
        <v>1</v>
      </c>
      <c r="E26" s="73" t="str">
        <f>'POA TÉCNICO'!E27</f>
        <v>Realizar la administración</v>
      </c>
      <c r="F26" s="74">
        <f>'POA TÉCNICO'!I27</f>
        <v>45231</v>
      </c>
      <c r="G26" s="74">
        <f>'POA TÉCNICO'!J27</f>
        <v>45534</v>
      </c>
      <c r="H26" s="75">
        <f>SUM(I26:AF26)</f>
        <v>241383000</v>
      </c>
      <c r="I26" s="76">
        <f>19500000+26883000</f>
        <v>46383000</v>
      </c>
      <c r="J26" s="76">
        <v>19500000</v>
      </c>
      <c r="K26" s="76">
        <f>+J26</f>
        <v>19500000</v>
      </c>
      <c r="L26" s="76">
        <f>+K26</f>
        <v>19500000</v>
      </c>
      <c r="M26" s="76">
        <f t="shared" ref="M26:S26" si="5">+L26</f>
        <v>19500000</v>
      </c>
      <c r="N26" s="76">
        <f t="shared" si="5"/>
        <v>19500000</v>
      </c>
      <c r="O26" s="76">
        <f t="shared" si="5"/>
        <v>19500000</v>
      </c>
      <c r="P26" s="76">
        <f t="shared" si="5"/>
        <v>19500000</v>
      </c>
      <c r="Q26" s="76">
        <f t="shared" si="5"/>
        <v>19500000</v>
      </c>
      <c r="R26" s="76">
        <f t="shared" si="5"/>
        <v>19500000</v>
      </c>
      <c r="S26" s="76">
        <f t="shared" si="5"/>
        <v>19500000</v>
      </c>
      <c r="T26" s="76"/>
      <c r="U26" s="76"/>
      <c r="V26" s="76"/>
      <c r="W26" s="76"/>
      <c r="X26" s="76"/>
      <c r="Y26" s="76"/>
      <c r="Z26" s="76"/>
      <c r="AA26" s="76"/>
      <c r="AB26" s="76"/>
      <c r="AC26" s="76"/>
      <c r="AD26" s="76"/>
      <c r="AE26" s="76"/>
      <c r="AF26" s="76"/>
      <c r="AG26" s="77">
        <f t="shared" si="1"/>
        <v>241383000</v>
      </c>
      <c r="AH26" s="78">
        <v>46383000</v>
      </c>
      <c r="AI26" s="78">
        <v>19500000</v>
      </c>
      <c r="AJ26" s="78">
        <v>19500000</v>
      </c>
      <c r="AK26" s="78">
        <v>19500000</v>
      </c>
      <c r="AL26" s="78">
        <v>19500000</v>
      </c>
      <c r="AM26" s="78">
        <v>19500000</v>
      </c>
      <c r="AN26" s="78">
        <v>19500000</v>
      </c>
      <c r="AO26" s="78">
        <v>19500000</v>
      </c>
      <c r="AP26" s="78">
        <f>+Q26</f>
        <v>19500000</v>
      </c>
      <c r="AQ26" s="78">
        <f>+R26</f>
        <v>19500000</v>
      </c>
      <c r="AR26" s="78">
        <f t="shared" si="4"/>
        <v>19500000</v>
      </c>
      <c r="AS26" s="78"/>
      <c r="AT26" s="78"/>
      <c r="AU26" s="78"/>
      <c r="AV26" s="78"/>
      <c r="AW26" s="78"/>
      <c r="AX26" s="78"/>
      <c r="AY26" s="78"/>
      <c r="AZ26" s="78"/>
      <c r="BA26" s="78"/>
      <c r="BB26" s="78"/>
      <c r="BC26" s="78"/>
      <c r="BD26" s="78"/>
      <c r="BE26" s="78"/>
    </row>
    <row r="27" spans="1:57" ht="50" customHeight="1" thickTop="1" thickBot="1" x14ac:dyDescent="0.25">
      <c r="A27" s="144"/>
      <c r="B27" s="72" t="str">
        <f>'ACTIVIDADES MGA'!E16</f>
        <v xml:space="preserve">Actividad 2.1.1 </v>
      </c>
      <c r="C27" s="71" t="str">
        <f>'ACTIVIDADES MGA'!F16</f>
        <v>Presentar proyectos para el desarrollo de prototipos en las MiPyME</v>
      </c>
      <c r="D27" s="71">
        <v>1</v>
      </c>
      <c r="E27" s="73" t="str">
        <f>'POA TÉCNICO'!E28</f>
        <v>Convocatoria para la presentación de proyectos empresariales</v>
      </c>
      <c r="F27" s="74">
        <f>'POA TÉCNICO'!I28</f>
        <v>45444</v>
      </c>
      <c r="G27" s="74">
        <f>'POA TÉCNICO'!J28</f>
        <v>45565</v>
      </c>
      <c r="H27" s="75">
        <f t="shared" si="0"/>
        <v>42000000</v>
      </c>
      <c r="I27" s="76"/>
      <c r="J27" s="76"/>
      <c r="K27" s="76"/>
      <c r="L27" s="76"/>
      <c r="M27" s="76"/>
      <c r="N27" s="76"/>
      <c r="O27" s="76"/>
      <c r="P27" s="76"/>
      <c r="Q27" s="76"/>
      <c r="R27" s="76"/>
      <c r="S27" s="76"/>
      <c r="T27" s="76"/>
      <c r="U27" s="76">
        <f>2500000+39500000</f>
        <v>42000000</v>
      </c>
      <c r="V27" s="76"/>
      <c r="W27" s="76"/>
      <c r="X27" s="76"/>
      <c r="Y27" s="76"/>
      <c r="Z27" s="76"/>
      <c r="AA27" s="76"/>
      <c r="AB27" s="76"/>
      <c r="AC27" s="76"/>
      <c r="AD27" s="76"/>
      <c r="AE27" s="76"/>
      <c r="AF27" s="76"/>
      <c r="AG27" s="77">
        <f t="shared" si="1"/>
        <v>42000000</v>
      </c>
      <c r="AH27" s="78"/>
      <c r="AI27" s="78"/>
      <c r="AJ27" s="78"/>
      <c r="AK27" s="78"/>
      <c r="AL27" s="78"/>
      <c r="AM27" s="78"/>
      <c r="AN27" s="78"/>
      <c r="AO27" s="78"/>
      <c r="AP27" s="78"/>
      <c r="AQ27" s="78"/>
      <c r="AR27" s="78"/>
      <c r="AS27" s="78"/>
      <c r="AT27" s="78">
        <v>42000000</v>
      </c>
      <c r="AU27" s="78"/>
      <c r="AV27" s="78"/>
      <c r="AW27" s="78"/>
      <c r="AX27" s="78"/>
      <c r="AY27" s="78"/>
      <c r="AZ27" s="78"/>
      <c r="BA27" s="78"/>
      <c r="BB27" s="78"/>
      <c r="BC27" s="78"/>
      <c r="BD27" s="78"/>
      <c r="BE27" s="78"/>
    </row>
    <row r="28" spans="1:57" ht="50" customHeight="1" thickTop="1" thickBot="1" x14ac:dyDescent="0.25">
      <c r="A28" s="144"/>
      <c r="B28" s="151" t="str">
        <f>'ACTIVIDADES MGA'!E17</f>
        <v>Actividad 2.1.2</v>
      </c>
      <c r="C28" s="143" t="str">
        <f>'ACTIVIDADES MGA'!F17</f>
        <v>Evaluar jurídica, técnica y financieramente los proyectos presentados por las MiPyME para la región</v>
      </c>
      <c r="D28" s="143">
        <v>2</v>
      </c>
      <c r="E28" s="73" t="str">
        <f>'POA TÉCNICO'!E29</f>
        <v>Proceso de verificación y selección de proyectos para evaluar.</v>
      </c>
      <c r="F28" s="74">
        <f>'POA TÉCNICO'!I29</f>
        <v>45566</v>
      </c>
      <c r="G28" s="74">
        <f>'POA TÉCNICO'!J29</f>
        <v>45656</v>
      </c>
      <c r="H28" s="75">
        <f t="shared" si="0"/>
        <v>120000000</v>
      </c>
      <c r="I28" s="76"/>
      <c r="J28" s="76"/>
      <c r="K28" s="76"/>
      <c r="L28" s="76"/>
      <c r="M28" s="76"/>
      <c r="N28" s="76"/>
      <c r="O28" s="76"/>
      <c r="P28" s="76"/>
      <c r="Q28" s="76"/>
      <c r="R28" s="76"/>
      <c r="S28" s="76"/>
      <c r="T28" s="76"/>
      <c r="U28" s="76">
        <v>50000000</v>
      </c>
      <c r="V28" s="76">
        <v>50000000</v>
      </c>
      <c r="W28" s="76">
        <v>20000000</v>
      </c>
      <c r="X28" s="76"/>
      <c r="Y28" s="76"/>
      <c r="Z28" s="76"/>
      <c r="AA28" s="76"/>
      <c r="AB28" s="76"/>
      <c r="AC28" s="76"/>
      <c r="AD28" s="76"/>
      <c r="AE28" s="76"/>
      <c r="AF28" s="76"/>
      <c r="AG28" s="77">
        <f t="shared" si="1"/>
        <v>63000000</v>
      </c>
      <c r="AH28" s="78"/>
      <c r="AI28" s="78"/>
      <c r="AJ28" s="78"/>
      <c r="AK28" s="78"/>
      <c r="AL28" s="78"/>
      <c r="AM28" s="78"/>
      <c r="AN28" s="78"/>
      <c r="AO28" s="78"/>
      <c r="AP28" s="78"/>
      <c r="AQ28" s="78"/>
      <c r="AR28" s="78"/>
      <c r="AS28" s="78"/>
      <c r="AT28" s="78"/>
      <c r="AU28" s="78">
        <v>50000000</v>
      </c>
      <c r="AV28" s="78">
        <v>0</v>
      </c>
      <c r="AW28" s="78">
        <v>0</v>
      </c>
      <c r="AX28" s="78">
        <v>0</v>
      </c>
      <c r="AY28" s="78">
        <v>13000000</v>
      </c>
      <c r="AZ28" s="78"/>
      <c r="BA28" s="78"/>
      <c r="BB28" s="78"/>
      <c r="BC28" s="78"/>
      <c r="BD28" s="78"/>
      <c r="BE28" s="78"/>
    </row>
    <row r="29" spans="1:57" ht="50" customHeight="1" thickTop="1" thickBot="1" x14ac:dyDescent="0.25">
      <c r="A29" s="144"/>
      <c r="B29" s="152"/>
      <c r="C29" s="144"/>
      <c r="D29" s="144"/>
      <c r="E29" s="73" t="str">
        <f>'POA TÉCNICO'!E30</f>
        <v>Evaluación y selección de proyectos empresariales</v>
      </c>
      <c r="F29" s="74">
        <f>'POA TÉCNICO'!I30</f>
        <v>45566</v>
      </c>
      <c r="G29" s="74">
        <f>'POA TÉCNICO'!J30</f>
        <v>45656</v>
      </c>
      <c r="H29" s="75">
        <f t="shared" si="0"/>
        <v>39500000</v>
      </c>
      <c r="I29" s="76"/>
      <c r="J29" s="76"/>
      <c r="K29" s="76"/>
      <c r="L29" s="76"/>
      <c r="M29" s="76"/>
      <c r="N29" s="76"/>
      <c r="O29" s="76"/>
      <c r="P29" s="76"/>
      <c r="Q29" s="76"/>
      <c r="R29" s="76"/>
      <c r="S29" s="76"/>
      <c r="T29" s="76"/>
      <c r="U29" s="76"/>
      <c r="V29" s="76">
        <v>39500000</v>
      </c>
      <c r="W29" s="76"/>
      <c r="X29" s="76"/>
      <c r="Y29" s="76"/>
      <c r="Z29" s="76"/>
      <c r="AA29" s="76"/>
      <c r="AB29" s="76"/>
      <c r="AC29" s="76"/>
      <c r="AD29" s="76"/>
      <c r="AE29" s="76"/>
      <c r="AF29" s="76"/>
      <c r="AG29" s="77">
        <f t="shared" si="1"/>
        <v>53333312</v>
      </c>
      <c r="AH29" s="78"/>
      <c r="AI29" s="78"/>
      <c r="AJ29" s="78"/>
      <c r="AK29" s="78"/>
      <c r="AL29" s="78"/>
      <c r="AM29" s="78"/>
      <c r="AN29" s="78"/>
      <c r="AO29" s="78"/>
      <c r="AP29" s="78"/>
      <c r="AQ29" s="78"/>
      <c r="AR29" s="78"/>
      <c r="AS29" s="78"/>
      <c r="AT29" s="78"/>
      <c r="AU29" s="78">
        <v>0</v>
      </c>
      <c r="AV29" s="78">
        <v>53333312</v>
      </c>
      <c r="AW29" s="78"/>
      <c r="AX29" s="78"/>
      <c r="AY29" s="78"/>
      <c r="AZ29" s="78"/>
      <c r="BA29" s="78"/>
      <c r="BB29" s="78"/>
      <c r="BC29" s="78"/>
      <c r="BD29" s="78"/>
      <c r="BE29" s="78"/>
    </row>
    <row r="30" spans="1:57" ht="50" customHeight="1" thickTop="1" thickBot="1" x14ac:dyDescent="0.25">
      <c r="A30" s="144"/>
      <c r="B30" s="151" t="str">
        <f>'ACTIVIDADES MGA'!E18</f>
        <v>Actividad 2.1.3</v>
      </c>
      <c r="C30" s="143" t="str">
        <f>'ACTIVIDADES MGA'!F18</f>
        <v>Acompañar e Implementar los proyectos de innovación y prototipado de las empresas beneficiarias</v>
      </c>
      <c r="D30" s="143">
        <v>4</v>
      </c>
      <c r="E30" s="73" t="str">
        <f>'POA TÉCNICO'!E31</f>
        <v>Cofinanciación de proyectos empresariales</v>
      </c>
      <c r="F30" s="74">
        <f>'POA TÉCNICO'!I31</f>
        <v>45667</v>
      </c>
      <c r="G30" s="74">
        <f>'POA TÉCNICO'!J31</f>
        <v>45838</v>
      </c>
      <c r="H30" s="75">
        <f t="shared" si="0"/>
        <v>800000000</v>
      </c>
      <c r="I30" s="76"/>
      <c r="J30" s="76"/>
      <c r="K30" s="76"/>
      <c r="L30" s="76"/>
      <c r="M30" s="76"/>
      <c r="N30" s="76"/>
      <c r="O30" s="76"/>
      <c r="P30" s="76"/>
      <c r="Q30" s="76"/>
      <c r="R30" s="76"/>
      <c r="S30" s="76"/>
      <c r="T30" s="76">
        <v>320000000</v>
      </c>
      <c r="U30" s="76"/>
      <c r="V30" s="76"/>
      <c r="W30" s="76">
        <v>240000000</v>
      </c>
      <c r="X30" s="76"/>
      <c r="Y30" s="76"/>
      <c r="Z30" s="76"/>
      <c r="AA30" s="76">
        <v>240000000</v>
      </c>
      <c r="AB30" s="76"/>
      <c r="AC30" s="76"/>
      <c r="AD30" s="76"/>
      <c r="AE30" s="76"/>
      <c r="AF30" s="76"/>
      <c r="AG30" s="77">
        <f t="shared" si="1"/>
        <v>0</v>
      </c>
      <c r="AH30" s="78"/>
      <c r="AI30" s="78"/>
      <c r="AJ30" s="78"/>
      <c r="AK30" s="78"/>
      <c r="AL30" s="78"/>
      <c r="AM30" s="78"/>
      <c r="AN30" s="78"/>
      <c r="AO30" s="78"/>
      <c r="AP30" s="78"/>
      <c r="AQ30" s="78"/>
      <c r="AR30" s="78"/>
      <c r="AS30" s="78"/>
      <c r="AT30" s="78"/>
      <c r="AU30" s="78">
        <v>0</v>
      </c>
      <c r="AV30" s="78"/>
      <c r="AW30" s="78"/>
      <c r="AX30" s="78"/>
      <c r="AY30" s="78"/>
      <c r="AZ30" s="78"/>
      <c r="BA30" s="78"/>
      <c r="BB30" s="78"/>
      <c r="BC30" s="78"/>
      <c r="BD30" s="78"/>
      <c r="BE30" s="78"/>
    </row>
    <row r="31" spans="1:57" ht="50" customHeight="1" thickTop="1" thickBot="1" x14ac:dyDescent="0.25">
      <c r="A31" s="144"/>
      <c r="B31" s="152"/>
      <c r="C31" s="144"/>
      <c r="D31" s="144"/>
      <c r="E31" s="73" t="str">
        <f>'POA TÉCNICO'!E32</f>
        <v>Acompañamiento en prototipado</v>
      </c>
      <c r="F31" s="74">
        <f>'POA TÉCNICO'!I32</f>
        <v>45667</v>
      </c>
      <c r="G31" s="74">
        <f>'POA TÉCNICO'!J32</f>
        <v>45838</v>
      </c>
      <c r="H31" s="75">
        <f t="shared" si="0"/>
        <v>379500000</v>
      </c>
      <c r="I31" s="76"/>
      <c r="J31" s="76"/>
      <c r="K31" s="76"/>
      <c r="L31" s="76"/>
      <c r="M31" s="76"/>
      <c r="N31" s="76"/>
      <c r="O31" s="76"/>
      <c r="P31" s="76"/>
      <c r="Q31" s="76">
        <v>59904000</v>
      </c>
      <c r="R31" s="76"/>
      <c r="S31" s="76"/>
      <c r="T31" s="76">
        <v>89856000</v>
      </c>
      <c r="U31" s="76">
        <v>42240000</v>
      </c>
      <c r="V31" s="76"/>
      <c r="W31" s="76">
        <v>39500000</v>
      </c>
      <c r="X31" s="76">
        <v>39500000</v>
      </c>
      <c r="Y31" s="76">
        <v>39500000</v>
      </c>
      <c r="Z31" s="76">
        <v>39500000</v>
      </c>
      <c r="AA31" s="76">
        <v>29500000</v>
      </c>
      <c r="AB31" s="76"/>
      <c r="AC31" s="76"/>
      <c r="AD31" s="76"/>
      <c r="AE31" s="76"/>
      <c r="AF31" s="76"/>
      <c r="AG31" s="77">
        <f t="shared" si="1"/>
        <v>132000000</v>
      </c>
      <c r="AH31" s="78"/>
      <c r="AI31" s="78"/>
      <c r="AJ31" s="78"/>
      <c r="AK31" s="78"/>
      <c r="AL31" s="78"/>
      <c r="AM31" s="78"/>
      <c r="AN31" s="78"/>
      <c r="AO31" s="78"/>
      <c r="AP31" s="78"/>
      <c r="AQ31" s="78"/>
      <c r="AR31" s="78"/>
      <c r="AS31" s="78"/>
      <c r="AT31" s="78"/>
      <c r="AU31" s="78">
        <v>0</v>
      </c>
      <c r="AV31" s="78">
        <v>44000000</v>
      </c>
      <c r="AW31" s="78">
        <v>44000000</v>
      </c>
      <c r="AX31" s="78">
        <v>44000000</v>
      </c>
      <c r="AY31" s="78"/>
      <c r="AZ31" s="78"/>
      <c r="BA31" s="78"/>
      <c r="BB31" s="78"/>
      <c r="BC31" s="78"/>
      <c r="BD31" s="78"/>
      <c r="BE31" s="78"/>
    </row>
    <row r="32" spans="1:57" ht="50" customHeight="1" thickTop="1" thickBot="1" x14ac:dyDescent="0.25">
      <c r="A32" s="144"/>
      <c r="B32" s="152"/>
      <c r="C32" s="144"/>
      <c r="D32" s="144"/>
      <c r="E32" s="73" t="str">
        <f>'POA TÉCNICO'!E33</f>
        <v>Despligue y control técnico</v>
      </c>
      <c r="F32" s="74">
        <f>'POA TÉCNICO'!I33</f>
        <v>45667</v>
      </c>
      <c r="G32" s="74">
        <f>'POA TÉCNICO'!J33</f>
        <v>45838</v>
      </c>
      <c r="H32" s="75">
        <f t="shared" si="0"/>
        <v>120000000</v>
      </c>
      <c r="I32" s="76"/>
      <c r="J32" s="76"/>
      <c r="K32" s="76"/>
      <c r="L32" s="76"/>
      <c r="M32" s="76"/>
      <c r="N32" s="76"/>
      <c r="O32" s="76"/>
      <c r="P32" s="76"/>
      <c r="Q32" s="76"/>
      <c r="R32" s="76"/>
      <c r="S32" s="76"/>
      <c r="T32" s="76"/>
      <c r="U32" s="76">
        <v>48000000</v>
      </c>
      <c r="V32" s="76"/>
      <c r="W32" s="76"/>
      <c r="X32" s="76">
        <v>36000000</v>
      </c>
      <c r="Y32" s="76"/>
      <c r="Z32" s="76"/>
      <c r="AA32" s="76">
        <v>36000000</v>
      </c>
      <c r="AB32" s="76"/>
      <c r="AC32" s="76"/>
      <c r="AD32" s="76"/>
      <c r="AE32" s="76"/>
      <c r="AF32" s="76"/>
      <c r="AG32" s="77">
        <f t="shared" si="1"/>
        <v>0</v>
      </c>
      <c r="AH32" s="78"/>
      <c r="AI32" s="78"/>
      <c r="AJ32" s="78"/>
      <c r="AK32" s="78"/>
      <c r="AL32" s="78"/>
      <c r="AM32" s="78"/>
      <c r="AN32" s="78"/>
      <c r="AO32" s="78"/>
      <c r="AP32" s="78"/>
      <c r="AQ32" s="78"/>
      <c r="AR32" s="78"/>
      <c r="AS32" s="78"/>
      <c r="AT32" s="78"/>
      <c r="AU32" s="78">
        <v>0</v>
      </c>
      <c r="AV32" s="78"/>
      <c r="AW32" s="78"/>
      <c r="AX32" s="78"/>
      <c r="AY32" s="78"/>
      <c r="AZ32" s="78"/>
      <c r="BA32" s="78"/>
      <c r="BB32" s="78"/>
      <c r="BC32" s="78"/>
      <c r="BD32" s="78"/>
      <c r="BE32" s="78"/>
    </row>
    <row r="33" spans="1:57" ht="50" customHeight="1" thickTop="1" thickBot="1" x14ac:dyDescent="0.25">
      <c r="A33" s="144"/>
      <c r="B33" s="152"/>
      <c r="C33" s="144"/>
      <c r="D33" s="144"/>
      <c r="E33" s="73" t="str">
        <f>'POA TÉCNICO'!E34</f>
        <v>Divulgación de la ejecución de los proyectos financiados</v>
      </c>
      <c r="F33" s="74">
        <f>'POA TÉCNICO'!I34</f>
        <v>45667</v>
      </c>
      <c r="G33" s="74">
        <f>'POA TÉCNICO'!J34</f>
        <v>45838</v>
      </c>
      <c r="H33" s="75">
        <f t="shared" si="0"/>
        <v>48000000</v>
      </c>
      <c r="I33" s="76"/>
      <c r="J33" s="76"/>
      <c r="K33" s="76"/>
      <c r="L33" s="76"/>
      <c r="M33" s="76"/>
      <c r="N33" s="76"/>
      <c r="O33" s="76"/>
      <c r="P33" s="76"/>
      <c r="Q33" s="76"/>
      <c r="R33" s="76"/>
      <c r="S33" s="76"/>
      <c r="T33" s="76"/>
      <c r="U33" s="76">
        <v>24000000</v>
      </c>
      <c r="V33" s="76"/>
      <c r="W33" s="76"/>
      <c r="X33" s="76"/>
      <c r="Y33" s="76"/>
      <c r="Z33" s="76"/>
      <c r="AA33" s="76">
        <v>24000000</v>
      </c>
      <c r="AB33" s="76"/>
      <c r="AC33" s="76"/>
      <c r="AD33" s="76"/>
      <c r="AE33" s="76"/>
      <c r="AF33" s="76"/>
      <c r="AG33" s="77">
        <f t="shared" si="1"/>
        <v>0</v>
      </c>
      <c r="AH33" s="78"/>
      <c r="AI33" s="78"/>
      <c r="AJ33" s="78"/>
      <c r="AK33" s="78"/>
      <c r="AL33" s="78"/>
      <c r="AM33" s="78"/>
      <c r="AN33" s="78"/>
      <c r="AO33" s="78"/>
      <c r="AP33" s="78"/>
      <c r="AQ33" s="78"/>
      <c r="AR33" s="78"/>
      <c r="AS33" s="78"/>
      <c r="AT33" s="78"/>
      <c r="AU33" s="78">
        <v>0</v>
      </c>
      <c r="AV33" s="78"/>
      <c r="AW33" s="78"/>
      <c r="AX33" s="78"/>
      <c r="AY33" s="78"/>
      <c r="AZ33" s="78"/>
      <c r="BA33" s="78"/>
      <c r="BB33" s="78"/>
      <c r="BC33" s="78"/>
      <c r="BD33" s="78"/>
      <c r="BE33" s="78"/>
    </row>
    <row r="34" spans="1:57" ht="50" customHeight="1" thickTop="1" thickBot="1" x14ac:dyDescent="0.25">
      <c r="A34" s="144"/>
      <c r="B34" s="151" t="str">
        <f>'ACTIVIDADES MGA'!E19</f>
        <v>Actividad 2.1.4</v>
      </c>
      <c r="C34" s="143" t="str">
        <f>'ACTIVIDADES MGA'!F19</f>
        <v>Desarrollar el evento de cierre del proyecto para la divulgación de resultados</v>
      </c>
      <c r="D34" s="143">
        <v>2</v>
      </c>
      <c r="E34" s="73" t="str">
        <f>'POA TÉCNICO'!E35</f>
        <v>Invitación a los actores territoriales de CTeI</v>
      </c>
      <c r="F34" s="74">
        <f>'POA TÉCNICO'!I35</f>
        <v>45824</v>
      </c>
      <c r="G34" s="74">
        <f>'POA TÉCNICO'!J35</f>
        <v>45853</v>
      </c>
      <c r="H34" s="75">
        <f t="shared" si="0"/>
        <v>32000000</v>
      </c>
      <c r="I34" s="76"/>
      <c r="J34" s="76"/>
      <c r="K34" s="76"/>
      <c r="L34" s="76"/>
      <c r="M34" s="76"/>
      <c r="N34" s="76"/>
      <c r="O34" s="76"/>
      <c r="P34" s="76"/>
      <c r="Q34" s="76"/>
      <c r="R34" s="76"/>
      <c r="S34" s="76"/>
      <c r="T34" s="76"/>
      <c r="U34" s="76"/>
      <c r="V34" s="76"/>
      <c r="W34" s="76"/>
      <c r="X34" s="76"/>
      <c r="Y34" s="76"/>
      <c r="Z34" s="76"/>
      <c r="AA34" s="76"/>
      <c r="AB34" s="76">
        <f>2500000+29500000</f>
        <v>32000000</v>
      </c>
      <c r="AC34" s="76"/>
      <c r="AD34" s="76"/>
      <c r="AE34" s="76"/>
      <c r="AF34" s="76"/>
      <c r="AG34" s="77">
        <f t="shared" si="1"/>
        <v>0</v>
      </c>
      <c r="AH34" s="78"/>
      <c r="AI34" s="78"/>
      <c r="AJ34" s="78"/>
      <c r="AK34" s="78"/>
      <c r="AL34" s="78"/>
      <c r="AM34" s="78"/>
      <c r="AN34" s="78"/>
      <c r="AO34" s="78"/>
      <c r="AP34" s="78"/>
      <c r="AQ34" s="78"/>
      <c r="AR34" s="78"/>
      <c r="AS34" s="78"/>
      <c r="AT34" s="78"/>
      <c r="AU34" s="78">
        <v>0</v>
      </c>
      <c r="AV34" s="78"/>
      <c r="AW34" s="78"/>
      <c r="AX34" s="78"/>
      <c r="AY34" s="78"/>
      <c r="AZ34" s="78"/>
      <c r="BA34" s="78"/>
      <c r="BB34" s="78"/>
      <c r="BC34" s="78"/>
      <c r="BD34" s="78"/>
      <c r="BE34" s="78"/>
    </row>
    <row r="35" spans="1:57" ht="50" customHeight="1" thickTop="1" thickBot="1" x14ac:dyDescent="0.25">
      <c r="A35" s="144"/>
      <c r="B35" s="152"/>
      <c r="C35" s="144"/>
      <c r="D35" s="144"/>
      <c r="E35" s="73" t="str">
        <f>'POA TÉCNICO'!E36</f>
        <v>Realización evento de cierre</v>
      </c>
      <c r="F35" s="74">
        <f>'POA TÉCNICO'!I36</f>
        <v>45855</v>
      </c>
      <c r="G35" s="74">
        <f>'POA TÉCNICO'!J36</f>
        <v>45868</v>
      </c>
      <c r="H35" s="75">
        <f t="shared" si="0"/>
        <v>117500000</v>
      </c>
      <c r="I35" s="76"/>
      <c r="J35" s="76"/>
      <c r="K35" s="76"/>
      <c r="L35" s="76"/>
      <c r="M35" s="76"/>
      <c r="N35" s="76"/>
      <c r="O35" s="76"/>
      <c r="P35" s="76"/>
      <c r="Q35" s="76"/>
      <c r="R35" s="76"/>
      <c r="S35" s="76"/>
      <c r="T35" s="76"/>
      <c r="U35" s="76"/>
      <c r="V35" s="76"/>
      <c r="W35" s="76"/>
      <c r="X35" s="76"/>
      <c r="Y35" s="76"/>
      <c r="Z35" s="76"/>
      <c r="AA35" s="76">
        <v>50000000</v>
      </c>
      <c r="AB35" s="76">
        <v>50000000</v>
      </c>
      <c r="AC35" s="76">
        <v>17500000</v>
      </c>
      <c r="AD35" s="76"/>
      <c r="AE35" s="76"/>
      <c r="AF35" s="76"/>
      <c r="AG35" s="77">
        <f t="shared" si="1"/>
        <v>0</v>
      </c>
      <c r="AH35" s="78"/>
      <c r="AI35" s="78"/>
      <c r="AJ35" s="78"/>
      <c r="AK35" s="78"/>
      <c r="AL35" s="78"/>
      <c r="AM35" s="78"/>
      <c r="AN35" s="78"/>
      <c r="AO35" s="78"/>
      <c r="AP35" s="78"/>
      <c r="AQ35" s="78"/>
      <c r="AR35" s="78"/>
      <c r="AS35" s="78"/>
      <c r="AT35" s="78"/>
      <c r="AU35" s="78">
        <v>0</v>
      </c>
      <c r="AV35" s="78"/>
      <c r="AW35" s="78"/>
      <c r="AX35" s="78"/>
      <c r="AY35" s="78"/>
      <c r="AZ35" s="78"/>
      <c r="BA35" s="78"/>
      <c r="BB35" s="78"/>
      <c r="BC35" s="78"/>
      <c r="BD35" s="78"/>
      <c r="BE35" s="78"/>
    </row>
    <row r="36" spans="1:57" ht="49" customHeight="1" thickTop="1" thickBot="1" x14ac:dyDescent="0.25">
      <c r="A36" s="154"/>
      <c r="B36" s="80" t="str">
        <f>'ACTIVIDADES MGA'!E20</f>
        <v>Actividad 2.1.5</v>
      </c>
      <c r="C36" s="73" t="str">
        <f>'ACTIVIDADES MGA'!F20</f>
        <v>Realizar la administración del proyecto</v>
      </c>
      <c r="D36" s="73">
        <v>1</v>
      </c>
      <c r="E36" s="73" t="str">
        <f>'POA TÉCNICO'!E37</f>
        <v>Realizar la administración</v>
      </c>
      <c r="F36" s="74">
        <f>'POA TÉCNICO'!I37</f>
        <v>45536</v>
      </c>
      <c r="G36" s="74">
        <f>'POA TÉCNICO'!J37</f>
        <v>45899</v>
      </c>
      <c r="H36" s="75">
        <f>SUM(I36:AF36)</f>
        <v>195000000</v>
      </c>
      <c r="I36" s="76"/>
      <c r="J36" s="76"/>
      <c r="K36" s="76"/>
      <c r="L36" s="76"/>
      <c r="M36" s="76"/>
      <c r="N36" s="76"/>
      <c r="O36" s="76"/>
      <c r="P36" s="76"/>
      <c r="Q36" s="76"/>
      <c r="R36" s="76"/>
      <c r="S36" s="76"/>
      <c r="T36" s="76">
        <f>+S26</f>
        <v>19500000</v>
      </c>
      <c r="U36" s="76">
        <f>+T36</f>
        <v>19500000</v>
      </c>
      <c r="V36" s="76">
        <f t="shared" ref="V36:AC36" si="6">+U36</f>
        <v>19500000</v>
      </c>
      <c r="W36" s="76">
        <f t="shared" si="6"/>
        <v>19500000</v>
      </c>
      <c r="X36" s="76">
        <f t="shared" si="6"/>
        <v>19500000</v>
      </c>
      <c r="Y36" s="76">
        <f t="shared" si="6"/>
        <v>19500000</v>
      </c>
      <c r="Z36" s="76">
        <f t="shared" si="6"/>
        <v>19500000</v>
      </c>
      <c r="AA36" s="76">
        <f t="shared" si="6"/>
        <v>19500000</v>
      </c>
      <c r="AB36" s="76">
        <f t="shared" si="6"/>
        <v>19500000</v>
      </c>
      <c r="AC36" s="76">
        <f t="shared" si="6"/>
        <v>19500000</v>
      </c>
      <c r="AD36" s="76"/>
      <c r="AE36" s="76"/>
      <c r="AF36" s="76"/>
      <c r="AG36" s="77">
        <f t="shared" si="1"/>
        <v>103500000</v>
      </c>
      <c r="AH36" s="81"/>
      <c r="AI36" s="81"/>
      <c r="AJ36" s="81"/>
      <c r="AK36" s="81"/>
      <c r="AL36" s="81"/>
      <c r="AM36" s="81"/>
      <c r="AN36" s="81"/>
      <c r="AO36" s="81"/>
      <c r="AP36" s="81"/>
      <c r="AQ36" s="81"/>
      <c r="AR36" s="81"/>
      <c r="AS36" s="81">
        <v>19500000</v>
      </c>
      <c r="AT36" s="81">
        <v>19500000</v>
      </c>
      <c r="AU36" s="81">
        <v>19500000</v>
      </c>
      <c r="AV36" s="81">
        <v>15000000</v>
      </c>
      <c r="AW36" s="81">
        <v>15000000</v>
      </c>
      <c r="AX36" s="81">
        <v>15000000</v>
      </c>
      <c r="AY36" s="81"/>
      <c r="AZ36" s="81"/>
      <c r="BA36" s="81"/>
      <c r="BB36" s="81"/>
      <c r="BC36" s="81"/>
      <c r="BD36" s="81"/>
      <c r="BE36" s="81"/>
    </row>
    <row r="37" spans="1:57" ht="18" thickTop="1" thickBot="1" x14ac:dyDescent="0.25">
      <c r="A37" s="82"/>
      <c r="B37" s="82"/>
      <c r="C37" s="82"/>
      <c r="D37" s="82"/>
      <c r="E37" s="82"/>
      <c r="F37" s="83"/>
      <c r="G37" s="83"/>
      <c r="H37" s="84">
        <f t="shared" ref="H37:AF37" si="7">SUM(H10:H36)</f>
        <v>3558263000</v>
      </c>
      <c r="I37" s="84">
        <f t="shared" si="7"/>
        <v>123283000</v>
      </c>
      <c r="J37" s="84">
        <f t="shared" si="7"/>
        <v>47000000</v>
      </c>
      <c r="K37" s="84">
        <f t="shared" si="7"/>
        <v>69000000</v>
      </c>
      <c r="L37" s="84">
        <f t="shared" si="7"/>
        <v>110900000</v>
      </c>
      <c r="M37" s="84">
        <f t="shared" si="7"/>
        <v>59000000</v>
      </c>
      <c r="N37" s="84">
        <f t="shared" si="7"/>
        <v>59000000</v>
      </c>
      <c r="O37" s="84">
        <f t="shared" si="7"/>
        <v>59000000</v>
      </c>
      <c r="P37" s="84">
        <f t="shared" si="7"/>
        <v>181624000</v>
      </c>
      <c r="Q37" s="84">
        <f t="shared" si="7"/>
        <v>342776000</v>
      </c>
      <c r="R37" s="84">
        <f t="shared" si="7"/>
        <v>281048000</v>
      </c>
      <c r="S37" s="84">
        <f t="shared" si="7"/>
        <v>340248000</v>
      </c>
      <c r="T37" s="84">
        <f t="shared" si="7"/>
        <v>481144000</v>
      </c>
      <c r="U37" s="84">
        <f t="shared" si="7"/>
        <v>225740000</v>
      </c>
      <c r="V37" s="84">
        <f t="shared" si="7"/>
        <v>109000000</v>
      </c>
      <c r="W37" s="84">
        <f t="shared" si="7"/>
        <v>319000000</v>
      </c>
      <c r="X37" s="84">
        <f t="shared" si="7"/>
        <v>95000000</v>
      </c>
      <c r="Y37" s="84">
        <f t="shared" si="7"/>
        <v>59000000</v>
      </c>
      <c r="Z37" s="84">
        <f t="shared" si="7"/>
        <v>59000000</v>
      </c>
      <c r="AA37" s="84">
        <f t="shared" si="7"/>
        <v>399000000</v>
      </c>
      <c r="AB37" s="84">
        <f t="shared" si="7"/>
        <v>101500000</v>
      </c>
      <c r="AC37" s="84">
        <f t="shared" si="7"/>
        <v>37000000</v>
      </c>
      <c r="AD37" s="84">
        <f t="shared" si="7"/>
        <v>0</v>
      </c>
      <c r="AE37" s="84">
        <f t="shared" si="7"/>
        <v>0</v>
      </c>
      <c r="AF37" s="84">
        <f t="shared" si="7"/>
        <v>0</v>
      </c>
      <c r="AG37" s="77">
        <f>SUM(AH37:AY37)</f>
        <v>1909824312</v>
      </c>
      <c r="AH37" s="85">
        <f t="shared" ref="AH37:AI37" si="8">SUM(AH10:AH36)</f>
        <v>123283000</v>
      </c>
      <c r="AI37" s="85">
        <f t="shared" si="8"/>
        <v>47000000</v>
      </c>
      <c r="AJ37" s="85">
        <f>SUM(AJ10:AJ36)</f>
        <v>69000000</v>
      </c>
      <c r="AK37" s="85">
        <f t="shared" ref="AK37:BD37" si="9">SUM(AK10:AK36)</f>
        <v>110900000</v>
      </c>
      <c r="AL37" s="85">
        <f t="shared" si="9"/>
        <v>59000000</v>
      </c>
      <c r="AM37" s="85">
        <f t="shared" si="9"/>
        <v>59000000</v>
      </c>
      <c r="AN37" s="85">
        <f t="shared" si="9"/>
        <v>59000000</v>
      </c>
      <c r="AO37" s="85">
        <f t="shared" si="9"/>
        <v>63180000</v>
      </c>
      <c r="AP37" s="86">
        <f t="shared" si="9"/>
        <v>304332000</v>
      </c>
      <c r="AQ37" s="86">
        <f t="shared" si="9"/>
        <v>281048000</v>
      </c>
      <c r="AR37" s="86">
        <f t="shared" si="9"/>
        <v>340248000</v>
      </c>
      <c r="AS37" s="86">
        <f t="shared" si="9"/>
        <v>19500000</v>
      </c>
      <c r="AT37" s="86">
        <f t="shared" si="9"/>
        <v>61500000</v>
      </c>
      <c r="AU37" s="86">
        <f t="shared" si="9"/>
        <v>69500000</v>
      </c>
      <c r="AV37" s="86">
        <f t="shared" si="9"/>
        <v>112333312</v>
      </c>
      <c r="AW37" s="86">
        <f t="shared" si="9"/>
        <v>59000000</v>
      </c>
      <c r="AX37" s="86">
        <f t="shared" si="9"/>
        <v>59000000</v>
      </c>
      <c r="AY37" s="86">
        <f t="shared" si="9"/>
        <v>13000000</v>
      </c>
      <c r="AZ37" s="86">
        <f t="shared" si="9"/>
        <v>0</v>
      </c>
      <c r="BA37" s="86">
        <f t="shared" si="9"/>
        <v>0</v>
      </c>
      <c r="BB37" s="86">
        <f t="shared" si="9"/>
        <v>0</v>
      </c>
      <c r="BC37" s="86">
        <f t="shared" si="9"/>
        <v>0</v>
      </c>
      <c r="BD37" s="86">
        <f t="shared" si="9"/>
        <v>0</v>
      </c>
      <c r="BE37" s="86">
        <f>SUM(BE10:BE36)</f>
        <v>0</v>
      </c>
    </row>
    <row r="38" spans="1:57" ht="18" thickTop="1" thickBot="1" x14ac:dyDescent="0.25">
      <c r="E38" s="87" t="s">
        <v>88</v>
      </c>
      <c r="H38" s="84">
        <f>'ACTIVIDADES MGA'!AQ22</f>
        <v>178500000</v>
      </c>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9"/>
      <c r="AH38" s="88"/>
      <c r="AI38" s="88"/>
      <c r="AJ38" s="88"/>
      <c r="AK38" s="88"/>
      <c r="AL38" s="88"/>
      <c r="AM38" s="88"/>
      <c r="AN38" s="88"/>
      <c r="AO38" s="88"/>
    </row>
    <row r="39" spans="1:57" ht="18" thickTop="1" thickBot="1" x14ac:dyDescent="0.25">
      <c r="E39" s="87" t="s">
        <v>89</v>
      </c>
      <c r="H39" s="84">
        <f>+H37+H38</f>
        <v>3736763000</v>
      </c>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9"/>
      <c r="AH39" s="88"/>
      <c r="AI39" s="88"/>
      <c r="AJ39" s="88"/>
      <c r="AK39" s="88"/>
      <c r="AL39" s="88"/>
      <c r="AM39" s="88"/>
      <c r="AN39" s="88"/>
      <c r="AO39" s="88"/>
    </row>
    <row r="40" spans="1:57" ht="18" thickTop="1" thickBot="1" x14ac:dyDescent="0.25"/>
    <row r="41" spans="1:57" ht="17" thickTop="1" x14ac:dyDescent="0.2">
      <c r="E41" s="148" t="s">
        <v>82</v>
      </c>
      <c r="F41" s="148"/>
      <c r="G41" s="148"/>
      <c r="H41" s="91">
        <f>SUM(I41:AF41)</f>
        <v>3558263000</v>
      </c>
      <c r="I41" s="91">
        <f>+I37</f>
        <v>123283000</v>
      </c>
      <c r="J41" s="91">
        <f t="shared" ref="J41:N41" si="10">+J37</f>
        <v>47000000</v>
      </c>
      <c r="K41" s="91">
        <f t="shared" si="10"/>
        <v>69000000</v>
      </c>
      <c r="L41" s="91">
        <f t="shared" si="10"/>
        <v>110900000</v>
      </c>
      <c r="M41" s="91">
        <f t="shared" si="10"/>
        <v>59000000</v>
      </c>
      <c r="N41" s="91">
        <f t="shared" si="10"/>
        <v>59000000</v>
      </c>
      <c r="O41" s="91">
        <f t="shared" ref="O41:AF41" si="11">+O37</f>
        <v>59000000</v>
      </c>
      <c r="P41" s="91">
        <f t="shared" si="11"/>
        <v>181624000</v>
      </c>
      <c r="Q41" s="91">
        <f t="shared" si="11"/>
        <v>342776000</v>
      </c>
      <c r="R41" s="91">
        <f t="shared" si="11"/>
        <v>281048000</v>
      </c>
      <c r="S41" s="91">
        <f t="shared" si="11"/>
        <v>340248000</v>
      </c>
      <c r="T41" s="91">
        <f t="shared" si="11"/>
        <v>481144000</v>
      </c>
      <c r="U41" s="91">
        <f t="shared" si="11"/>
        <v>225740000</v>
      </c>
      <c r="V41" s="91">
        <f t="shared" si="11"/>
        <v>109000000</v>
      </c>
      <c r="W41" s="91">
        <f t="shared" si="11"/>
        <v>319000000</v>
      </c>
      <c r="X41" s="91">
        <f t="shared" si="11"/>
        <v>95000000</v>
      </c>
      <c r="Y41" s="91">
        <f t="shared" si="11"/>
        <v>59000000</v>
      </c>
      <c r="Z41" s="91">
        <f t="shared" si="11"/>
        <v>59000000</v>
      </c>
      <c r="AA41" s="91">
        <f t="shared" si="11"/>
        <v>399000000</v>
      </c>
      <c r="AB41" s="91">
        <f t="shared" si="11"/>
        <v>101500000</v>
      </c>
      <c r="AC41" s="91">
        <f t="shared" si="11"/>
        <v>37000000</v>
      </c>
      <c r="AD41" s="91">
        <f>+AD37</f>
        <v>0</v>
      </c>
      <c r="AE41" s="91">
        <f t="shared" si="11"/>
        <v>0</v>
      </c>
      <c r="AF41" s="91">
        <f t="shared" si="11"/>
        <v>0</v>
      </c>
    </row>
    <row r="42" spans="1:57" x14ac:dyDescent="0.2">
      <c r="E42" s="146" t="s">
        <v>83</v>
      </c>
      <c r="F42" s="146"/>
      <c r="G42" s="146"/>
      <c r="H42" s="91">
        <f>SUM(I42:AF42)</f>
        <v>1909824312</v>
      </c>
      <c r="I42" s="91">
        <f>+AH37</f>
        <v>123283000</v>
      </c>
      <c r="J42" s="91">
        <f t="shared" ref="J42:N42" si="12">+AI37</f>
        <v>47000000</v>
      </c>
      <c r="K42" s="91">
        <f t="shared" si="12"/>
        <v>69000000</v>
      </c>
      <c r="L42" s="91">
        <f t="shared" si="12"/>
        <v>110900000</v>
      </c>
      <c r="M42" s="91">
        <f t="shared" si="12"/>
        <v>59000000</v>
      </c>
      <c r="N42" s="91">
        <f t="shared" si="12"/>
        <v>59000000</v>
      </c>
      <c r="O42" s="91">
        <f t="shared" ref="O42" si="13">+AN37</f>
        <v>59000000</v>
      </c>
      <c r="P42" s="91">
        <f t="shared" ref="P42" si="14">+AO37</f>
        <v>63180000</v>
      </c>
      <c r="Q42" s="91">
        <f t="shared" ref="Q42" si="15">+AP37</f>
        <v>304332000</v>
      </c>
      <c r="R42" s="91">
        <f t="shared" ref="R42" si="16">+AQ37</f>
        <v>281048000</v>
      </c>
      <c r="S42" s="91">
        <f t="shared" ref="S42" si="17">+AR37</f>
        <v>340248000</v>
      </c>
      <c r="T42" s="91">
        <f t="shared" ref="T42" si="18">+AS37</f>
        <v>19500000</v>
      </c>
      <c r="U42" s="91">
        <f t="shared" ref="U42" si="19">+AT37</f>
        <v>61500000</v>
      </c>
      <c r="V42" s="91">
        <f t="shared" ref="V42" si="20">+AU37</f>
        <v>69500000</v>
      </c>
      <c r="W42" s="91">
        <f t="shared" ref="W42" si="21">+AV37</f>
        <v>112333312</v>
      </c>
      <c r="X42" s="91">
        <f t="shared" ref="X42" si="22">+AW37</f>
        <v>59000000</v>
      </c>
      <c r="Y42" s="91">
        <f t="shared" ref="Y42" si="23">+AX37</f>
        <v>59000000</v>
      </c>
      <c r="Z42" s="91">
        <f t="shared" ref="Z42" si="24">+AY37</f>
        <v>13000000</v>
      </c>
      <c r="AA42" s="91">
        <f t="shared" ref="AA42" si="25">+AZ37</f>
        <v>0</v>
      </c>
      <c r="AB42" s="91">
        <f t="shared" ref="AB42" si="26">+BA37</f>
        <v>0</v>
      </c>
      <c r="AC42" s="91">
        <f t="shared" ref="AC42" si="27">+BB37</f>
        <v>0</v>
      </c>
      <c r="AD42" s="91">
        <f>+BC37</f>
        <v>0</v>
      </c>
      <c r="AE42" s="91">
        <f t="shared" ref="AE42" si="28">+BD37</f>
        <v>0</v>
      </c>
      <c r="AF42" s="91">
        <f>+BE37</f>
        <v>0</v>
      </c>
    </row>
    <row r="43" spans="1:57" x14ac:dyDescent="0.2">
      <c r="E43" s="146" t="s">
        <v>84</v>
      </c>
      <c r="F43" s="146"/>
      <c r="G43" s="146"/>
      <c r="H43" s="92"/>
      <c r="I43" s="91">
        <f>+I41</f>
        <v>123283000</v>
      </c>
      <c r="J43" s="91">
        <f>+I43+J41</f>
        <v>170283000</v>
      </c>
      <c r="K43" s="91">
        <f>+J43+K41</f>
        <v>239283000</v>
      </c>
      <c r="L43" s="91">
        <f t="shared" ref="L43:N43" si="29">+K43+L41</f>
        <v>350183000</v>
      </c>
      <c r="M43" s="91">
        <f t="shared" si="29"/>
        <v>409183000</v>
      </c>
      <c r="N43" s="91">
        <f t="shared" si="29"/>
        <v>468183000</v>
      </c>
      <c r="O43" s="91">
        <f t="shared" ref="O43:O44" si="30">+N43+O41</f>
        <v>527183000</v>
      </c>
      <c r="P43" s="91">
        <f t="shared" ref="P43:P44" si="31">+O43+P41</f>
        <v>708807000</v>
      </c>
      <c r="Q43" s="91">
        <f t="shared" ref="Q43:Q44" si="32">+P43+Q41</f>
        <v>1051583000</v>
      </c>
      <c r="R43" s="91">
        <f t="shared" ref="R43:R44" si="33">+Q43+R41</f>
        <v>1332631000</v>
      </c>
      <c r="S43" s="91">
        <f t="shared" ref="S43:S44" si="34">+R43+S41</f>
        <v>1672879000</v>
      </c>
      <c r="T43" s="91">
        <f t="shared" ref="T43:T44" si="35">+S43+T41</f>
        <v>2154023000</v>
      </c>
      <c r="U43" s="91">
        <f t="shared" ref="U43:U44" si="36">+T43+U41</f>
        <v>2379763000</v>
      </c>
      <c r="V43" s="91">
        <f t="shared" ref="V43:V44" si="37">+U43+V41</f>
        <v>2488763000</v>
      </c>
      <c r="W43" s="91">
        <f t="shared" ref="W43:W44" si="38">+V43+W41</f>
        <v>2807763000</v>
      </c>
      <c r="X43" s="91">
        <f t="shared" ref="X43:X44" si="39">+W43+X41</f>
        <v>2902763000</v>
      </c>
      <c r="Y43" s="91">
        <f t="shared" ref="Y43:Y44" si="40">+X43+Y41</f>
        <v>2961763000</v>
      </c>
      <c r="Z43" s="91">
        <f t="shared" ref="Z43:Z44" si="41">+Y43+Z41</f>
        <v>3020763000</v>
      </c>
      <c r="AA43" s="91">
        <f t="shared" ref="AA43:AA44" si="42">+Z43+AA41</f>
        <v>3419763000</v>
      </c>
      <c r="AB43" s="91">
        <f t="shared" ref="AB43:AB44" si="43">+AA43+AB41</f>
        <v>3521263000</v>
      </c>
      <c r="AC43" s="91">
        <f t="shared" ref="AC43:AC44" si="44">+AB43+AC41</f>
        <v>3558263000</v>
      </c>
      <c r="AD43" s="91">
        <f t="shared" ref="AD43:AD44" si="45">+AC43+AD41</f>
        <v>3558263000</v>
      </c>
      <c r="AE43" s="91">
        <f t="shared" ref="AE43:AE44" si="46">+AD43+AE41</f>
        <v>3558263000</v>
      </c>
      <c r="AF43" s="91">
        <f t="shared" ref="AF43:AF44" si="47">+AE43+AF41</f>
        <v>3558263000</v>
      </c>
    </row>
    <row r="44" spans="1:57" x14ac:dyDescent="0.2">
      <c r="E44" s="146" t="s">
        <v>85</v>
      </c>
      <c r="F44" s="146"/>
      <c r="G44" s="146"/>
      <c r="H44" s="92"/>
      <c r="I44" s="91">
        <f>+I42</f>
        <v>123283000</v>
      </c>
      <c r="J44" s="91">
        <f>+I44+J42</f>
        <v>170283000</v>
      </c>
      <c r="K44" s="91">
        <f t="shared" ref="K44:N44" si="48">+J44+K42</f>
        <v>239283000</v>
      </c>
      <c r="L44" s="91">
        <f t="shared" si="48"/>
        <v>350183000</v>
      </c>
      <c r="M44" s="91">
        <f t="shared" si="48"/>
        <v>409183000</v>
      </c>
      <c r="N44" s="91">
        <f t="shared" si="48"/>
        <v>468183000</v>
      </c>
      <c r="O44" s="91">
        <f t="shared" si="30"/>
        <v>527183000</v>
      </c>
      <c r="P44" s="91">
        <f t="shared" si="31"/>
        <v>590363000</v>
      </c>
      <c r="Q44" s="91">
        <f t="shared" si="32"/>
        <v>894695000</v>
      </c>
      <c r="R44" s="91">
        <f t="shared" si="33"/>
        <v>1175743000</v>
      </c>
      <c r="S44" s="91">
        <f t="shared" si="34"/>
        <v>1515991000</v>
      </c>
      <c r="T44" s="91">
        <f t="shared" si="35"/>
        <v>1535491000</v>
      </c>
      <c r="U44" s="91">
        <f t="shared" si="36"/>
        <v>1596991000</v>
      </c>
      <c r="V44" s="91">
        <f t="shared" si="37"/>
        <v>1666491000</v>
      </c>
      <c r="W44" s="91">
        <f t="shared" si="38"/>
        <v>1778824312</v>
      </c>
      <c r="X44" s="91">
        <f t="shared" si="39"/>
        <v>1837824312</v>
      </c>
      <c r="Y44" s="91">
        <f t="shared" si="40"/>
        <v>1896824312</v>
      </c>
      <c r="Z44" s="91">
        <f t="shared" si="41"/>
        <v>1909824312</v>
      </c>
      <c r="AA44" s="91">
        <f t="shared" si="42"/>
        <v>1909824312</v>
      </c>
      <c r="AB44" s="91">
        <f t="shared" si="43"/>
        <v>1909824312</v>
      </c>
      <c r="AC44" s="91">
        <f t="shared" si="44"/>
        <v>1909824312</v>
      </c>
      <c r="AD44" s="91">
        <f t="shared" si="45"/>
        <v>1909824312</v>
      </c>
      <c r="AE44" s="91">
        <f t="shared" si="46"/>
        <v>1909824312</v>
      </c>
      <c r="AF44" s="91">
        <f t="shared" si="47"/>
        <v>1909824312</v>
      </c>
    </row>
    <row r="45" spans="1:57" x14ac:dyDescent="0.2">
      <c r="E45" s="146" t="s">
        <v>86</v>
      </c>
      <c r="F45" s="146"/>
      <c r="G45" s="146"/>
      <c r="H45" s="93"/>
      <c r="I45" s="94">
        <f>+I42/I41</f>
        <v>1</v>
      </c>
      <c r="J45" s="94">
        <f t="shared" ref="J45:AE45" si="49">+J42/J41</f>
        <v>1</v>
      </c>
      <c r="K45" s="94">
        <f t="shared" si="49"/>
        <v>1</v>
      </c>
      <c r="L45" s="94">
        <f>+L42/L41</f>
        <v>1</v>
      </c>
      <c r="M45" s="94">
        <f t="shared" si="49"/>
        <v>1</v>
      </c>
      <c r="N45" s="94">
        <f t="shared" si="49"/>
        <v>1</v>
      </c>
      <c r="O45" s="94">
        <f t="shared" si="49"/>
        <v>1</v>
      </c>
      <c r="P45" s="94">
        <f t="shared" si="49"/>
        <v>0.34786151609919391</v>
      </c>
      <c r="Q45" s="94">
        <f t="shared" si="49"/>
        <v>0.88784512334585852</v>
      </c>
      <c r="R45" s="94">
        <f t="shared" si="49"/>
        <v>1</v>
      </c>
      <c r="S45" s="94">
        <f t="shared" si="49"/>
        <v>1</v>
      </c>
      <c r="T45" s="94">
        <f t="shared" si="49"/>
        <v>4.0528407295944667E-2</v>
      </c>
      <c r="U45" s="94">
        <f t="shared" si="49"/>
        <v>0.27243731726765308</v>
      </c>
      <c r="V45" s="94">
        <f t="shared" si="49"/>
        <v>0.63761467889908252</v>
      </c>
      <c r="W45" s="94">
        <f t="shared" si="49"/>
        <v>0.35214204388714732</v>
      </c>
      <c r="X45" s="94">
        <f t="shared" si="49"/>
        <v>0.62105263157894741</v>
      </c>
      <c r="Y45" s="94">
        <f t="shared" si="49"/>
        <v>1</v>
      </c>
      <c r="Z45" s="94">
        <f t="shared" si="49"/>
        <v>0.22033898305084745</v>
      </c>
      <c r="AA45" s="94">
        <f t="shared" si="49"/>
        <v>0</v>
      </c>
      <c r="AB45" s="94">
        <f t="shared" si="49"/>
        <v>0</v>
      </c>
      <c r="AC45" s="94">
        <f t="shared" si="49"/>
        <v>0</v>
      </c>
      <c r="AD45" s="95" t="e">
        <f>+AD42/AD41</f>
        <v>#DIV/0!</v>
      </c>
      <c r="AE45" s="94" t="e">
        <f t="shared" si="49"/>
        <v>#DIV/0!</v>
      </c>
      <c r="AF45" s="94" t="e">
        <f>+AF42/AF41</f>
        <v>#DIV/0!</v>
      </c>
    </row>
  </sheetData>
  <mergeCells count="42">
    <mergeCell ref="B5:H5"/>
    <mergeCell ref="F7:F9"/>
    <mergeCell ref="G7:G9"/>
    <mergeCell ref="H7:H9"/>
    <mergeCell ref="A7:A9"/>
    <mergeCell ref="B7:B9"/>
    <mergeCell ref="C7:C9"/>
    <mergeCell ref="D7:D9"/>
    <mergeCell ref="E7:E9"/>
    <mergeCell ref="E41:G41"/>
    <mergeCell ref="E42:G42"/>
    <mergeCell ref="E43:G43"/>
    <mergeCell ref="E44:G44"/>
    <mergeCell ref="E45:G45"/>
    <mergeCell ref="A10:A36"/>
    <mergeCell ref="B10:B11"/>
    <mergeCell ref="C10:C11"/>
    <mergeCell ref="D10:D11"/>
    <mergeCell ref="B12:B13"/>
    <mergeCell ref="C12:C13"/>
    <mergeCell ref="D12:D13"/>
    <mergeCell ref="B14:B20"/>
    <mergeCell ref="C14:C20"/>
    <mergeCell ref="D14:D20"/>
    <mergeCell ref="B21:B23"/>
    <mergeCell ref="C21:C23"/>
    <mergeCell ref="D21:D23"/>
    <mergeCell ref="B24:B25"/>
    <mergeCell ref="C24:C25"/>
    <mergeCell ref="D24:D25"/>
    <mergeCell ref="B34:B35"/>
    <mergeCell ref="C34:C35"/>
    <mergeCell ref="D34:D35"/>
    <mergeCell ref="AH7:BE7"/>
    <mergeCell ref="B28:B29"/>
    <mergeCell ref="C28:C29"/>
    <mergeCell ref="D28:D29"/>
    <mergeCell ref="B30:B33"/>
    <mergeCell ref="C30:C33"/>
    <mergeCell ref="D30:D33"/>
    <mergeCell ref="AG7:AG9"/>
    <mergeCell ref="I7:AF7"/>
  </mergeCells>
  <phoneticPr fontId="28" type="noConversion"/>
  <pageMargins left="0.7" right="0.7" top="0.75" bottom="0.75" header="0.3" footer="0.3"/>
  <pageSetup scale="39" orientation="portrait" r:id="rId1"/>
  <colBreaks count="1" manualBreakCount="1">
    <brk id="44" min="6" max="44" man="1"/>
  </col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10A4738-21BC-46CA-A60B-6BD80402D513}">
          <x14:formula1>
            <xm:f>PARAMETRIZACIÓN!$E$2:$E$13</xm:f>
          </x14:formula1>
          <xm:sqref>I9:AF9 AH9:BF9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C844-4ECE-43E8-B3AE-80F6C6DA4C6C}">
  <dimension ref="A1:G46"/>
  <sheetViews>
    <sheetView showGridLines="0" topLeftCell="A20" workbookViewId="0">
      <selection activeCell="I39" sqref="I39"/>
    </sheetView>
  </sheetViews>
  <sheetFormatPr baseColWidth="10" defaultRowHeight="15" x14ac:dyDescent="0.2"/>
  <sheetData>
    <row r="1" spans="1:7" ht="15" customHeight="1" thickBot="1" x14ac:dyDescent="0.25">
      <c r="A1" s="166"/>
      <c r="B1" s="167"/>
      <c r="C1" s="167"/>
      <c r="D1" s="167"/>
      <c r="E1" s="167"/>
      <c r="F1" s="167"/>
      <c r="G1" s="168"/>
    </row>
    <row r="2" spans="1:7" x14ac:dyDescent="0.2">
      <c r="A2" s="169" t="s">
        <v>74</v>
      </c>
      <c r="B2" s="170"/>
      <c r="C2" s="170"/>
      <c r="D2" s="170"/>
      <c r="E2" s="170"/>
      <c r="F2" s="170"/>
      <c r="G2" s="171"/>
    </row>
    <row r="3" spans="1:7" ht="16" thickBot="1" x14ac:dyDescent="0.25">
      <c r="A3" s="172"/>
      <c r="B3" s="173"/>
      <c r="C3" s="173"/>
      <c r="D3" s="173"/>
      <c r="E3" s="173"/>
      <c r="F3" s="173"/>
      <c r="G3" s="174"/>
    </row>
    <row r="4" spans="1:7" x14ac:dyDescent="0.2">
      <c r="A4" s="157" t="s">
        <v>259</v>
      </c>
      <c r="B4" s="158"/>
      <c r="C4" s="158"/>
      <c r="D4" s="158"/>
      <c r="E4" s="158"/>
      <c r="F4" s="158"/>
      <c r="G4" s="159"/>
    </row>
    <row r="5" spans="1:7" x14ac:dyDescent="0.2">
      <c r="A5" s="160"/>
      <c r="B5" s="161"/>
      <c r="C5" s="161"/>
      <c r="D5" s="161"/>
      <c r="E5" s="161"/>
      <c r="F5" s="161"/>
      <c r="G5" s="162"/>
    </row>
    <row r="6" spans="1:7" x14ac:dyDescent="0.2">
      <c r="A6" s="160"/>
      <c r="B6" s="161"/>
      <c r="C6" s="161"/>
      <c r="D6" s="161"/>
      <c r="E6" s="161"/>
      <c r="F6" s="161"/>
      <c r="G6" s="162"/>
    </row>
    <row r="7" spans="1:7" x14ac:dyDescent="0.2">
      <c r="A7" s="160"/>
      <c r="B7" s="161"/>
      <c r="C7" s="161"/>
      <c r="D7" s="161"/>
      <c r="E7" s="161"/>
      <c r="F7" s="161"/>
      <c r="G7" s="162"/>
    </row>
    <row r="8" spans="1:7" x14ac:dyDescent="0.2">
      <c r="A8" s="160"/>
      <c r="B8" s="161"/>
      <c r="C8" s="161"/>
      <c r="D8" s="161"/>
      <c r="E8" s="161"/>
      <c r="F8" s="161"/>
      <c r="G8" s="162"/>
    </row>
    <row r="9" spans="1:7" x14ac:dyDescent="0.2">
      <c r="A9" s="160"/>
      <c r="B9" s="161"/>
      <c r="C9" s="161"/>
      <c r="D9" s="161"/>
      <c r="E9" s="161"/>
      <c r="F9" s="161"/>
      <c r="G9" s="162"/>
    </row>
    <row r="10" spans="1:7" x14ac:dyDescent="0.2">
      <c r="A10" s="160"/>
      <c r="B10" s="161"/>
      <c r="C10" s="161"/>
      <c r="D10" s="161"/>
      <c r="E10" s="161"/>
      <c r="F10" s="161"/>
      <c r="G10" s="162"/>
    </row>
    <row r="11" spans="1:7" x14ac:dyDescent="0.2">
      <c r="A11" s="160"/>
      <c r="B11" s="161"/>
      <c r="C11" s="161"/>
      <c r="D11" s="161"/>
      <c r="E11" s="161"/>
      <c r="F11" s="161"/>
      <c r="G11" s="162"/>
    </row>
    <row r="12" spans="1:7" x14ac:dyDescent="0.2">
      <c r="A12" s="160"/>
      <c r="B12" s="161"/>
      <c r="C12" s="161"/>
      <c r="D12" s="161"/>
      <c r="E12" s="161"/>
      <c r="F12" s="161"/>
      <c r="G12" s="162"/>
    </row>
    <row r="13" spans="1:7" x14ac:dyDescent="0.2">
      <c r="A13" s="160"/>
      <c r="B13" s="161"/>
      <c r="C13" s="161"/>
      <c r="D13" s="161"/>
      <c r="E13" s="161"/>
      <c r="F13" s="161"/>
      <c r="G13" s="162"/>
    </row>
    <row r="14" spans="1:7" x14ac:dyDescent="0.2">
      <c r="A14" s="160"/>
      <c r="B14" s="161"/>
      <c r="C14" s="161"/>
      <c r="D14" s="161"/>
      <c r="E14" s="161"/>
      <c r="F14" s="161"/>
      <c r="G14" s="162"/>
    </row>
    <row r="15" spans="1:7" x14ac:dyDescent="0.2">
      <c r="A15" s="160"/>
      <c r="B15" s="161"/>
      <c r="C15" s="161"/>
      <c r="D15" s="161"/>
      <c r="E15" s="161"/>
      <c r="F15" s="161"/>
      <c r="G15" s="162"/>
    </row>
    <row r="16" spans="1:7" x14ac:dyDescent="0.2">
      <c r="A16" s="160"/>
      <c r="B16" s="161"/>
      <c r="C16" s="161"/>
      <c r="D16" s="161"/>
      <c r="E16" s="161"/>
      <c r="F16" s="161"/>
      <c r="G16" s="162"/>
    </row>
    <row r="17" spans="1:7" ht="16" thickBot="1" x14ac:dyDescent="0.25">
      <c r="A17" s="163"/>
      <c r="B17" s="164"/>
      <c r="C17" s="164"/>
      <c r="D17" s="164"/>
      <c r="E17" s="164"/>
      <c r="F17" s="164"/>
      <c r="G17" s="165"/>
    </row>
    <row r="18" spans="1:7" x14ac:dyDescent="0.2">
      <c r="A18" s="169" t="s">
        <v>75</v>
      </c>
      <c r="B18" s="170"/>
      <c r="C18" s="170"/>
      <c r="D18" s="170"/>
      <c r="E18" s="170"/>
      <c r="F18" s="170"/>
      <c r="G18" s="171"/>
    </row>
    <row r="19" spans="1:7" ht="16" thickBot="1" x14ac:dyDescent="0.25">
      <c r="A19" s="172"/>
      <c r="B19" s="173"/>
      <c r="C19" s="173"/>
      <c r="D19" s="173"/>
      <c r="E19" s="173"/>
      <c r="F19" s="173"/>
      <c r="G19" s="174"/>
    </row>
    <row r="20" spans="1:7" x14ac:dyDescent="0.2">
      <c r="A20" s="157" t="s">
        <v>260</v>
      </c>
      <c r="B20" s="158"/>
      <c r="C20" s="158"/>
      <c r="D20" s="158"/>
      <c r="E20" s="158"/>
      <c r="F20" s="158"/>
      <c r="G20" s="159"/>
    </row>
    <row r="21" spans="1:7" x14ac:dyDescent="0.2">
      <c r="A21" s="160"/>
      <c r="B21" s="161"/>
      <c r="C21" s="161"/>
      <c r="D21" s="161"/>
      <c r="E21" s="161"/>
      <c r="F21" s="161"/>
      <c r="G21" s="162"/>
    </row>
    <row r="22" spans="1:7" x14ac:dyDescent="0.2">
      <c r="A22" s="160"/>
      <c r="B22" s="161"/>
      <c r="C22" s="161"/>
      <c r="D22" s="161"/>
      <c r="E22" s="161"/>
      <c r="F22" s="161"/>
      <c r="G22" s="162"/>
    </row>
    <row r="23" spans="1:7" x14ac:dyDescent="0.2">
      <c r="A23" s="160"/>
      <c r="B23" s="161"/>
      <c r="C23" s="161"/>
      <c r="D23" s="161"/>
      <c r="E23" s="161"/>
      <c r="F23" s="161"/>
      <c r="G23" s="162"/>
    </row>
    <row r="24" spans="1:7" x14ac:dyDescent="0.2">
      <c r="A24" s="160"/>
      <c r="B24" s="161"/>
      <c r="C24" s="161"/>
      <c r="D24" s="161"/>
      <c r="E24" s="161"/>
      <c r="F24" s="161"/>
      <c r="G24" s="162"/>
    </row>
    <row r="25" spans="1:7" x14ac:dyDescent="0.2">
      <c r="A25" s="160"/>
      <c r="B25" s="161"/>
      <c r="C25" s="161"/>
      <c r="D25" s="161"/>
      <c r="E25" s="161"/>
      <c r="F25" s="161"/>
      <c r="G25" s="162"/>
    </row>
    <row r="26" spans="1:7" x14ac:dyDescent="0.2">
      <c r="A26" s="160"/>
      <c r="B26" s="161"/>
      <c r="C26" s="161"/>
      <c r="D26" s="161"/>
      <c r="E26" s="161"/>
      <c r="F26" s="161"/>
      <c r="G26" s="162"/>
    </row>
    <row r="27" spans="1:7" x14ac:dyDescent="0.2">
      <c r="A27" s="160"/>
      <c r="B27" s="161"/>
      <c r="C27" s="161"/>
      <c r="D27" s="161"/>
      <c r="E27" s="161"/>
      <c r="F27" s="161"/>
      <c r="G27" s="162"/>
    </row>
    <row r="28" spans="1:7" x14ac:dyDescent="0.2">
      <c r="A28" s="160"/>
      <c r="B28" s="161"/>
      <c r="C28" s="161"/>
      <c r="D28" s="161"/>
      <c r="E28" s="161"/>
      <c r="F28" s="161"/>
      <c r="G28" s="162"/>
    </row>
    <row r="29" spans="1:7" x14ac:dyDescent="0.2">
      <c r="A29" s="160"/>
      <c r="B29" s="161"/>
      <c r="C29" s="161"/>
      <c r="D29" s="161"/>
      <c r="E29" s="161"/>
      <c r="F29" s="161"/>
      <c r="G29" s="162"/>
    </row>
    <row r="30" spans="1:7" x14ac:dyDescent="0.2">
      <c r="A30" s="160"/>
      <c r="B30" s="161"/>
      <c r="C30" s="161"/>
      <c r="D30" s="161"/>
      <c r="E30" s="161"/>
      <c r="F30" s="161"/>
      <c r="G30" s="162"/>
    </row>
    <row r="31" spans="1:7" x14ac:dyDescent="0.2">
      <c r="A31" s="160"/>
      <c r="B31" s="161"/>
      <c r="C31" s="161"/>
      <c r="D31" s="161"/>
      <c r="E31" s="161"/>
      <c r="F31" s="161"/>
      <c r="G31" s="162"/>
    </row>
    <row r="32" spans="1:7" x14ac:dyDescent="0.2">
      <c r="A32" s="160"/>
      <c r="B32" s="161"/>
      <c r="C32" s="161"/>
      <c r="D32" s="161"/>
      <c r="E32" s="161"/>
      <c r="F32" s="161"/>
      <c r="G32" s="162"/>
    </row>
    <row r="33" spans="1:7" ht="16" thickBot="1" x14ac:dyDescent="0.25">
      <c r="A33" s="163"/>
      <c r="B33" s="164"/>
      <c r="C33" s="164"/>
      <c r="D33" s="164"/>
      <c r="E33" s="164"/>
      <c r="F33" s="164"/>
      <c r="G33" s="165"/>
    </row>
    <row r="34" spans="1:7" x14ac:dyDescent="0.2">
      <c r="A34" s="169" t="s">
        <v>76</v>
      </c>
      <c r="B34" s="170"/>
      <c r="C34" s="170"/>
      <c r="D34" s="170"/>
      <c r="E34" s="170"/>
      <c r="F34" s="170"/>
      <c r="G34" s="171"/>
    </row>
    <row r="35" spans="1:7" ht="16" thickBot="1" x14ac:dyDescent="0.25">
      <c r="A35" s="172"/>
      <c r="B35" s="173"/>
      <c r="C35" s="173"/>
      <c r="D35" s="173"/>
      <c r="E35" s="173"/>
      <c r="F35" s="173"/>
      <c r="G35" s="174"/>
    </row>
    <row r="36" spans="1:7" x14ac:dyDescent="0.2">
      <c r="A36" s="157" t="s">
        <v>261</v>
      </c>
      <c r="B36" s="158"/>
      <c r="C36" s="158"/>
      <c r="D36" s="158"/>
      <c r="E36" s="158"/>
      <c r="F36" s="158"/>
      <c r="G36" s="159"/>
    </row>
    <row r="37" spans="1:7" x14ac:dyDescent="0.2">
      <c r="A37" s="160"/>
      <c r="B37" s="161"/>
      <c r="C37" s="161"/>
      <c r="D37" s="161"/>
      <c r="E37" s="161"/>
      <c r="F37" s="161"/>
      <c r="G37" s="162"/>
    </row>
    <row r="38" spans="1:7" x14ac:dyDescent="0.2">
      <c r="A38" s="160"/>
      <c r="B38" s="161"/>
      <c r="C38" s="161"/>
      <c r="D38" s="161"/>
      <c r="E38" s="161"/>
      <c r="F38" s="161"/>
      <c r="G38" s="162"/>
    </row>
    <row r="39" spans="1:7" x14ac:dyDescent="0.2">
      <c r="A39" s="160"/>
      <c r="B39" s="161"/>
      <c r="C39" s="161"/>
      <c r="D39" s="161"/>
      <c r="E39" s="161"/>
      <c r="F39" s="161"/>
      <c r="G39" s="162"/>
    </row>
    <row r="40" spans="1:7" x14ac:dyDescent="0.2">
      <c r="A40" s="160"/>
      <c r="B40" s="161"/>
      <c r="C40" s="161"/>
      <c r="D40" s="161"/>
      <c r="E40" s="161"/>
      <c r="F40" s="161"/>
      <c r="G40" s="162"/>
    </row>
    <row r="41" spans="1:7" x14ac:dyDescent="0.2">
      <c r="A41" s="160"/>
      <c r="B41" s="161"/>
      <c r="C41" s="161"/>
      <c r="D41" s="161"/>
      <c r="E41" s="161"/>
      <c r="F41" s="161"/>
      <c r="G41" s="162"/>
    </row>
    <row r="42" spans="1:7" x14ac:dyDescent="0.2">
      <c r="A42" s="160"/>
      <c r="B42" s="161"/>
      <c r="C42" s="161"/>
      <c r="D42" s="161"/>
      <c r="E42" s="161"/>
      <c r="F42" s="161"/>
      <c r="G42" s="162"/>
    </row>
    <row r="43" spans="1:7" x14ac:dyDescent="0.2">
      <c r="A43" s="160"/>
      <c r="B43" s="161"/>
      <c r="C43" s="161"/>
      <c r="D43" s="161"/>
      <c r="E43" s="161"/>
      <c r="F43" s="161"/>
      <c r="G43" s="162"/>
    </row>
    <row r="44" spans="1:7" x14ac:dyDescent="0.2">
      <c r="A44" s="160"/>
      <c r="B44" s="161"/>
      <c r="C44" s="161"/>
      <c r="D44" s="161"/>
      <c r="E44" s="161"/>
      <c r="F44" s="161"/>
      <c r="G44" s="162"/>
    </row>
    <row r="45" spans="1:7" x14ac:dyDescent="0.2">
      <c r="A45" s="160"/>
      <c r="B45" s="161"/>
      <c r="C45" s="161"/>
      <c r="D45" s="161"/>
      <c r="E45" s="161"/>
      <c r="F45" s="161"/>
      <c r="G45" s="162"/>
    </row>
    <row r="46" spans="1:7" ht="16" thickBot="1" x14ac:dyDescent="0.25">
      <c r="A46" s="163"/>
      <c r="B46" s="164"/>
      <c r="C46" s="164"/>
      <c r="D46" s="164"/>
      <c r="E46" s="164"/>
      <c r="F46" s="164"/>
      <c r="G46" s="165"/>
    </row>
  </sheetData>
  <mergeCells count="7">
    <mergeCell ref="A36:G46"/>
    <mergeCell ref="A1:G1"/>
    <mergeCell ref="A2:G3"/>
    <mergeCell ref="A4:G17"/>
    <mergeCell ref="A18:G19"/>
    <mergeCell ref="A20:G33"/>
    <mergeCell ref="A34:G35"/>
  </mergeCells>
  <pageMargins left="0.7" right="0.7" top="0.75" bottom="0.75" header="0.3" footer="0.3"/>
  <pageSetup orientation="portrait" horizontalDpi="0" verticalDpi="0"/>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35C82-74A8-4E1E-B45F-1FA438F64138}">
  <dimension ref="A6:H19"/>
  <sheetViews>
    <sheetView showGridLines="0" workbookViewId="0">
      <selection activeCell="A7" sqref="A7"/>
    </sheetView>
  </sheetViews>
  <sheetFormatPr baseColWidth="10" defaultRowHeight="15" x14ac:dyDescent="0.2"/>
  <cols>
    <col min="2" max="2" width="29.83203125" customWidth="1"/>
    <col min="3" max="3" width="19.33203125" customWidth="1"/>
    <col min="4" max="4" width="21.33203125" bestFit="1" customWidth="1"/>
    <col min="5" max="5" width="31" customWidth="1"/>
  </cols>
  <sheetData>
    <row r="6" spans="1:8" ht="31" thickBot="1" x14ac:dyDescent="0.25">
      <c r="A6" s="46" t="s">
        <v>42</v>
      </c>
      <c r="B6" s="46" t="s">
        <v>45</v>
      </c>
      <c r="C6" s="46" t="s">
        <v>46</v>
      </c>
      <c r="D6" s="46" t="s">
        <v>47</v>
      </c>
      <c r="E6" s="46" t="s">
        <v>43</v>
      </c>
      <c r="F6" s="46" t="s">
        <v>44</v>
      </c>
      <c r="G6" s="47" t="s">
        <v>118</v>
      </c>
      <c r="H6" s="47" t="s">
        <v>119</v>
      </c>
    </row>
    <row r="7" spans="1:8" ht="16" thickTop="1" x14ac:dyDescent="0.2">
      <c r="A7" s="34">
        <v>1</v>
      </c>
      <c r="B7" s="33" t="s">
        <v>98</v>
      </c>
      <c r="C7" s="33" t="s">
        <v>98</v>
      </c>
      <c r="D7" s="33" t="s">
        <v>98</v>
      </c>
      <c r="E7" s="33" t="s">
        <v>98</v>
      </c>
      <c r="F7" s="33" t="s">
        <v>98</v>
      </c>
      <c r="G7" s="48"/>
      <c r="H7" s="48"/>
    </row>
    <row r="8" spans="1:8" x14ac:dyDescent="0.2">
      <c r="A8" s="34">
        <v>2</v>
      </c>
      <c r="B8" s="33" t="s">
        <v>98</v>
      </c>
      <c r="C8" s="33" t="s">
        <v>98</v>
      </c>
      <c r="D8" s="33" t="s">
        <v>98</v>
      </c>
      <c r="E8" s="33" t="s">
        <v>98</v>
      </c>
      <c r="F8" s="33" t="s">
        <v>98</v>
      </c>
      <c r="G8" s="48"/>
      <c r="H8" s="48"/>
    </row>
    <row r="9" spans="1:8" x14ac:dyDescent="0.2">
      <c r="A9" s="34">
        <v>3</v>
      </c>
      <c r="B9" s="33" t="s">
        <v>98</v>
      </c>
      <c r="C9" s="33" t="s">
        <v>98</v>
      </c>
      <c r="D9" s="33" t="s">
        <v>98</v>
      </c>
      <c r="E9" s="33" t="s">
        <v>98</v>
      </c>
      <c r="F9" s="33" t="s">
        <v>98</v>
      </c>
      <c r="G9" s="48"/>
      <c r="H9" s="48"/>
    </row>
    <row r="10" spans="1:8" x14ac:dyDescent="0.2">
      <c r="A10" s="34">
        <v>4</v>
      </c>
      <c r="B10" s="33" t="s">
        <v>98</v>
      </c>
      <c r="C10" s="33" t="s">
        <v>98</v>
      </c>
      <c r="D10" s="33" t="s">
        <v>98</v>
      </c>
      <c r="E10" s="33" t="s">
        <v>98</v>
      </c>
      <c r="F10" s="33" t="s">
        <v>98</v>
      </c>
      <c r="G10" s="48"/>
      <c r="H10" s="48"/>
    </row>
    <row r="11" spans="1:8" x14ac:dyDescent="0.2">
      <c r="A11" s="34">
        <v>5</v>
      </c>
      <c r="B11" s="33" t="s">
        <v>98</v>
      </c>
      <c r="C11" s="33" t="s">
        <v>98</v>
      </c>
      <c r="D11" s="33" t="s">
        <v>98</v>
      </c>
      <c r="E11" s="33" t="s">
        <v>98</v>
      </c>
      <c r="F11" s="33" t="s">
        <v>98</v>
      </c>
      <c r="G11" s="48"/>
      <c r="H11" s="48"/>
    </row>
    <row r="12" spans="1:8" x14ac:dyDescent="0.2">
      <c r="A12" s="34">
        <v>6</v>
      </c>
      <c r="B12" s="33" t="s">
        <v>98</v>
      </c>
      <c r="C12" s="33" t="s">
        <v>98</v>
      </c>
      <c r="D12" s="33" t="s">
        <v>98</v>
      </c>
      <c r="E12" s="33" t="s">
        <v>98</v>
      </c>
      <c r="F12" s="33" t="s">
        <v>98</v>
      </c>
      <c r="G12" s="48"/>
      <c r="H12" s="48"/>
    </row>
    <row r="13" spans="1:8" x14ac:dyDescent="0.2">
      <c r="A13" s="34">
        <v>7</v>
      </c>
      <c r="B13" s="33" t="s">
        <v>98</v>
      </c>
      <c r="C13" s="33" t="s">
        <v>98</v>
      </c>
      <c r="D13" s="33" t="s">
        <v>98</v>
      </c>
      <c r="E13" s="33" t="s">
        <v>98</v>
      </c>
      <c r="F13" s="33" t="s">
        <v>98</v>
      </c>
      <c r="G13" s="48"/>
      <c r="H13" s="48"/>
    </row>
    <row r="14" spans="1:8" x14ac:dyDescent="0.2">
      <c r="A14" s="34">
        <v>8</v>
      </c>
      <c r="B14" s="33" t="s">
        <v>98</v>
      </c>
      <c r="C14" s="33" t="s">
        <v>98</v>
      </c>
      <c r="D14" s="33" t="s">
        <v>98</v>
      </c>
      <c r="E14" s="33" t="s">
        <v>98</v>
      </c>
      <c r="F14" s="33" t="s">
        <v>98</v>
      </c>
      <c r="G14" s="48"/>
      <c r="H14" s="48"/>
    </row>
    <row r="15" spans="1:8" x14ac:dyDescent="0.2">
      <c r="A15" s="34">
        <v>9</v>
      </c>
      <c r="B15" s="33" t="s">
        <v>98</v>
      </c>
      <c r="C15" s="33" t="s">
        <v>98</v>
      </c>
      <c r="D15" s="33" t="s">
        <v>98</v>
      </c>
      <c r="E15" s="33" t="s">
        <v>98</v>
      </c>
      <c r="F15" s="33" t="s">
        <v>98</v>
      </c>
      <c r="G15" s="48"/>
      <c r="H15" s="48"/>
    </row>
    <row r="16" spans="1:8" x14ac:dyDescent="0.2">
      <c r="A16" s="21"/>
      <c r="B16" s="21"/>
      <c r="C16" s="21"/>
      <c r="D16" s="21"/>
      <c r="E16" s="21"/>
      <c r="F16" s="21"/>
      <c r="G16" s="48"/>
      <c r="H16" s="48"/>
    </row>
    <row r="17" spans="1:8" x14ac:dyDescent="0.2">
      <c r="A17" s="21"/>
      <c r="B17" s="21"/>
      <c r="C17" s="21"/>
      <c r="D17" s="21"/>
      <c r="E17" s="21"/>
      <c r="F17" s="21"/>
      <c r="G17" s="48"/>
      <c r="H17" s="48"/>
    </row>
    <row r="18" spans="1:8" x14ac:dyDescent="0.2">
      <c r="A18" s="21"/>
      <c r="B18" s="21"/>
      <c r="C18" s="21"/>
      <c r="D18" s="21"/>
      <c r="E18" s="21"/>
      <c r="F18" s="21"/>
      <c r="G18" s="48"/>
      <c r="H18" s="48"/>
    </row>
    <row r="19" spans="1:8" x14ac:dyDescent="0.2">
      <c r="A19" s="33"/>
      <c r="B19" s="33"/>
      <c r="C19" s="33"/>
      <c r="D19" s="33"/>
      <c r="E19" s="33"/>
      <c r="F19" s="33"/>
      <c r="G19" s="48"/>
      <c r="H19" s="48"/>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5F2A1-2429-4CD7-BEF7-FB0AF7B8D604}">
  <dimension ref="B1:I28"/>
  <sheetViews>
    <sheetView showGridLines="0" workbookViewId="0">
      <selection activeCell="G4" sqref="G4"/>
    </sheetView>
  </sheetViews>
  <sheetFormatPr baseColWidth="10" defaultRowHeight="15" x14ac:dyDescent="0.2"/>
  <cols>
    <col min="7" max="7" width="17.33203125" bestFit="1" customWidth="1"/>
  </cols>
  <sheetData>
    <row r="1" spans="2:9" x14ac:dyDescent="0.2">
      <c r="B1" s="7" t="s">
        <v>123</v>
      </c>
      <c r="C1" s="7" t="s">
        <v>130</v>
      </c>
      <c r="D1" s="54"/>
      <c r="E1" s="42" t="s">
        <v>107</v>
      </c>
      <c r="F1" s="42" t="s">
        <v>106</v>
      </c>
    </row>
    <row r="2" spans="2:9" x14ac:dyDescent="0.2">
      <c r="B2" s="7" t="s">
        <v>132</v>
      </c>
      <c r="C2" s="7" t="s">
        <v>131</v>
      </c>
      <c r="D2" s="53"/>
      <c r="E2" t="s">
        <v>100</v>
      </c>
      <c r="F2">
        <v>30</v>
      </c>
      <c r="G2" t="s">
        <v>166</v>
      </c>
      <c r="H2" t="s">
        <v>169</v>
      </c>
      <c r="I2">
        <v>1</v>
      </c>
    </row>
    <row r="3" spans="2:9" x14ac:dyDescent="0.2">
      <c r="B3" s="7" t="s">
        <v>133</v>
      </c>
      <c r="C3" s="7"/>
      <c r="E3" t="s">
        <v>116</v>
      </c>
      <c r="F3">
        <v>28</v>
      </c>
      <c r="G3" t="s">
        <v>167</v>
      </c>
      <c r="H3" t="s">
        <v>170</v>
      </c>
      <c r="I3">
        <v>2</v>
      </c>
    </row>
    <row r="4" spans="2:9" x14ac:dyDescent="0.2">
      <c r="B4" s="7" t="s">
        <v>123</v>
      </c>
      <c r="C4" s="7"/>
      <c r="E4" t="s">
        <v>117</v>
      </c>
      <c r="F4">
        <v>31</v>
      </c>
      <c r="G4" t="s">
        <v>88</v>
      </c>
      <c r="I4">
        <v>3</v>
      </c>
    </row>
    <row r="5" spans="2:9" x14ac:dyDescent="0.2">
      <c r="B5" s="7" t="s">
        <v>134</v>
      </c>
      <c r="C5" s="7"/>
      <c r="E5" t="s">
        <v>101</v>
      </c>
      <c r="F5">
        <v>30</v>
      </c>
      <c r="I5">
        <v>4</v>
      </c>
    </row>
    <row r="6" spans="2:9" x14ac:dyDescent="0.2">
      <c r="B6" s="7" t="s">
        <v>135</v>
      </c>
      <c r="E6" t="s">
        <v>102</v>
      </c>
      <c r="F6">
        <v>31</v>
      </c>
      <c r="I6">
        <v>5</v>
      </c>
    </row>
    <row r="7" spans="2:9" x14ac:dyDescent="0.2">
      <c r="B7" s="7" t="s">
        <v>136</v>
      </c>
      <c r="E7" t="s">
        <v>103</v>
      </c>
      <c r="F7">
        <v>30</v>
      </c>
    </row>
    <row r="8" spans="2:9" x14ac:dyDescent="0.2">
      <c r="B8" s="7" t="s">
        <v>137</v>
      </c>
      <c r="E8" t="s">
        <v>104</v>
      </c>
      <c r="F8">
        <v>31</v>
      </c>
    </row>
    <row r="9" spans="2:9" x14ac:dyDescent="0.2">
      <c r="B9" s="7" t="s">
        <v>138</v>
      </c>
      <c r="E9" t="s">
        <v>105</v>
      </c>
      <c r="F9">
        <v>31</v>
      </c>
    </row>
    <row r="10" spans="2:9" x14ac:dyDescent="0.2">
      <c r="B10" s="7" t="s">
        <v>139</v>
      </c>
      <c r="E10" t="s">
        <v>112</v>
      </c>
      <c r="F10">
        <v>30</v>
      </c>
    </row>
    <row r="11" spans="2:9" x14ac:dyDescent="0.2">
      <c r="B11" s="7" t="s">
        <v>140</v>
      </c>
      <c r="E11" t="s">
        <v>113</v>
      </c>
      <c r="F11">
        <v>31</v>
      </c>
    </row>
    <row r="12" spans="2:9" x14ac:dyDescent="0.2">
      <c r="B12" s="7" t="s">
        <v>141</v>
      </c>
      <c r="E12" t="s">
        <v>114</v>
      </c>
      <c r="F12">
        <v>30</v>
      </c>
    </row>
    <row r="13" spans="2:9" x14ac:dyDescent="0.2">
      <c r="B13" s="7" t="s">
        <v>142</v>
      </c>
      <c r="E13" t="s">
        <v>115</v>
      </c>
      <c r="F13">
        <v>31</v>
      </c>
    </row>
    <row r="14" spans="2:9" x14ac:dyDescent="0.2">
      <c r="B14" s="7" t="s">
        <v>143</v>
      </c>
    </row>
    <row r="15" spans="2:9" x14ac:dyDescent="0.2">
      <c r="B15" s="7" t="s">
        <v>144</v>
      </c>
    </row>
    <row r="16" spans="2:9" x14ac:dyDescent="0.2">
      <c r="B16" s="7" t="s">
        <v>145</v>
      </c>
    </row>
    <row r="17" spans="2:2" x14ac:dyDescent="0.2">
      <c r="B17" s="7" t="s">
        <v>146</v>
      </c>
    </row>
    <row r="18" spans="2:2" x14ac:dyDescent="0.2">
      <c r="B18" s="7" t="s">
        <v>147</v>
      </c>
    </row>
    <row r="19" spans="2:2" x14ac:dyDescent="0.2">
      <c r="B19" s="7" t="s">
        <v>148</v>
      </c>
    </row>
    <row r="20" spans="2:2" x14ac:dyDescent="0.2">
      <c r="B20" s="7" t="s">
        <v>149</v>
      </c>
    </row>
    <row r="21" spans="2:2" x14ac:dyDescent="0.2">
      <c r="B21" s="7" t="s">
        <v>126</v>
      </c>
    </row>
    <row r="22" spans="2:2" x14ac:dyDescent="0.2">
      <c r="B22" s="7" t="s">
        <v>150</v>
      </c>
    </row>
    <row r="23" spans="2:2" x14ac:dyDescent="0.2">
      <c r="B23" s="7" t="s">
        <v>151</v>
      </c>
    </row>
    <row r="24" spans="2:2" x14ac:dyDescent="0.2">
      <c r="B24" s="7" t="s">
        <v>152</v>
      </c>
    </row>
    <row r="25" spans="2:2" x14ac:dyDescent="0.2">
      <c r="B25" s="7" t="s">
        <v>107</v>
      </c>
    </row>
    <row r="26" spans="2:2" x14ac:dyDescent="0.2">
      <c r="B26" s="7" t="s">
        <v>153</v>
      </c>
    </row>
    <row r="27" spans="2:2" x14ac:dyDescent="0.2">
      <c r="B27" s="7" t="s">
        <v>154</v>
      </c>
    </row>
    <row r="28" spans="2:2" x14ac:dyDescent="0.2">
      <c r="B28" s="7" t="s">
        <v>124</v>
      </c>
    </row>
  </sheetData>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AE95B9B-362F-4EF9-965E-5BAAFA8B333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INSTRUCCIONES</vt:lpstr>
      <vt:lpstr>PROYECTO</vt:lpstr>
      <vt:lpstr>CONTROL DE AJUSTES</vt:lpstr>
      <vt:lpstr>CONTROL DE CAMBIOS POA</vt:lpstr>
      <vt:lpstr>PRODUCTOS MGA</vt:lpstr>
      <vt:lpstr>ACTIVIDADES MGA</vt:lpstr>
      <vt:lpstr>POA TÉCNICO</vt:lpstr>
      <vt:lpstr>POA FINAN</vt:lpstr>
      <vt:lpstr>METODOLOGÍA</vt:lpstr>
      <vt:lpstr>DIRECTORIO</vt:lpstr>
      <vt:lpstr>PARAMETRIZACIÓN</vt:lpstr>
      <vt:lpstr>'POA FINAN'!Área_de_impresión</vt:lpstr>
      <vt:lpstr>'POA TÉCNICO'!Área_de_impresión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dani restrepo jimenez</cp:lastModifiedBy>
  <cp:lastPrinted>2024-10-02T20:19:12Z</cp:lastPrinted>
  <dcterms:created xsi:type="dcterms:W3CDTF">2022-05-28T02:06:13Z</dcterms:created>
  <dcterms:modified xsi:type="dcterms:W3CDTF">2025-05-06T03:10:54Z</dcterms:modified>
</cp:coreProperties>
</file>