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C:\Users\Maritza\Downloads\"/>
    </mc:Choice>
  </mc:AlternateContent>
  <xr:revisionPtr revIDLastSave="0" documentId="13_ncr:1_{5812C4F6-1482-4951-827A-272E016F6085}" xr6:coauthVersionLast="47" xr6:coauthVersionMax="47" xr10:uidLastSave="{00000000-0000-0000-0000-000000000000}"/>
  <bookViews>
    <workbookView xWindow="-120" yWindow="-120" windowWidth="29040" windowHeight="15720" xr2:uid="{3626F2A8-7EB0-4285-99FD-E1646B8DBE2B}"/>
  </bookViews>
  <sheets>
    <sheet name="lote 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68" i="1" l="1"/>
  <c r="P68" i="1"/>
  <c r="O68" i="1"/>
  <c r="N68" i="1"/>
  <c r="M68" i="1"/>
  <c r="I66" i="1"/>
  <c r="O66" i="1" s="1"/>
  <c r="S66" i="1" s="1"/>
  <c r="T66" i="1" s="1"/>
  <c r="U66" i="1" s="1"/>
  <c r="Q65" i="1"/>
  <c r="P65" i="1"/>
  <c r="O65" i="1"/>
  <c r="N65" i="1"/>
  <c r="S65" i="1" s="1"/>
  <c r="M65" i="1"/>
  <c r="I63" i="1"/>
  <c r="O63" i="1" s="1"/>
  <c r="I61" i="1"/>
  <c r="O61" i="1" s="1"/>
  <c r="S61" i="1" s="1"/>
  <c r="Q59" i="1"/>
  <c r="P59" i="1"/>
  <c r="O59" i="1"/>
  <c r="N59" i="1"/>
  <c r="S59" i="1" s="1"/>
  <c r="T59" i="1" s="1"/>
  <c r="U59" i="1" s="1"/>
  <c r="M59" i="1"/>
  <c r="Q58" i="1"/>
  <c r="P58" i="1"/>
  <c r="O58" i="1"/>
  <c r="S58" i="1" s="1"/>
  <c r="T58" i="1" s="1"/>
  <c r="U58" i="1" s="1"/>
  <c r="N58" i="1"/>
  <c r="M58" i="1"/>
  <c r="I57" i="1"/>
  <c r="N57" i="1" s="1"/>
  <c r="I55" i="1"/>
  <c r="L53" i="1"/>
  <c r="O53" i="1" s="1"/>
  <c r="F53" i="1"/>
  <c r="I51" i="1"/>
  <c r="M51" i="1" s="1"/>
  <c r="J50" i="1"/>
  <c r="I50" i="1"/>
  <c r="Q48" i="1"/>
  <c r="P48" i="1"/>
  <c r="O48" i="1"/>
  <c r="N48" i="1"/>
  <c r="M48" i="1"/>
  <c r="S48" i="1" s="1"/>
  <c r="T48" i="1" s="1"/>
  <c r="U48" i="1" s="1"/>
  <c r="I47" i="1"/>
  <c r="N47" i="1" s="1"/>
  <c r="I46" i="1"/>
  <c r="Q46" i="1" s="1"/>
  <c r="K45" i="1"/>
  <c r="I45" i="1"/>
  <c r="O45" i="1" s="1"/>
  <c r="I44" i="1"/>
  <c r="Q43" i="1"/>
  <c r="P43" i="1"/>
  <c r="O43" i="1"/>
  <c r="N43" i="1"/>
  <c r="M43" i="1"/>
  <c r="S43" i="1" s="1"/>
  <c r="T43" i="1" s="1"/>
  <c r="U43" i="1" s="1"/>
  <c r="Q42" i="1"/>
  <c r="P42" i="1"/>
  <c r="O42" i="1"/>
  <c r="N42" i="1"/>
  <c r="M42" i="1"/>
  <c r="S42" i="1" s="1"/>
  <c r="T42" i="1" s="1"/>
  <c r="U42" i="1" s="1"/>
  <c r="Q41" i="1"/>
  <c r="P41" i="1"/>
  <c r="O41" i="1"/>
  <c r="N41" i="1"/>
  <c r="M41" i="1"/>
  <c r="S41" i="1" s="1"/>
  <c r="T41" i="1" s="1"/>
  <c r="U41" i="1" s="1"/>
  <c r="Q40" i="1"/>
  <c r="P40" i="1"/>
  <c r="O40" i="1"/>
  <c r="N40" i="1"/>
  <c r="M40" i="1"/>
  <c r="S40" i="1" s="1"/>
  <c r="T40" i="1" s="1"/>
  <c r="U40" i="1" s="1"/>
  <c r="Q39" i="1"/>
  <c r="P39" i="1"/>
  <c r="O39" i="1"/>
  <c r="N39" i="1"/>
  <c r="M39" i="1"/>
  <c r="S39" i="1" s="1"/>
  <c r="T39" i="1" s="1"/>
  <c r="U39" i="1" s="1"/>
  <c r="Q38" i="1"/>
  <c r="P38" i="1"/>
  <c r="O38" i="1"/>
  <c r="N38" i="1"/>
  <c r="M38" i="1"/>
  <c r="S38" i="1" s="1"/>
  <c r="T38" i="1" s="1"/>
  <c r="U38" i="1" s="1"/>
  <c r="Q37" i="1"/>
  <c r="P37" i="1"/>
  <c r="O37" i="1"/>
  <c r="N37" i="1"/>
  <c r="M37" i="1"/>
  <c r="S37" i="1" s="1"/>
  <c r="T37" i="1" s="1"/>
  <c r="U37" i="1" s="1"/>
  <c r="I36" i="1"/>
  <c r="P36" i="1" s="1"/>
  <c r="I35" i="1"/>
  <c r="M35" i="1" s="1"/>
  <c r="S35" i="1" s="1"/>
  <c r="T35" i="1" s="1"/>
  <c r="U35" i="1" s="1"/>
  <c r="I34" i="1"/>
  <c r="N34" i="1" s="1"/>
  <c r="I33" i="1"/>
  <c r="N33" i="1" s="1"/>
  <c r="I32" i="1"/>
  <c r="M32" i="1" s="1"/>
  <c r="S32" i="1" s="1"/>
  <c r="T32" i="1" s="1"/>
  <c r="U32" i="1" s="1"/>
  <c r="Q31" i="1"/>
  <c r="P31" i="1"/>
  <c r="O31" i="1"/>
  <c r="N31" i="1"/>
  <c r="S31" i="1" s="1"/>
  <c r="T31" i="1" s="1"/>
  <c r="U31" i="1" s="1"/>
  <c r="M31" i="1"/>
  <c r="J30" i="1"/>
  <c r="I30" i="1"/>
  <c r="I29" i="1"/>
  <c r="Q27" i="1"/>
  <c r="P27" i="1"/>
  <c r="O27" i="1"/>
  <c r="S27" i="1" s="1"/>
  <c r="S26" i="1" s="1"/>
  <c r="T26" i="1" s="1"/>
  <c r="U26" i="1" s="1"/>
  <c r="N27" i="1"/>
  <c r="M27" i="1"/>
  <c r="Q26" i="1"/>
  <c r="P26" i="1"/>
  <c r="O26" i="1"/>
  <c r="N26" i="1"/>
  <c r="M26" i="1"/>
  <c r="I24" i="1"/>
  <c r="P24" i="1" s="1"/>
  <c r="Q22" i="1"/>
  <c r="P22" i="1"/>
  <c r="O22" i="1"/>
  <c r="S22" i="1" s="1"/>
  <c r="T22" i="1" s="1"/>
  <c r="U22" i="1" s="1"/>
  <c r="N22" i="1"/>
  <c r="M22" i="1"/>
  <c r="Q20" i="1"/>
  <c r="P20" i="1"/>
  <c r="O20" i="1"/>
  <c r="N20" i="1"/>
  <c r="S20" i="1" s="1"/>
  <c r="M20" i="1"/>
  <c r="Q19" i="1"/>
  <c r="P19" i="1"/>
  <c r="O19" i="1"/>
  <c r="S19" i="1" s="1"/>
  <c r="T19" i="1" s="1"/>
  <c r="U19" i="1" s="1"/>
  <c r="N19" i="1"/>
  <c r="M19" i="1"/>
  <c r="J18" i="1"/>
  <c r="M18" i="1" s="1"/>
  <c r="J17" i="1"/>
  <c r="M17" i="1" s="1"/>
  <c r="Q16" i="1"/>
  <c r="P16" i="1"/>
  <c r="O16" i="1"/>
  <c r="N16" i="1"/>
  <c r="S16" i="1" s="1"/>
  <c r="M16" i="1"/>
  <c r="Q15" i="1"/>
  <c r="P15" i="1"/>
  <c r="O15" i="1"/>
  <c r="N15" i="1"/>
  <c r="S15" i="1" s="1"/>
  <c r="M15" i="1"/>
  <c r="J14" i="1"/>
  <c r="I14" i="1"/>
  <c r="J13" i="1"/>
  <c r="I13" i="1"/>
  <c r="J12" i="1"/>
  <c r="O12" i="1" s="1"/>
  <c r="J11" i="1"/>
  <c r="O11" i="1" s="1"/>
  <c r="J10" i="1"/>
  <c r="N10" i="1" s="1"/>
  <c r="J9" i="1"/>
  <c r="P9" i="1" s="1"/>
  <c r="Q35" i="1" l="1"/>
  <c r="P13" i="1"/>
  <c r="R43" i="1"/>
  <c r="O18" i="1"/>
  <c r="M30" i="1"/>
  <c r="S30" i="1" s="1"/>
  <c r="T30" i="1" s="1"/>
  <c r="U30" i="1" s="1"/>
  <c r="P18" i="1"/>
  <c r="Q18" i="1"/>
  <c r="R18" i="1" s="1"/>
  <c r="R22" i="1"/>
  <c r="R31" i="1"/>
  <c r="O47" i="1"/>
  <c r="R38" i="1"/>
  <c r="M9" i="1"/>
  <c r="S9" i="1" s="1"/>
  <c r="V9" i="1" s="1"/>
  <c r="R26" i="1"/>
  <c r="P45" i="1"/>
  <c r="N9" i="1"/>
  <c r="Q45" i="1"/>
  <c r="R45" i="1" s="1"/>
  <c r="O9" i="1"/>
  <c r="O35" i="1"/>
  <c r="Q9" i="1"/>
  <c r="P35" i="1"/>
  <c r="R19" i="1"/>
  <c r="M45" i="1"/>
  <c r="S45" i="1" s="1"/>
  <c r="T45" i="1" s="1"/>
  <c r="U45" i="1" s="1"/>
  <c r="N45" i="1"/>
  <c r="R40" i="1"/>
  <c r="P61" i="1"/>
  <c r="N12" i="1"/>
  <c r="S12" i="1" s="1"/>
  <c r="T12" i="1" s="1"/>
  <c r="U12" i="1" s="1"/>
  <c r="O57" i="1"/>
  <c r="P12" i="1"/>
  <c r="R16" i="1"/>
  <c r="P57" i="1"/>
  <c r="Q12" i="1"/>
  <c r="R12" i="1" s="1"/>
  <c r="R20" i="1"/>
  <c r="O33" i="1"/>
  <c r="Q57" i="1"/>
  <c r="R27" i="1"/>
  <c r="R48" i="1"/>
  <c r="N18" i="1"/>
  <c r="S18" i="1" s="1"/>
  <c r="V18" i="1" s="1"/>
  <c r="N30" i="1"/>
  <c r="N35" i="1"/>
  <c r="R41" i="1"/>
  <c r="R58" i="1"/>
  <c r="V16" i="1"/>
  <c r="M12" i="1"/>
  <c r="O30" i="1"/>
  <c r="P66" i="1"/>
  <c r="P30" i="1"/>
  <c r="N51" i="1"/>
  <c r="Q30" i="1"/>
  <c r="O51" i="1"/>
  <c r="S51" i="1" s="1"/>
  <c r="T51" i="1" s="1"/>
  <c r="U51" i="1" s="1"/>
  <c r="R39" i="1"/>
  <c r="P51" i="1"/>
  <c r="Q51" i="1"/>
  <c r="R15" i="1"/>
  <c r="N53" i="1"/>
  <c r="R68" i="1"/>
  <c r="S68" i="1" s="1"/>
  <c r="V68" i="1" s="1"/>
  <c r="T61" i="1"/>
  <c r="U61" i="1" s="1"/>
  <c r="R65" i="1"/>
  <c r="N32" i="1"/>
  <c r="V15" i="1"/>
  <c r="T15" i="1"/>
  <c r="U15" i="1" s="1"/>
  <c r="P47" i="1"/>
  <c r="Q47" i="1"/>
  <c r="R47" i="1" s="1"/>
  <c r="M47" i="1"/>
  <c r="S47" i="1" s="1"/>
  <c r="T47" i="1" s="1"/>
  <c r="U47" i="1" s="1"/>
  <c r="V65" i="1"/>
  <c r="T65" i="1"/>
  <c r="U65" i="1" s="1"/>
  <c r="Q29" i="1"/>
  <c r="N29" i="1"/>
  <c r="S29" i="1" s="1"/>
  <c r="T29" i="1" s="1"/>
  <c r="U29" i="1" s="1"/>
  <c r="P29" i="1"/>
  <c r="O29" i="1"/>
  <c r="M29" i="1"/>
  <c r="R59" i="1"/>
  <c r="T16" i="1"/>
  <c r="U16" i="1" s="1"/>
  <c r="P11" i="1"/>
  <c r="Q11" i="1"/>
  <c r="R11" i="1" s="1"/>
  <c r="V19" i="1"/>
  <c r="R37" i="1"/>
  <c r="M11" i="1"/>
  <c r="Q14" i="1"/>
  <c r="P14" i="1"/>
  <c r="O14" i="1"/>
  <c r="N14" i="1"/>
  <c r="S14" i="1" s="1"/>
  <c r="M14" i="1"/>
  <c r="Q17" i="1"/>
  <c r="P17" i="1"/>
  <c r="O17" i="1"/>
  <c r="N17" i="1"/>
  <c r="S17" i="1" s="1"/>
  <c r="R35" i="1"/>
  <c r="O44" i="1"/>
  <c r="Q44" i="1"/>
  <c r="R44" i="1" s="1"/>
  <c r="P44" i="1"/>
  <c r="T27" i="1"/>
  <c r="U27" i="1" s="1"/>
  <c r="Q32" i="1"/>
  <c r="P32" i="1"/>
  <c r="M44" i="1"/>
  <c r="S44" i="1" s="1"/>
  <c r="T44" i="1" s="1"/>
  <c r="U44" i="1" s="1"/>
  <c r="N44" i="1"/>
  <c r="T9" i="1"/>
  <c r="U9" i="1" s="1"/>
  <c r="O32" i="1"/>
  <c r="P55" i="1"/>
  <c r="M55" i="1"/>
  <c r="S55" i="1" s="1"/>
  <c r="T55" i="1" s="1"/>
  <c r="U55" i="1" s="1"/>
  <c r="Q55" i="1"/>
  <c r="N55" i="1"/>
  <c r="O55" i="1"/>
  <c r="R42" i="1"/>
  <c r="M50" i="1"/>
  <c r="S50" i="1" s="1"/>
  <c r="T50" i="1" s="1"/>
  <c r="U50" i="1" s="1"/>
  <c r="Q50" i="1"/>
  <c r="P50" i="1"/>
  <c r="O50" i="1"/>
  <c r="N50" i="1"/>
  <c r="N11" i="1"/>
  <c r="S11" i="1" s="1"/>
  <c r="V20" i="1"/>
  <c r="T20" i="1"/>
  <c r="U20" i="1" s="1"/>
  <c r="M63" i="1"/>
  <c r="M10" i="1"/>
  <c r="S10" i="1" s="1"/>
  <c r="M46" i="1"/>
  <c r="S46" i="1" s="1"/>
  <c r="T46" i="1" s="1"/>
  <c r="U46" i="1" s="1"/>
  <c r="Q13" i="1"/>
  <c r="Q36" i="1"/>
  <c r="R36" i="1" s="1"/>
  <c r="P53" i="1"/>
  <c r="P33" i="1"/>
  <c r="Q53" i="1"/>
  <c r="R53" i="1" s="1"/>
  <c r="M57" i="1"/>
  <c r="S57" i="1" s="1"/>
  <c r="T57" i="1" s="1"/>
  <c r="U57" i="1" s="1"/>
  <c r="Q61" i="1"/>
  <c r="R61" i="1" s="1"/>
  <c r="Q66" i="1"/>
  <c r="R66" i="1" s="1"/>
  <c r="Q33" i="1"/>
  <c r="M34" i="1"/>
  <c r="S34" i="1" s="1"/>
  <c r="T34" i="1" s="1"/>
  <c r="U34" i="1" s="1"/>
  <c r="M24" i="1"/>
  <c r="O34" i="1"/>
  <c r="N24" i="1"/>
  <c r="P34" i="1"/>
  <c r="N46" i="1"/>
  <c r="P63" i="1"/>
  <c r="O10" i="1"/>
  <c r="M13" i="1"/>
  <c r="Q34" i="1"/>
  <c r="O46" i="1"/>
  <c r="R46" i="1" s="1"/>
  <c r="Q63" i="1"/>
  <c r="R63" i="1" s="1"/>
  <c r="P10" i="1"/>
  <c r="N36" i="1"/>
  <c r="P46" i="1"/>
  <c r="M53" i="1"/>
  <c r="S53" i="1" s="1"/>
  <c r="T53" i="1" s="1"/>
  <c r="U53" i="1" s="1"/>
  <c r="M61" i="1"/>
  <c r="V61" i="1" s="1"/>
  <c r="M66" i="1"/>
  <c r="Q10" i="1"/>
  <c r="O13" i="1"/>
  <c r="Q24" i="1"/>
  <c r="M33" i="1"/>
  <c r="S33" i="1" s="1"/>
  <c r="T33" i="1" s="1"/>
  <c r="U33" i="1" s="1"/>
  <c r="O36" i="1"/>
  <c r="N61" i="1"/>
  <c r="N66" i="1"/>
  <c r="N63" i="1"/>
  <c r="S63" i="1" s="1"/>
  <c r="O24" i="1"/>
  <c r="S24" i="1" s="1"/>
  <c r="T24" i="1" s="1"/>
  <c r="U24" i="1" s="1"/>
  <c r="M36" i="1"/>
  <c r="S36" i="1" s="1"/>
  <c r="T36" i="1" s="1"/>
  <c r="U36" i="1" s="1"/>
  <c r="N13" i="1"/>
  <c r="S13" i="1" s="1"/>
  <c r="R34" i="1" l="1"/>
  <c r="R51" i="1"/>
  <c r="R9" i="1"/>
  <c r="R33" i="1"/>
  <c r="R30" i="1"/>
  <c r="R24" i="1"/>
  <c r="R17" i="1"/>
  <c r="T68" i="1"/>
  <c r="U68" i="1" s="1"/>
  <c r="R29" i="1"/>
  <c r="R10" i="1"/>
  <c r="R57" i="1"/>
  <c r="R32" i="1"/>
  <c r="T18" i="1"/>
  <c r="U18" i="1" s="1"/>
  <c r="V12" i="1"/>
  <c r="T11" i="1"/>
  <c r="U11" i="1" s="1"/>
  <c r="V11" i="1"/>
  <c r="V13" i="1"/>
  <c r="T13" i="1"/>
  <c r="U13" i="1" s="1"/>
  <c r="T14" i="1"/>
  <c r="U14" i="1" s="1"/>
  <c r="V14" i="1"/>
  <c r="R50" i="1"/>
  <c r="T63" i="1"/>
  <c r="U63" i="1" s="1"/>
  <c r="V63" i="1"/>
  <c r="R13" i="1"/>
  <c r="T17" i="1"/>
  <c r="U17" i="1" s="1"/>
  <c r="V17" i="1"/>
  <c r="R55" i="1"/>
  <c r="R14" i="1"/>
  <c r="T10" i="1"/>
  <c r="U10" i="1" s="1"/>
  <c r="V10"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John Edison Rodriguez Rodriguez</author>
  </authors>
  <commentList>
    <comment ref="B44" authorId="0" shapeId="0" xr:uid="{C2BA035D-3444-44F4-8E80-D8272E04BC9B}">
      <text>
        <r>
          <rPr>
            <b/>
            <sz val="9"/>
            <color indexed="81"/>
            <rFont val="Tahoma"/>
            <family val="2"/>
          </rPr>
          <t>John Edison Rodriguez Rodriguez:</t>
        </r>
        <r>
          <rPr>
            <sz val="9"/>
            <color indexed="81"/>
            <rFont val="Tahoma"/>
            <family val="2"/>
          </rPr>
          <t xml:space="preserve">
FALTA INCLUIR EL SIGUIENTE ITEM:
DISCO CORTE FINO T41 7 X 1/16 X 7/8
10 UNIDADES</t>
        </r>
      </text>
    </comment>
  </commentList>
</comments>
</file>

<file path=xl/sharedStrings.xml><?xml version="1.0" encoding="utf-8"?>
<sst xmlns="http://schemas.openxmlformats.org/spreadsheetml/2006/main" count="229" uniqueCount="146">
  <si>
    <t>ROBOTICA Y DOMOTICA</t>
  </si>
  <si>
    <t>R&amp;A SAS</t>
  </si>
  <si>
    <t>AGRANZA ZOMAC S.A.S</t>
  </si>
  <si>
    <t>MAQUICAMPO</t>
  </si>
  <si>
    <t>EQUIPMASTER.CO</t>
  </si>
  <si>
    <t>TRABAJOS RAPIDOS</t>
  </si>
  <si>
    <t>CLP SOLUCIONES Y SUMINISTROS SAS</t>
  </si>
  <si>
    <t>ITEM</t>
  </si>
  <si>
    <t>DENOMINACIÓN</t>
  </si>
  <si>
    <t>DESCRIPCIÓN TECNICA</t>
  </si>
  <si>
    <t>UNIDAD DE MEDIDA</t>
  </si>
  <si>
    <t>CANT</t>
  </si>
  <si>
    <t>Valor Unitario CON IVA SI APLICA</t>
  </si>
  <si>
    <t>MENOR VALOR INCLUYENDO PRECIO HISTORICO</t>
  </si>
  <si>
    <t>MEDIANA</t>
  </si>
  <si>
    <t xml:space="preserve">PROMEDIO </t>
  </si>
  <si>
    <t>MEDIA GEOMETRICA</t>
  </si>
  <si>
    <t>DESVIACIÓN</t>
  </si>
  <si>
    <t>DISPERSIÓN</t>
  </si>
  <si>
    <t xml:space="preserve">VALOR DE REFERENCIA UNITARIO </t>
  </si>
  <si>
    <t>VALOR DE REFERENCIA UNITARIO  CON IVA SI APLICA</t>
  </si>
  <si>
    <t>PRECIO TOTAL CO IVA SI APLICA</t>
  </si>
  <si>
    <t xml:space="preserve">CRITERIO </t>
  </si>
  <si>
    <t>02-01-01-004-004 MAQUINARIA AGROPECUARIA O
SILVÍCOLA Y SUS PARTES Y PIEZAS $ 38.093.181,37</t>
  </si>
  <si>
    <t>GUADAÑA</t>
  </si>
  <si>
    <r>
      <t xml:space="preserve">Sistema de refrigeracion: si </t>
    </r>
    <r>
      <rPr>
        <sz val="7"/>
        <color theme="1"/>
        <rFont val="Arial"/>
        <family val="2"/>
      </rPr>
      <t xml:space="preserve">(refrigerada por aire), </t>
    </r>
    <r>
      <rPr>
        <b/>
        <sz val="7"/>
        <color theme="1"/>
        <rFont val="Arial"/>
        <family val="2"/>
      </rPr>
      <t xml:space="preserve">Sistema antivibración: </t>
    </r>
    <r>
      <rPr>
        <sz val="7"/>
        <color theme="1"/>
        <rFont val="Arial"/>
        <family val="2"/>
      </rPr>
      <t xml:space="preserve">Si (4 puntos), </t>
    </r>
    <r>
      <rPr>
        <b/>
        <sz val="7"/>
        <color theme="1"/>
        <rFont val="Arial"/>
        <family val="2"/>
      </rPr>
      <t xml:space="preserve">Empuñadura: </t>
    </r>
    <r>
      <rPr>
        <sz val="7"/>
        <color theme="1"/>
        <rFont val="Arial"/>
        <family val="2"/>
      </rPr>
      <t xml:space="preserve">multifuncional de una mano, </t>
    </r>
    <r>
      <rPr>
        <b/>
        <sz val="7"/>
        <color theme="1"/>
        <rFont val="Arial"/>
        <family val="2"/>
      </rPr>
      <t xml:space="preserve">Manillar: </t>
    </r>
    <r>
      <rPr>
        <sz val="7"/>
        <color theme="1"/>
        <rFont val="Arial"/>
        <family val="2"/>
      </rPr>
      <t xml:space="preserve">abierto ergonómico, </t>
    </r>
    <r>
      <rPr>
        <b/>
        <sz val="7"/>
        <color theme="1"/>
        <rFont val="Arial"/>
        <family val="2"/>
      </rPr>
      <t xml:space="preserve"> Peso:</t>
    </r>
    <r>
      <rPr>
        <sz val="7"/>
        <color theme="1"/>
        <rFont val="Arial"/>
        <family val="2"/>
      </rPr>
      <t xml:space="preserve"> 7,3 </t>
    </r>
    <r>
      <rPr>
        <b/>
        <sz val="7"/>
        <color theme="1"/>
        <rFont val="Arial"/>
        <family val="2"/>
      </rPr>
      <t>kg, Cilindrada:</t>
    </r>
    <r>
      <rPr>
        <sz val="7"/>
        <color theme="1"/>
        <rFont val="Arial"/>
        <family val="2"/>
      </rPr>
      <t xml:space="preserve"> 40,2 cm3, </t>
    </r>
    <r>
      <rPr>
        <b/>
        <sz val="7"/>
        <color theme="1"/>
        <rFont val="Arial"/>
        <family val="2"/>
      </rPr>
      <t xml:space="preserve">logro: </t>
    </r>
    <r>
      <rPr>
        <sz val="7"/>
        <color theme="1"/>
        <rFont val="Arial"/>
        <family val="2"/>
      </rPr>
      <t>1.6kw</t>
    </r>
    <r>
      <rPr>
        <b/>
        <sz val="7"/>
        <color theme="1"/>
        <rFont val="Arial"/>
        <family val="2"/>
      </rPr>
      <t xml:space="preserve"> longitud total: </t>
    </r>
    <r>
      <rPr>
        <sz val="7"/>
        <color theme="1"/>
        <rFont val="Arial"/>
        <family val="2"/>
      </rPr>
      <t xml:space="preserve">176 cm, </t>
    </r>
    <r>
      <rPr>
        <b/>
        <sz val="7"/>
        <color theme="1"/>
        <rFont val="Arial"/>
        <family val="2"/>
      </rPr>
      <t xml:space="preserve">diametro de circulo de corte: </t>
    </r>
    <r>
      <rPr>
        <sz val="7"/>
        <color theme="1"/>
        <rFont val="Arial"/>
        <family val="2"/>
      </rPr>
      <t xml:space="preserve">420mm, </t>
    </r>
    <r>
      <rPr>
        <b/>
        <sz val="7"/>
        <color theme="1"/>
        <rFont val="Arial"/>
        <family val="2"/>
      </rPr>
      <t xml:space="preserve">Potencia: </t>
    </r>
    <r>
      <rPr>
        <sz val="7"/>
        <color theme="1"/>
        <rFont val="Arial"/>
        <family val="2"/>
      </rPr>
      <t>2,68 HP / 2.0 kw</t>
    </r>
    <r>
      <rPr>
        <b/>
        <sz val="7"/>
        <color theme="1"/>
        <rFont val="Arial"/>
        <family val="2"/>
      </rPr>
      <t xml:space="preserve">, Capacidad del tanque de combustible: </t>
    </r>
    <r>
      <rPr>
        <sz val="7"/>
        <color theme="1"/>
        <rFont val="Arial"/>
        <family val="2"/>
      </rPr>
      <t xml:space="preserve">640 cm3, </t>
    </r>
    <r>
      <rPr>
        <b/>
        <sz val="7"/>
        <color theme="1"/>
        <rFont val="Arial"/>
        <family val="2"/>
      </rPr>
      <t xml:space="preserve">protector de seguridad: </t>
    </r>
    <r>
      <rPr>
        <sz val="7"/>
        <color theme="1"/>
        <rFont val="Arial"/>
        <family val="2"/>
      </rPr>
      <t xml:space="preserve">Si, </t>
    </r>
    <r>
      <rPr>
        <b/>
        <sz val="7"/>
        <color theme="1"/>
        <rFont val="Arial"/>
        <family val="2"/>
      </rPr>
      <t xml:space="preserve">Sistema de arranque: </t>
    </r>
    <r>
      <rPr>
        <sz val="7"/>
        <color theme="1"/>
        <rFont val="Arial"/>
        <family val="2"/>
      </rPr>
      <t xml:space="preserve">manual, </t>
    </r>
    <r>
      <rPr>
        <b/>
        <sz val="7"/>
        <color theme="1"/>
        <rFont val="Arial"/>
        <family val="2"/>
      </rPr>
      <t xml:space="preserve">tipo de eje: </t>
    </r>
    <r>
      <rPr>
        <sz val="7"/>
        <color theme="1"/>
        <rFont val="Arial"/>
        <family val="2"/>
      </rPr>
      <t xml:space="preserve">recto, </t>
    </r>
    <r>
      <rPr>
        <b/>
        <sz val="7"/>
        <color theme="1"/>
        <rFont val="Arial"/>
        <family val="2"/>
      </rPr>
      <t xml:space="preserve">Accesorios: </t>
    </r>
    <r>
      <rPr>
        <sz val="7"/>
        <color theme="1"/>
        <rFont val="Arial"/>
        <family val="2"/>
      </rPr>
      <t>Carrete de nailon,Disco de 2 puntas.</t>
    </r>
    <r>
      <rPr>
        <b/>
        <sz val="7"/>
        <color theme="1"/>
        <rFont val="Arial"/>
        <family val="2"/>
      </rPr>
      <t xml:space="preserve">                </t>
    </r>
  </si>
  <si>
    <t>UNIDAD</t>
  </si>
  <si>
    <t xml:space="preserve">GUADAÑA RADAR </t>
  </si>
  <si>
    <t>TALADRO PERCUTOR 1/2</t>
  </si>
  <si>
    <r>
      <t xml:space="preserve">Alto: </t>
    </r>
    <r>
      <rPr>
        <sz val="7"/>
        <color theme="1"/>
        <rFont val="Arial"/>
        <family val="2"/>
      </rPr>
      <t xml:space="preserve">23.88 cm, </t>
    </r>
    <r>
      <rPr>
        <b/>
        <sz val="7"/>
        <color theme="1"/>
        <rFont val="Arial"/>
        <family val="2"/>
      </rPr>
      <t xml:space="preserve">Ancho: </t>
    </r>
    <r>
      <rPr>
        <sz val="7"/>
        <color theme="1"/>
        <rFont val="Arial"/>
        <family val="2"/>
      </rPr>
      <t xml:space="preserve">7.37 cm, </t>
    </r>
    <r>
      <rPr>
        <b/>
        <sz val="7"/>
        <color theme="1"/>
        <rFont val="Arial"/>
        <family val="2"/>
      </rPr>
      <t xml:space="preserve">Peso: </t>
    </r>
    <r>
      <rPr>
        <sz val="7"/>
        <color theme="1"/>
        <rFont val="Arial"/>
        <family val="2"/>
      </rPr>
      <t xml:space="preserve">2.2 kg, </t>
    </r>
    <r>
      <rPr>
        <b/>
        <sz val="7"/>
        <color theme="1"/>
        <rFont val="Arial"/>
        <family val="2"/>
      </rPr>
      <t>Largo:</t>
    </r>
    <r>
      <rPr>
        <sz val="7"/>
        <color theme="1"/>
        <rFont val="Arial"/>
        <family val="2"/>
      </rPr>
      <t xml:space="preserve"> 29.97 cm, </t>
    </r>
    <r>
      <rPr>
        <b/>
        <sz val="7"/>
        <color theme="1"/>
        <rFont val="Arial"/>
        <family val="2"/>
      </rPr>
      <t xml:space="preserve">Tamaño del mandril: </t>
    </r>
    <r>
      <rPr>
        <sz val="7"/>
        <color theme="1"/>
        <rFont val="Arial"/>
        <family val="2"/>
      </rPr>
      <t xml:space="preserve">13 cm, </t>
    </r>
    <r>
      <rPr>
        <b/>
        <sz val="7"/>
        <color theme="1"/>
        <rFont val="Arial"/>
        <family val="2"/>
      </rPr>
      <t xml:space="preserve">Tipo de taladro: </t>
    </r>
    <r>
      <rPr>
        <sz val="7"/>
        <color theme="1"/>
        <rFont val="Arial"/>
        <family val="2"/>
      </rPr>
      <t xml:space="preserve">Taladro eléctrico, </t>
    </r>
    <r>
      <rPr>
        <b/>
        <sz val="7"/>
        <color theme="1"/>
        <rFont val="Arial"/>
        <family val="2"/>
      </rPr>
      <t xml:space="preserve">Uso de herramienta: </t>
    </r>
    <r>
      <rPr>
        <sz val="7"/>
        <color theme="1"/>
        <rFont val="Arial"/>
        <family val="2"/>
      </rPr>
      <t xml:space="preserve">Industrial, </t>
    </r>
    <r>
      <rPr>
        <b/>
        <sz val="7"/>
        <color theme="1"/>
        <rFont val="Arial"/>
        <family val="2"/>
      </rPr>
      <t xml:space="preserve">Velocidad: </t>
    </r>
    <r>
      <rPr>
        <sz val="7"/>
        <color theme="1"/>
        <rFont val="Arial"/>
        <family val="2"/>
      </rPr>
      <t xml:space="preserve">3000 RPM, </t>
    </r>
    <r>
      <rPr>
        <b/>
        <sz val="7"/>
        <color theme="1"/>
        <rFont val="Arial"/>
        <family val="2"/>
      </rPr>
      <t xml:space="preserve">Potencia: </t>
    </r>
    <r>
      <rPr>
        <sz val="7"/>
        <color theme="1"/>
        <rFont val="Arial"/>
        <family val="2"/>
      </rPr>
      <t>800 W. Taladro percutor de 1/2-pulg (13 mm) con velocidad variable y reversible. Velocidad variable reversible para todo tipo de aplicaciones y para mejor control en aplicaciones de atornillado. Excelente para aplicaciones en acero de hasta 1/2-pulg (13 mm). Excelente para aplicaciones en madera de hasta 1-1/8-pulg (28 mm). Velocidad sin carga 0-2,600 RPM. Tamaño del portabrocas 1/2-pulg (13 mm). Golpes por minuto 0-44200 GPM. Peso de la herramienta 1.7 kg.</t>
    </r>
  </si>
  <si>
    <t>MOTOSIERRA</t>
  </si>
  <si>
    <r>
      <t xml:space="preserve"> Motor: </t>
    </r>
    <r>
      <rPr>
        <sz val="7"/>
        <color theme="1"/>
        <rFont val="Arial"/>
        <family val="2"/>
      </rPr>
      <t>2T Tecnología 2 Mix</t>
    </r>
    <r>
      <rPr>
        <b/>
        <sz val="7"/>
        <color theme="1"/>
        <rFont val="Arial"/>
        <family val="2"/>
      </rPr>
      <t xml:space="preserve">, Cilindrada: </t>
    </r>
    <r>
      <rPr>
        <sz val="7"/>
        <color theme="1"/>
        <rFont val="Arial"/>
        <family val="2"/>
      </rPr>
      <t>91,1 cc</t>
    </r>
    <r>
      <rPr>
        <b/>
        <sz val="7"/>
        <color theme="1"/>
        <rFont val="Arial"/>
        <family val="2"/>
      </rPr>
      <t xml:space="preserve">, Potencia:  </t>
    </r>
    <r>
      <rPr>
        <sz val="7"/>
        <color theme="1"/>
        <rFont val="Arial"/>
        <family val="2"/>
      </rPr>
      <t>7,3 HP, RPM Máx 13.500 RPM</t>
    </r>
    <r>
      <rPr>
        <b/>
        <sz val="7"/>
        <color theme="1"/>
        <rFont val="Arial"/>
        <family val="2"/>
      </rPr>
      <t xml:space="preserve">, Espada: </t>
    </r>
    <r>
      <rPr>
        <sz val="7"/>
        <color theme="1"/>
        <rFont val="Arial"/>
        <family val="2"/>
      </rPr>
      <t>30" a</t>
    </r>
    <r>
      <rPr>
        <b/>
        <sz val="7"/>
        <color theme="1"/>
        <rFont val="Arial"/>
        <family val="2"/>
      </rPr>
      <t xml:space="preserve"> </t>
    </r>
    <r>
      <rPr>
        <sz val="7"/>
        <color theme="1"/>
        <rFont val="Arial"/>
        <family val="2"/>
      </rPr>
      <t>36″</t>
    </r>
    <r>
      <rPr>
        <b/>
        <sz val="7"/>
        <color theme="1"/>
        <rFont val="Arial"/>
        <family val="2"/>
      </rPr>
      <t xml:space="preserve">, Cadena: </t>
    </r>
    <r>
      <rPr>
        <sz val="7"/>
        <color theme="1"/>
        <rFont val="Arial"/>
        <family val="2"/>
      </rPr>
      <t>Rapid Super 3/8 1.6 mm</t>
    </r>
    <r>
      <rPr>
        <b/>
        <sz val="7"/>
        <color theme="1"/>
        <rFont val="Arial"/>
        <family val="2"/>
      </rPr>
      <t>, Volumen depósito de mezcla:</t>
    </r>
    <r>
      <rPr>
        <sz val="7"/>
        <color theme="1"/>
        <rFont val="Arial"/>
        <family val="2"/>
      </rPr>
      <t xml:space="preserve"> 850 cc</t>
    </r>
    <r>
      <rPr>
        <b/>
        <sz val="7"/>
        <color theme="1"/>
        <rFont val="Arial"/>
        <family val="2"/>
      </rPr>
      <t xml:space="preserve">, Volumen Depósito Aceite de Cadena: </t>
    </r>
    <r>
      <rPr>
        <sz val="7"/>
        <color theme="1"/>
        <rFont val="Arial"/>
        <family val="2"/>
      </rPr>
      <t>400 cc</t>
    </r>
    <r>
      <rPr>
        <b/>
        <sz val="7"/>
        <color theme="1"/>
        <rFont val="Arial"/>
        <family val="2"/>
      </rPr>
      <t xml:space="preserve">, Relación de mezcla (aceite + combustible): </t>
    </r>
    <r>
      <rPr>
        <sz val="7"/>
        <color theme="1"/>
        <rFont val="Arial"/>
        <family val="2"/>
      </rPr>
      <t>1:40</t>
    </r>
    <r>
      <rPr>
        <b/>
        <sz val="7"/>
        <color theme="1"/>
        <rFont val="Arial"/>
        <family val="2"/>
      </rPr>
      <t xml:space="preserve">, Peso: </t>
    </r>
    <r>
      <rPr>
        <sz val="7"/>
        <color theme="1"/>
        <rFont val="Arial"/>
        <family val="2"/>
      </rPr>
      <t>7,4 Kg</t>
    </r>
    <r>
      <rPr>
        <b/>
        <sz val="7"/>
        <color theme="1"/>
        <rFont val="Arial"/>
        <family val="2"/>
      </rPr>
      <t xml:space="preserve">* Uso:
</t>
    </r>
    <r>
      <rPr>
        <sz val="7"/>
        <color theme="1"/>
        <rFont val="Arial"/>
        <family val="2"/>
      </rPr>
      <t>Trabajo forestal</t>
    </r>
  </si>
  <si>
    <t>SOPLADORA DE ESPALDA</t>
  </si>
  <si>
    <r>
      <t xml:space="preserve">Material: </t>
    </r>
    <r>
      <rPr>
        <sz val="7"/>
        <color theme="1"/>
        <rFont val="Arial"/>
        <family val="2"/>
      </rPr>
      <t xml:space="preserve">Metal-Plástico, </t>
    </r>
    <r>
      <rPr>
        <b/>
        <sz val="7"/>
        <color theme="1"/>
        <rFont val="Arial"/>
        <family val="2"/>
      </rPr>
      <t xml:space="preserve">potencia de sopladora con boquilla redonda: </t>
    </r>
    <r>
      <rPr>
        <sz val="7"/>
        <color theme="1"/>
        <rFont val="Arial"/>
        <family val="2"/>
      </rPr>
      <t xml:space="preserve">32 N 1), </t>
    </r>
    <r>
      <rPr>
        <b/>
        <sz val="7"/>
        <color theme="1"/>
        <rFont val="Arial"/>
        <family val="2"/>
      </rPr>
      <t xml:space="preserve">peso: </t>
    </r>
    <r>
      <rPr>
        <sz val="7"/>
        <color theme="1"/>
        <rFont val="Arial"/>
        <family val="2"/>
      </rPr>
      <t xml:space="preserve">10,2-10,3 kg, </t>
    </r>
    <r>
      <rPr>
        <b/>
        <sz val="7"/>
        <color theme="1"/>
        <rFont val="Arial"/>
        <family val="2"/>
      </rPr>
      <t xml:space="preserve">Velocidad máx. de aire con boquilla redonda: </t>
    </r>
    <r>
      <rPr>
        <sz val="7"/>
        <color theme="1"/>
        <rFont val="Arial"/>
        <family val="2"/>
      </rPr>
      <t xml:space="preserve">106 m/s, </t>
    </r>
    <r>
      <rPr>
        <b/>
        <sz val="7"/>
        <color theme="1"/>
        <rFont val="Arial"/>
        <family val="2"/>
      </rPr>
      <t xml:space="preserve">Flujo de aire con boquilla redonda: </t>
    </r>
    <r>
      <rPr>
        <sz val="7"/>
        <color theme="1"/>
        <rFont val="Arial"/>
        <family val="2"/>
      </rPr>
      <t xml:space="preserve">1150 m³/h, </t>
    </r>
    <r>
      <rPr>
        <b/>
        <sz val="7"/>
        <color theme="1"/>
        <rFont val="Arial"/>
        <family val="2"/>
      </rPr>
      <t xml:space="preserve">Cilindrada: </t>
    </r>
    <r>
      <rPr>
        <sz val="7"/>
        <color theme="1"/>
        <rFont val="Arial"/>
        <family val="2"/>
      </rPr>
      <t xml:space="preserve">64,8 cm³ </t>
    </r>
    <r>
      <rPr>
        <b/>
        <sz val="7"/>
        <color theme="1"/>
        <rFont val="Arial"/>
        <family val="2"/>
      </rPr>
      <t xml:space="preserve">empuñadora: </t>
    </r>
    <r>
      <rPr>
        <sz val="7"/>
        <color theme="1"/>
        <rFont val="Arial"/>
        <family val="2"/>
      </rPr>
      <t xml:space="preserve">multifuncional de una mano </t>
    </r>
    <r>
      <rPr>
        <b/>
        <sz val="7"/>
        <color theme="1"/>
        <rFont val="Arial"/>
        <family val="2"/>
      </rPr>
      <t xml:space="preserve">
Garantía: </t>
    </r>
    <r>
      <rPr>
        <sz val="7"/>
        <color theme="1"/>
        <rFont val="Arial"/>
        <family val="2"/>
      </rPr>
      <t xml:space="preserve">mínimo 12 meses por defectos de fabricación. </t>
    </r>
    <r>
      <rPr>
        <b/>
        <sz val="7"/>
        <color theme="1"/>
        <rFont val="Arial"/>
        <family val="2"/>
      </rPr>
      <t xml:space="preserve">
Accesorios:</t>
    </r>
    <r>
      <rPr>
        <sz val="7"/>
        <color theme="1"/>
        <rFont val="Arial"/>
        <family val="2"/>
      </rPr>
      <t xml:space="preserve"> Correa de trasporte, bolsa para almacenar hojas, gafas y guantes.</t>
    </r>
  </si>
  <si>
    <t>FUMIGADORA DE ESPALDA A GASOLINA MOTOR 2 TIEMPOS CAPACIDAD 20 LITROS-RADAR</t>
  </si>
  <si>
    <r>
      <t xml:space="preserve">FUMIGADORA CON MOTOR, Capacidad: </t>
    </r>
    <r>
      <rPr>
        <sz val="7"/>
        <color theme="1"/>
        <rFont val="Arial"/>
        <family val="2"/>
      </rPr>
      <t xml:space="preserve">20L, </t>
    </r>
    <r>
      <rPr>
        <b/>
        <sz val="7"/>
        <color theme="1"/>
        <rFont val="Arial"/>
        <family val="2"/>
      </rPr>
      <t xml:space="preserve">Tipo: </t>
    </r>
    <r>
      <rPr>
        <sz val="7"/>
        <color theme="1"/>
        <rFont val="Arial"/>
        <family val="2"/>
      </rPr>
      <t>A</t>
    </r>
    <r>
      <rPr>
        <b/>
        <sz val="7"/>
        <color theme="1"/>
        <rFont val="Arial"/>
        <family val="2"/>
      </rPr>
      <t xml:space="preserve"> Motor: </t>
    </r>
    <r>
      <rPr>
        <sz val="7"/>
        <color theme="1"/>
        <rFont val="Arial"/>
        <family val="2"/>
      </rPr>
      <t xml:space="preserve">Gasolina 2T, </t>
    </r>
    <r>
      <rPr>
        <b/>
        <sz val="7"/>
        <color theme="1"/>
        <rFont val="Arial"/>
        <family val="2"/>
      </rPr>
      <t xml:space="preserve">Tipo de Bomba: </t>
    </r>
    <r>
      <rPr>
        <sz val="7"/>
        <color theme="1"/>
        <rFont val="Arial"/>
        <family val="2"/>
      </rPr>
      <t xml:space="preserve">Bomba de Embolo, </t>
    </r>
    <r>
      <rPr>
        <b/>
        <sz val="7"/>
        <color theme="1"/>
        <rFont val="Arial"/>
        <family val="2"/>
      </rPr>
      <t xml:space="preserve">Tipo de Motor: </t>
    </r>
    <r>
      <rPr>
        <sz val="7"/>
        <color theme="1"/>
        <rFont val="Arial"/>
        <family val="2"/>
      </rPr>
      <t xml:space="preserve">2 Tiempos, </t>
    </r>
    <r>
      <rPr>
        <b/>
        <sz val="7"/>
        <color theme="1"/>
        <rFont val="Arial"/>
        <family val="2"/>
      </rPr>
      <t xml:space="preserve">Tipo de Combustible: </t>
    </r>
    <r>
      <rPr>
        <sz val="7"/>
        <color theme="1"/>
        <rFont val="Arial"/>
        <family val="2"/>
      </rPr>
      <t xml:space="preserve">Mezcla, </t>
    </r>
    <r>
      <rPr>
        <b/>
        <sz val="7"/>
        <color theme="1"/>
        <rFont val="Arial"/>
        <family val="2"/>
      </rPr>
      <t xml:space="preserve">Maximo: </t>
    </r>
    <r>
      <rPr>
        <sz val="7"/>
        <color theme="1"/>
        <rFont val="Arial"/>
        <family val="2"/>
      </rPr>
      <t xml:space="preserve">6.500 rpm, </t>
    </r>
    <r>
      <rPr>
        <b/>
        <sz val="7"/>
        <color theme="1"/>
        <rFont val="Arial"/>
        <family val="2"/>
      </rPr>
      <t xml:space="preserve">Cilindrada: </t>
    </r>
    <r>
      <rPr>
        <sz val="7"/>
        <color theme="1"/>
        <rFont val="Arial"/>
        <family val="2"/>
      </rPr>
      <t xml:space="preserve">26cc, </t>
    </r>
    <r>
      <rPr>
        <b/>
        <sz val="7"/>
        <color theme="1"/>
        <rFont val="Arial"/>
        <family val="2"/>
      </rPr>
      <t xml:space="preserve">Capacidad: </t>
    </r>
    <r>
      <rPr>
        <sz val="7"/>
        <color theme="1"/>
        <rFont val="Arial"/>
        <family val="2"/>
      </rPr>
      <t xml:space="preserve">0.6L </t>
    </r>
    <r>
      <rPr>
        <b/>
        <sz val="7"/>
        <color theme="1"/>
        <rFont val="Arial"/>
        <family val="2"/>
      </rPr>
      <t xml:space="preserve">Consumo: </t>
    </r>
    <r>
      <rPr>
        <sz val="7"/>
        <color theme="1"/>
        <rFont val="Arial"/>
        <family val="2"/>
      </rPr>
      <t xml:space="preserve">0.4 – 0.5 L/hora, </t>
    </r>
    <r>
      <rPr>
        <b/>
        <sz val="7"/>
        <color theme="1"/>
        <rFont val="Arial"/>
        <family val="2"/>
      </rPr>
      <t xml:space="preserve">Bomba: </t>
    </r>
    <r>
      <rPr>
        <sz val="7"/>
        <color theme="1"/>
        <rFont val="Arial"/>
        <family val="2"/>
      </rPr>
      <t xml:space="preserve">Plastica tipo piston doble efecto, </t>
    </r>
    <r>
      <rPr>
        <b/>
        <sz val="7"/>
        <color theme="1"/>
        <rFont val="Arial"/>
        <family val="2"/>
      </rPr>
      <t xml:space="preserve">Presión: </t>
    </r>
    <r>
      <rPr>
        <sz val="7"/>
        <color theme="1"/>
        <rFont val="Arial"/>
        <family val="2"/>
      </rPr>
      <t>72 – 420</t>
    </r>
    <r>
      <rPr>
        <b/>
        <sz val="7"/>
        <color theme="1"/>
        <rFont val="Arial"/>
        <family val="2"/>
      </rPr>
      <t xml:space="preserve"> </t>
    </r>
    <r>
      <rPr>
        <sz val="7"/>
        <color theme="1"/>
        <rFont val="Arial"/>
        <family val="2"/>
      </rPr>
      <t>PS</t>
    </r>
    <r>
      <rPr>
        <b/>
        <sz val="7"/>
        <color theme="1"/>
        <rFont val="Arial"/>
        <family val="2"/>
      </rPr>
      <t xml:space="preserve">I, Descarga: </t>
    </r>
    <r>
      <rPr>
        <sz val="7"/>
        <color theme="1"/>
        <rFont val="Arial"/>
        <family val="2"/>
      </rPr>
      <t>7.1 Litros/minuto</t>
    </r>
  </si>
  <si>
    <t>ESMERIL DE BANCO PROFESIONAL</t>
  </si>
  <si>
    <r>
      <t xml:space="preserve">Alto: </t>
    </r>
    <r>
      <rPr>
        <sz val="7"/>
        <color theme="1"/>
        <rFont val="Arial"/>
        <family val="2"/>
      </rPr>
      <t xml:space="preserve">25 cm, </t>
    </r>
    <r>
      <rPr>
        <b/>
        <sz val="7"/>
        <color theme="1"/>
        <rFont val="Arial"/>
        <family val="2"/>
      </rPr>
      <t xml:space="preserve">Ancho: </t>
    </r>
    <r>
      <rPr>
        <sz val="7"/>
        <color theme="1"/>
        <rFont val="Arial"/>
        <family val="2"/>
      </rPr>
      <t xml:space="preserve">25 cm, </t>
    </r>
    <r>
      <rPr>
        <b/>
        <sz val="7"/>
        <color theme="1"/>
        <rFont val="Arial"/>
        <family val="2"/>
      </rPr>
      <t xml:space="preserve">Uso: </t>
    </r>
    <r>
      <rPr>
        <sz val="7"/>
        <color theme="1"/>
        <rFont val="Arial"/>
        <family val="2"/>
      </rPr>
      <t xml:space="preserve">Profesional, </t>
    </r>
    <r>
      <rPr>
        <b/>
        <sz val="7"/>
        <color theme="1"/>
        <rFont val="Arial"/>
        <family val="2"/>
      </rPr>
      <t>Velocidad:</t>
    </r>
    <r>
      <rPr>
        <sz val="7"/>
        <color theme="1"/>
        <rFont val="Arial"/>
        <family val="2"/>
      </rPr>
      <t xml:space="preserve"> 3450 RPM, </t>
    </r>
    <r>
      <rPr>
        <b/>
        <sz val="7"/>
        <color theme="1"/>
        <rFont val="Arial"/>
        <family val="2"/>
      </rPr>
      <t xml:space="preserve">Potencia: </t>
    </r>
    <r>
      <rPr>
        <sz val="7"/>
        <color theme="1"/>
        <rFont val="Arial"/>
        <family val="2"/>
      </rPr>
      <t xml:space="preserve">560 W, </t>
    </r>
    <r>
      <rPr>
        <b/>
        <sz val="7"/>
        <color theme="1"/>
        <rFont val="Arial"/>
        <family val="2"/>
      </rPr>
      <t xml:space="preserve">Diámetro del disco: </t>
    </r>
    <r>
      <rPr>
        <sz val="7"/>
        <color theme="1"/>
        <rFont val="Arial"/>
        <family val="2"/>
      </rPr>
      <t xml:space="preserve">8 pulgadas, </t>
    </r>
    <r>
      <rPr>
        <b/>
        <sz val="7"/>
        <color theme="1"/>
        <rFont val="Arial"/>
        <family val="2"/>
      </rPr>
      <t xml:space="preserve">Peso: </t>
    </r>
    <r>
      <rPr>
        <sz val="7"/>
        <color theme="1"/>
        <rFont val="Arial"/>
        <family val="2"/>
      </rPr>
      <t xml:space="preserve">13.1 Kg, </t>
    </r>
    <r>
      <rPr>
        <b/>
        <sz val="7"/>
        <color theme="1"/>
        <rFont val="Arial"/>
        <family val="2"/>
      </rPr>
      <t xml:space="preserve">Alimentación: </t>
    </r>
    <r>
      <rPr>
        <sz val="7"/>
        <color theme="1"/>
        <rFont val="Arial"/>
        <family val="2"/>
      </rPr>
      <t xml:space="preserve">electrica, </t>
    </r>
    <r>
      <rPr>
        <b/>
        <sz val="7"/>
        <color theme="1"/>
        <rFont val="Arial"/>
        <family val="2"/>
      </rPr>
      <t xml:space="preserve">Incluye: </t>
    </r>
    <r>
      <rPr>
        <sz val="7"/>
        <color theme="1"/>
        <rFont val="Arial"/>
        <family val="2"/>
      </rPr>
      <t>1 Rueda abrasiva grano 60 (mediano) de 6" x 3/4" x 1/2", 1 Rueda abrasiva grano 36 (grueso) de 6" x 3/4" x 1/2", 2 Protectores con lupa.</t>
    </r>
  </si>
  <si>
    <t>PODADORA DE ALTURA</t>
  </si>
  <si>
    <r>
      <t xml:space="preserve">Longitud de la espada: </t>
    </r>
    <r>
      <rPr>
        <sz val="7"/>
        <color theme="1"/>
        <rFont val="Arial"/>
        <family val="2"/>
      </rPr>
      <t xml:space="preserve">30 cm, </t>
    </r>
    <r>
      <rPr>
        <b/>
        <sz val="7"/>
        <color theme="1"/>
        <rFont val="Arial"/>
        <family val="2"/>
      </rPr>
      <t xml:space="preserve">Cilindrada: </t>
    </r>
    <r>
      <rPr>
        <sz val="7"/>
        <color theme="1"/>
        <rFont val="Arial"/>
        <family val="2"/>
      </rPr>
      <t xml:space="preserve">25,4 cm³, </t>
    </r>
    <r>
      <rPr>
        <b/>
        <sz val="7"/>
        <color theme="1"/>
        <rFont val="Arial"/>
        <family val="2"/>
      </rPr>
      <t xml:space="preserve">Logro: </t>
    </r>
    <r>
      <rPr>
        <sz val="7"/>
        <color theme="1"/>
        <rFont val="Arial"/>
        <family val="2"/>
      </rPr>
      <t xml:space="preserve">0,95 kW, </t>
    </r>
    <r>
      <rPr>
        <b/>
        <sz val="7"/>
        <color theme="1"/>
        <rFont val="Arial"/>
        <family val="2"/>
      </rPr>
      <t xml:space="preserve">Potencia: </t>
    </r>
    <r>
      <rPr>
        <sz val="7"/>
        <color theme="1"/>
        <rFont val="Arial"/>
        <family val="2"/>
      </rPr>
      <t xml:space="preserve">1,3 PS - 1,3 bhp, </t>
    </r>
    <r>
      <rPr>
        <b/>
        <sz val="7"/>
        <color theme="1"/>
        <rFont val="Arial"/>
        <family val="2"/>
      </rPr>
      <t xml:space="preserve">Peso: </t>
    </r>
    <r>
      <rPr>
        <sz val="7"/>
        <color theme="1"/>
        <rFont val="Arial"/>
        <family val="2"/>
      </rPr>
      <t xml:space="preserve">6,9-7,3 kg, </t>
    </r>
    <r>
      <rPr>
        <b/>
        <sz val="7"/>
        <color theme="1"/>
        <rFont val="Arial"/>
        <family val="2"/>
      </rPr>
      <t xml:space="preserve">Paso de cadena de aserrado: </t>
    </r>
    <r>
      <rPr>
        <sz val="7"/>
        <color theme="1"/>
        <rFont val="Arial"/>
        <family val="2"/>
      </rPr>
      <t xml:space="preserve">3/8 " P, </t>
    </r>
    <r>
      <rPr>
        <b/>
        <sz val="7"/>
        <color theme="1"/>
        <rFont val="Arial"/>
        <family val="2"/>
      </rPr>
      <t xml:space="preserve">Ancho de ranura de la espada: </t>
    </r>
    <r>
      <rPr>
        <sz val="7"/>
        <color theme="1"/>
        <rFont val="Arial"/>
        <family val="2"/>
      </rPr>
      <t xml:space="preserve">1,1. </t>
    </r>
    <r>
      <rPr>
        <b/>
        <sz val="7"/>
        <color theme="1"/>
        <rFont val="Arial"/>
        <family val="2"/>
      </rPr>
      <t xml:space="preserve">descripcion: </t>
    </r>
    <r>
      <rPr>
        <sz val="7"/>
        <color theme="1"/>
        <rFont val="Arial"/>
        <family val="2"/>
      </rPr>
      <t>Podadora de altura profesional de bajo peso y fácil manejo. Ideal para cortar ramas a una altura de hasta cinco metros. Sistema antivibración, eje telescópico, longitud total 270 - 390 cm.</t>
    </r>
  </si>
  <si>
    <t>CORTASETOS</t>
  </si>
  <si>
    <r>
      <t xml:space="preserve">Longitud de corte: </t>
    </r>
    <r>
      <rPr>
        <sz val="7"/>
        <color theme="1"/>
        <rFont val="Arial"/>
        <family val="2"/>
      </rPr>
      <t xml:space="preserve">60 cm, </t>
    </r>
    <r>
      <rPr>
        <b/>
        <sz val="7"/>
        <color theme="1"/>
        <rFont val="Arial"/>
        <family val="2"/>
      </rPr>
      <t xml:space="preserve">Cilindrada: </t>
    </r>
    <r>
      <rPr>
        <sz val="7"/>
        <color theme="1"/>
        <rFont val="Arial"/>
        <family val="2"/>
      </rPr>
      <t xml:space="preserve">27,2 cm³, </t>
    </r>
    <r>
      <rPr>
        <b/>
        <sz val="7"/>
        <color theme="1"/>
        <rFont val="Arial"/>
        <family val="2"/>
      </rPr>
      <t xml:space="preserve">Logro: </t>
    </r>
    <r>
      <rPr>
        <sz val="7"/>
        <color theme="1"/>
        <rFont val="Arial"/>
        <family val="2"/>
      </rPr>
      <t xml:space="preserve">0,75 kW, </t>
    </r>
    <r>
      <rPr>
        <b/>
        <sz val="7"/>
        <color theme="1"/>
        <rFont val="Arial"/>
        <family val="2"/>
      </rPr>
      <t xml:space="preserve">Potencia: </t>
    </r>
    <r>
      <rPr>
        <sz val="7"/>
        <color theme="1"/>
        <rFont val="Arial"/>
        <family val="2"/>
      </rPr>
      <t xml:space="preserve">1 PS - 1 bhp, </t>
    </r>
    <r>
      <rPr>
        <b/>
        <sz val="7"/>
        <color theme="1"/>
        <rFont val="Arial"/>
        <family val="2"/>
      </rPr>
      <t xml:space="preserve">Peso: </t>
    </r>
    <r>
      <rPr>
        <sz val="7"/>
        <color theme="1"/>
        <rFont val="Arial"/>
        <family val="2"/>
      </rPr>
      <t xml:space="preserve">5 kg 1), </t>
    </r>
    <r>
      <rPr>
        <b/>
        <sz val="7"/>
        <color theme="1"/>
        <rFont val="Arial"/>
        <family val="2"/>
      </rPr>
      <t xml:space="preserve">Frecuencia de carreras: </t>
    </r>
    <r>
      <rPr>
        <sz val="7"/>
        <color theme="1"/>
        <rFont val="Arial"/>
        <family val="2"/>
      </rPr>
      <t xml:space="preserve">3800-4000 r/min (UM), </t>
    </r>
    <r>
      <rPr>
        <b/>
        <sz val="7"/>
        <color theme="1"/>
        <rFont val="Arial"/>
        <family val="2"/>
      </rPr>
      <t xml:space="preserve">Distancia entre dientes: </t>
    </r>
    <r>
      <rPr>
        <sz val="7"/>
        <color theme="1"/>
        <rFont val="Arial"/>
        <family val="2"/>
      </rPr>
      <t xml:space="preserve">30 mm. </t>
    </r>
    <r>
      <rPr>
        <b/>
        <sz val="7"/>
        <color theme="1"/>
        <rFont val="Arial"/>
        <family val="2"/>
      </rPr>
      <t xml:space="preserve">Descripcion: </t>
    </r>
    <r>
      <rPr>
        <sz val="7"/>
        <color theme="1"/>
        <rFont val="Arial"/>
        <family val="2"/>
      </rPr>
      <t>El cortasetos es ideal para arbustos y el mantenimiento de setos a la altura del pecho. Su diseño ligero y su fácil manejo permiten a los propietarios de jardines realizar los trabajos de mantenimiento de forma rápida y eficaz. Además, la bomba de combustible manual reduce el número de golpes necesarios para el arranque, acelerando así el proceso de arranque y facilitando que pueda continuar con sus trabajos de jardinería. El funcionamiento con una sola palanca permite un manejo cómodo del cortasetos a gasolina, ya que se puede acceder a todas las funciones de la herramienta desde la palanca de control. La geometría de corte especial de las cuchillas de corte de doble cara permite un corte preciso, tanto en horizontal como en vertical, e incluso en las esquinas.</t>
    </r>
  </si>
  <si>
    <t>HIDROLAVADORA</t>
  </si>
  <si>
    <r>
      <t xml:space="preserve">Alto: </t>
    </r>
    <r>
      <rPr>
        <sz val="7"/>
        <color theme="1"/>
        <rFont val="Arial"/>
        <family val="2"/>
      </rPr>
      <t xml:space="preserve">83 cm, </t>
    </r>
    <r>
      <rPr>
        <b/>
        <sz val="7"/>
        <color theme="1"/>
        <rFont val="Arial"/>
        <family val="2"/>
      </rPr>
      <t xml:space="preserve">Ancho: </t>
    </r>
    <r>
      <rPr>
        <sz val="7"/>
        <color theme="1"/>
        <rFont val="Arial"/>
        <family val="2"/>
      </rPr>
      <t xml:space="preserve">37 cm, </t>
    </r>
    <r>
      <rPr>
        <b/>
        <sz val="7"/>
        <color theme="1"/>
        <rFont val="Arial"/>
        <family val="2"/>
      </rPr>
      <t xml:space="preserve">Presión: </t>
    </r>
    <r>
      <rPr>
        <sz val="7"/>
        <color theme="1"/>
        <rFont val="Arial"/>
        <family val="2"/>
      </rPr>
      <t xml:space="preserve">1740 Psi, </t>
    </r>
    <r>
      <rPr>
        <b/>
        <sz val="7"/>
        <color theme="1"/>
        <rFont val="Arial"/>
        <family val="2"/>
      </rPr>
      <t xml:space="preserve">Largo de la manguera: </t>
    </r>
    <r>
      <rPr>
        <sz val="7"/>
        <color theme="1"/>
        <rFont val="Arial"/>
        <family val="2"/>
      </rPr>
      <t xml:space="preserve">8 m, </t>
    </r>
    <r>
      <rPr>
        <b/>
        <sz val="7"/>
        <color theme="1"/>
        <rFont val="Arial"/>
        <family val="2"/>
      </rPr>
      <t xml:space="preserve">Potencia: </t>
    </r>
    <r>
      <rPr>
        <sz val="7"/>
        <color theme="1"/>
        <rFont val="Arial"/>
        <family val="2"/>
      </rPr>
      <t xml:space="preserve">1600 W, </t>
    </r>
    <r>
      <rPr>
        <b/>
        <sz val="7"/>
        <color theme="1"/>
        <rFont val="Arial"/>
        <family val="2"/>
      </rPr>
      <t xml:space="preserve">Caudal máximo: </t>
    </r>
    <r>
      <rPr>
        <sz val="7"/>
        <color theme="1"/>
        <rFont val="Arial"/>
        <family val="2"/>
      </rPr>
      <t xml:space="preserve">6.3 l/min, </t>
    </r>
    <r>
      <rPr>
        <b/>
        <sz val="7"/>
        <color theme="1"/>
        <rFont val="Arial"/>
        <family val="2"/>
      </rPr>
      <t xml:space="preserve">Peso: </t>
    </r>
    <r>
      <rPr>
        <sz val="7"/>
        <color theme="1"/>
        <rFont val="Arial"/>
        <family val="2"/>
      </rPr>
      <t xml:space="preserve">6.3 kg, </t>
    </r>
    <r>
      <rPr>
        <b/>
        <sz val="7"/>
        <color theme="1"/>
        <rFont val="Arial"/>
        <family val="2"/>
      </rPr>
      <t>Características:</t>
    </r>
    <r>
      <rPr>
        <sz val="7"/>
        <color theme="1"/>
        <rFont val="Arial"/>
        <family val="2"/>
      </rPr>
      <t xml:space="preserve"> Motor a inducción, para larga vida útil sin mantenimiento. Bomba de aluminio, Ruedas de 175mm de diámetro, para fácil transporte. Apagado Automático. Conexión rápida entre pistola y manguera. Especificaciones técnicas: » Manguera: 8 mtrs » Potencia: 1600 W » Presión: 1740 PSI » Capacidad: 6.3 Litros x min » Peso: 6.3 kg, </t>
    </r>
    <r>
      <rPr>
        <b/>
        <sz val="7"/>
        <color theme="1"/>
        <rFont val="Arial"/>
        <family val="2"/>
      </rPr>
      <t xml:space="preserve">Alimentación: </t>
    </r>
    <r>
      <rPr>
        <sz val="7"/>
        <color theme="1"/>
        <rFont val="Arial"/>
        <family val="2"/>
      </rPr>
      <t xml:space="preserve">Eléctrica, </t>
    </r>
    <r>
      <rPr>
        <b/>
        <sz val="7"/>
        <color theme="1"/>
        <rFont val="Arial"/>
        <family val="2"/>
      </rPr>
      <t xml:space="preserve">Incluye: </t>
    </r>
    <r>
      <rPr>
        <sz val="7"/>
        <color theme="1"/>
        <rFont val="Arial"/>
        <family val="2"/>
      </rPr>
      <t>(1) Hidrolavadora, (1) Pistola con Gatillo. (1) Manguera Poliuretano de 8 Mts. (1) Lanza de Extensión. (1) Boquilla Ajustable. (1) Boquilla Rotativa. (1) Filtro de Agua. (1) Dispensador de Detergente. (1) Aguja para Limpiar.</t>
    </r>
  </si>
  <si>
    <t>TALADRO INALAMBRICO PERCUTOR 1/2 20V 2 BAT CARG</t>
  </si>
  <si>
    <t>El taladro Percutor/Atornillador de ½” Inalámbrico 20V DCD7781D2-B3 debe tener las siguientes características o superiores
• Mandril de ajuste rápido que permita cambio de accesorios con mayor facilidad. 
• Indicador de carga en la batería. 
• Función de atornillador con 15 posiciones de Torque. 
• Dos velocidades mecánicas que permitan un mayor rango de aplicaciones de perforación y fijación. 
• Luz LED para mayor visibilidad en espacios oscuros y estrechos. 
• Interruptor de velocidad variable para mayor control y precisión en materiales delicados. 
• Diseño compacto y liviano. 
• Posiciones del embrague: 15
• Tamaño del mandril: ½”
• Capacidad máxima de perforación (albañilería, : 13 mm
• Sin velocidad de carga (RPM): 0-500 / 0-1750
• Tasa de impacto por min: 0-8500 / 0-29750
• Torque máximo: 65 Nm
• Potencia: 340 W 
INCLUYE:
(1) Taladro Percutor/Atornillador de 20V MAX* DCD7781
(2) Baterías de Ion de Litio de 20V MÁX.* (2,0 Ah)
(1) Cargador
(1) Maletín porta herramienta.</t>
  </si>
  <si>
    <t>TALADRO PERCUTOR IND 1/2 PULG</t>
  </si>
  <si>
    <t>El taladro Percutor de ½” (13 mm) 1100W VVR DWD520 debe tener las siguientes características o superiores. 
• Empuñadura tipo pistola con agarre suave que permita un mejor soporte y comodidad. 
• Collar selector de modo que ofrece mayor desempeño y control optimo en aplicaciones de perforado. 
• Carcasa tipo Jampot de 3 partes para tareas de mayor exigencia que requieren mayor torque.
• Tamaño del mandril: 1/2” 
• Sin velocidad de carga (RPM): 0-1200 / 0-3500
• Peso (incluida la batería): 6 lbs
• Tasa de impacto por min: 0-56000
• Velocidad variable: si
• Fuente de alimentación: Alámbrico 
• Potencia: 1100 W
INCLUYE
(01) Taladro percutor de dos modos de 1.27 cm 
(01) Mango lateral de bloqueo de 360°
(01) Varilla de profundidad de acero
(01) Llave de mandril con soporte
(01) Maletín de herramienta</t>
  </si>
  <si>
    <t>02-02-01-002-006 HILADOS E HILOS; TEJIDOS DE
FIBRAS TEXTILES INCLUSO
AFELPADOS  $ 1.540.000,00</t>
  </si>
  <si>
    <t xml:space="preserve"> HILO PARA COSER COSTALES X ROLLO</t>
  </si>
  <si>
    <t xml:space="preserve">es un hilo de nylon lubricado hecho de nylon 6.6 de filamento continuo preestabilizado. Cuando se utiliza la tensión de costura correcta, se evita el derrame de agua a través del orificio de la aguja. Aptan AW es un hilo ideal para usar en calzado pesado y aplicaciones al aire libre, como toldos y costura de tiendas. Tiene características de estiramiento controladas y un acabado suave de baja fricción, que reduce los efectos del calor de la aguja y ofrece una excelente resistencia a la abrasión.  </t>
  </si>
  <si>
    <t>PROMEDIO</t>
  </si>
  <si>
    <t>02-02-01-003-003 ACEITES DE PETRÓLEO O ACEITES
OBTENIDOS DE MINERALES
BITUMINOSOS (EXCEPTO LOS
ACEITES CRUDOS); PREPARADOS
N.C.P., QUE CONTENGAN POR LO
MENOS EL 70% DE SU PESO EN
ACEITES DE ESOS TIPOS Y CUYOS
COMPONENTES BÁSICOS SEAN
ESOS ACEITES $ 1.425.000,00</t>
  </si>
  <si>
    <t xml:space="preserve">SUPERLUB </t>
  </si>
  <si>
    <r>
      <t xml:space="preserve">TAMAÑO: </t>
    </r>
    <r>
      <rPr>
        <sz val="7"/>
        <color theme="1"/>
        <rFont val="Arial"/>
        <family val="2"/>
      </rPr>
      <t>225 g</t>
    </r>
    <r>
      <rPr>
        <b/>
        <sz val="7"/>
        <color theme="1"/>
        <rFont val="Arial"/>
        <family val="2"/>
      </rPr>
      <t xml:space="preserve">, Tipo: FS, Consistencia: </t>
    </r>
    <r>
      <rPr>
        <sz val="7"/>
        <color theme="1"/>
        <rFont val="Arial"/>
        <family val="2"/>
      </rPr>
      <t>Grasa lubricante</t>
    </r>
    <r>
      <rPr>
        <b/>
        <sz val="7"/>
        <color theme="1"/>
        <rFont val="Arial"/>
        <family val="2"/>
      </rPr>
      <t xml:space="preserve"> Uso: L</t>
    </r>
    <r>
      <rPr>
        <sz val="7"/>
        <color theme="1"/>
        <rFont val="Arial"/>
        <family val="2"/>
      </rPr>
      <t>ubricacion de cajas reductoras de todas las motoguadañas y desbrozadoras</t>
    </r>
    <r>
      <rPr>
        <b/>
        <sz val="7"/>
        <color theme="1"/>
        <rFont val="Arial"/>
        <family val="2"/>
      </rPr>
      <t xml:space="preserve">, Componente: </t>
    </r>
    <r>
      <rPr>
        <sz val="7"/>
        <color theme="1"/>
        <rFont val="Arial"/>
        <family val="2"/>
      </rPr>
      <t>base de litio de alta resistencia y durabilidad.</t>
    </r>
    <r>
      <rPr>
        <b/>
        <sz val="7"/>
        <color theme="1"/>
        <rFont val="Arial"/>
        <family val="2"/>
      </rPr>
      <t xml:space="preserve"> cualidades de recubrimiento:  </t>
    </r>
    <r>
      <rPr>
        <sz val="7"/>
        <color theme="1"/>
        <rFont val="Arial"/>
        <family val="2"/>
      </rPr>
      <t>ideal para engranajes e</t>
    </r>
    <r>
      <rPr>
        <b/>
        <sz val="7"/>
        <color theme="1"/>
        <rFont val="Arial"/>
        <family val="2"/>
      </rPr>
      <t xml:space="preserve"> </t>
    </r>
    <r>
      <rPr>
        <sz val="7"/>
        <color theme="1"/>
        <rFont val="Arial"/>
        <family val="2"/>
      </rPr>
      <t>incluso en puntos de transmisión abiertos</t>
    </r>
    <r>
      <rPr>
        <b/>
        <sz val="7"/>
        <color theme="1"/>
        <rFont val="Arial"/>
        <family val="2"/>
      </rPr>
      <t xml:space="preserve">  </t>
    </r>
  </si>
  <si>
    <t>02-02-01-003-004 ABONOS Y PLAGUICIDAS  $ 19.700.000,00</t>
  </si>
  <si>
    <t>HERBICIDA-RADAR</t>
  </si>
  <si>
    <t xml:space="preserve">Ingrediente activo Concentración Nombre químico Tipo de formulación Grupo químico Clasificación HRAC Clasificación WSSA No. de identificación UN Categoría toxicológica Franja toxicológica Cultivo registrados Presentaciones Glifosato 480 g/L N-(phosphonomethyl) glycine, en forma de sal isopropilamina Concentrado Soluble- SL Glicinas G 9 2783 II – Moderadamente Peligroso Azul Potreros 1 Lt. </t>
  </si>
  <si>
    <t xml:space="preserve">HERBICIDA </t>
  </si>
  <si>
    <t xml:space="preserve">Ingrediente activo Concentración Nombre químico Tipo de formulación Grupo químico Clasificación HRAC Clasificación WSSA No. de identificación UN Categoría toxicológica Franja toxicológica Cultivo registrados Presentaciones Glifosato 480 g/L N-(phosphonomethyl) glycine, en forma de sal isopropilamina Concentrado Soluble- SL Glicinas G 9 2783 II – Moderadamente Peligroso Azul Potreros 1 Lt.   </t>
  </si>
  <si>
    <t>02-02-01-004-002 PRODUCTOS METÁLICOS
ELABORADOS (EXCEPTO
MAQUINARIA Y EQUIPO $ 9.373.050,00)</t>
  </si>
  <si>
    <t>Machetes</t>
  </si>
  <si>
    <t xml:space="preserve">Dimensiones Largo 46cm, Especificaciones Tipo Herramientas corte y poda Material Acero Inoxidable
Uso ideal para cortar y podar Color Plateado Más detalles Características Machete de alta calidad, adecuado para trabajo pesado, con filo duradero y resistente, mango antideslizable para brindar mas seguridad y mejor agarre.  </t>
  </si>
  <si>
    <t>CUCHILLA CORTA MALEZA PARA GUADAÑA</t>
  </si>
  <si>
    <t xml:space="preserve">Disco de acero de 2 dientes para trabajos de siega y aclarado de maleza crecida. </t>
  </si>
  <si>
    <t>MENOR VALOR</t>
  </si>
  <si>
    <t>Escalera 3.55mt 12 Pasos Multipropósito Aluminio 150kg</t>
  </si>
  <si>
    <r>
      <t>ancho</t>
    </r>
    <r>
      <rPr>
        <sz val="7"/>
        <color theme="1"/>
        <rFont val="Arial"/>
        <family val="2"/>
      </rPr>
      <t xml:space="preserve">: 70.5 cm, </t>
    </r>
    <r>
      <rPr>
        <b/>
        <sz val="7"/>
        <color theme="1"/>
        <rFont val="Arial"/>
        <family val="2"/>
      </rPr>
      <t>alto:</t>
    </r>
    <r>
      <rPr>
        <sz val="7"/>
        <color theme="1"/>
        <rFont val="Arial"/>
        <family val="2"/>
      </rPr>
      <t xml:space="preserve"> 3.57 m, </t>
    </r>
    <r>
      <rPr>
        <b/>
        <sz val="7"/>
        <color theme="1"/>
        <rFont val="Arial"/>
        <family val="2"/>
      </rPr>
      <t xml:space="preserve">tipo de escalera: </t>
    </r>
    <r>
      <rPr>
        <sz val="7"/>
        <color theme="1"/>
        <rFont val="Arial"/>
        <family val="2"/>
      </rPr>
      <t xml:space="preserve">articulada, </t>
    </r>
    <r>
      <rPr>
        <b/>
        <sz val="7"/>
        <color theme="1"/>
        <rFont val="Arial"/>
        <family val="2"/>
      </rPr>
      <t>material:</t>
    </r>
    <r>
      <rPr>
        <sz val="7"/>
        <color theme="1"/>
        <rFont val="Arial"/>
        <family val="2"/>
      </rPr>
      <t xml:space="preserve"> aluminio, </t>
    </r>
    <r>
      <rPr>
        <b/>
        <sz val="7"/>
        <color theme="1"/>
        <rFont val="Arial"/>
        <family val="2"/>
      </rPr>
      <t>peso maximo soportado:</t>
    </r>
    <r>
      <rPr>
        <sz val="7"/>
        <color theme="1"/>
        <rFont val="Arial"/>
        <family val="2"/>
      </rPr>
      <t xml:space="preserve"> 150kg, </t>
    </r>
    <r>
      <rPr>
        <b/>
        <sz val="7"/>
        <color theme="1"/>
        <rFont val="Arial"/>
        <family val="2"/>
      </rPr>
      <t xml:space="preserve">numero de peldaños: </t>
    </r>
    <r>
      <rPr>
        <sz val="7"/>
        <color theme="1"/>
        <rFont val="Arial"/>
        <family val="2"/>
      </rPr>
      <t>12, Función multiusos: funciones disponibles: escalera de tijera, escalera simple, escalera de plataforma. Pie antideslizante de PP+TPO. Bisagra de acero resistente. Accesorios opcionales: tabla de acero.</t>
    </r>
  </si>
  <si>
    <t>AGUJAS CAPOTERAS</t>
  </si>
  <si>
    <t xml:space="preserve">La Aguja Capotera es la herramienta esencial que necesitas para enfrentar proyectos de costura en telas gruesas y resistentes, como pieles, tapices e incluso velas para barcos. Su diseño robusto y su punta afilada te permiten trabajar con facilidad en proyectos de costura que requieren durabilidad y fuerza.  </t>
  </si>
  <si>
    <t>SEGUETA DE 12 PULGADAS</t>
  </si>
  <si>
    <r>
      <t xml:space="preserve">Alto: </t>
    </r>
    <r>
      <rPr>
        <sz val="7"/>
        <color theme="1"/>
        <rFont val="Arial"/>
        <family val="2"/>
      </rPr>
      <t xml:space="preserve">12.2 cm, </t>
    </r>
    <r>
      <rPr>
        <b/>
        <sz val="7"/>
        <color theme="1"/>
        <rFont val="Arial"/>
        <family val="2"/>
      </rPr>
      <t xml:space="preserve">Ancho: </t>
    </r>
    <r>
      <rPr>
        <sz val="7"/>
        <color theme="1"/>
        <rFont val="Arial"/>
        <family val="2"/>
      </rPr>
      <t>4.5 cm,</t>
    </r>
    <r>
      <rPr>
        <b/>
        <sz val="7"/>
        <color theme="1"/>
        <rFont val="Arial"/>
        <family val="2"/>
      </rPr>
      <t xml:space="preserve"> Largo: </t>
    </r>
    <r>
      <rPr>
        <sz val="7"/>
        <color theme="1"/>
        <rFont val="Arial"/>
        <family val="2"/>
      </rPr>
      <t xml:space="preserve">30cm </t>
    </r>
    <r>
      <rPr>
        <b/>
        <sz val="7"/>
        <color theme="1"/>
        <rFont val="Arial"/>
        <family val="2"/>
      </rPr>
      <t xml:space="preserve">Tipo de sierra: </t>
    </r>
    <r>
      <rPr>
        <sz val="7"/>
        <color theme="1"/>
        <rFont val="Arial"/>
        <family val="2"/>
      </rPr>
      <t xml:space="preserve">Arco de sierra, </t>
    </r>
    <r>
      <rPr>
        <b/>
        <sz val="7"/>
        <color theme="1"/>
        <rFont val="Arial"/>
        <family val="2"/>
      </rPr>
      <t>Material:</t>
    </r>
    <r>
      <rPr>
        <sz val="7"/>
        <color theme="1"/>
        <rFont val="Arial"/>
        <family val="2"/>
      </rPr>
      <t xml:space="preserve"> Acero y mango de plástico, </t>
    </r>
    <r>
      <rPr>
        <b/>
        <sz val="7"/>
        <color theme="1"/>
        <rFont val="Arial"/>
        <family val="2"/>
      </rPr>
      <t xml:space="preserve">Ancho de la hoja: </t>
    </r>
    <r>
      <rPr>
        <sz val="7"/>
        <color theme="1"/>
        <rFont val="Arial"/>
        <family val="2"/>
      </rPr>
      <t xml:space="preserve">0.2 cm, </t>
    </r>
    <r>
      <rPr>
        <b/>
        <sz val="7"/>
        <color theme="1"/>
        <rFont val="Arial"/>
        <family val="2"/>
      </rPr>
      <t xml:space="preserve">Características: </t>
    </r>
    <r>
      <rPr>
        <sz val="7"/>
        <color theme="1"/>
        <rFont val="Arial"/>
        <family val="2"/>
      </rPr>
      <t>Marco para segueta con arco ajustable para trabajar con seguetas. mango ergonomico con textura patentada para mayor comodidad, mejor control y agarre. eje giratorio que permite presionar la segueta a 90° para mayor versatilidad.</t>
    </r>
  </si>
  <si>
    <t>SERRUCHO LUCTADOR 18 PULGADAS</t>
  </si>
  <si>
    <r>
      <t xml:space="preserve">Alto: </t>
    </r>
    <r>
      <rPr>
        <sz val="7"/>
        <color theme="1"/>
        <rFont val="Arial"/>
        <family val="2"/>
      </rPr>
      <t xml:space="preserve">13.7 cm, </t>
    </r>
    <r>
      <rPr>
        <b/>
        <sz val="7"/>
        <color theme="1"/>
        <rFont val="Arial"/>
        <family val="2"/>
      </rPr>
      <t xml:space="preserve">Ancho: </t>
    </r>
    <r>
      <rPr>
        <sz val="7"/>
        <color theme="1"/>
        <rFont val="Arial"/>
        <family val="2"/>
      </rPr>
      <t xml:space="preserve">3.8 cm, </t>
    </r>
    <r>
      <rPr>
        <b/>
        <sz val="7"/>
        <color theme="1"/>
        <rFont val="Arial"/>
        <family val="2"/>
      </rPr>
      <t xml:space="preserve">Largo: </t>
    </r>
    <r>
      <rPr>
        <sz val="7"/>
        <color theme="1"/>
        <rFont val="Arial"/>
        <family val="2"/>
      </rPr>
      <t xml:space="preserve">51.2 cm, </t>
    </r>
    <r>
      <rPr>
        <b/>
        <sz val="7"/>
        <color theme="1"/>
        <rFont val="Arial"/>
        <family val="2"/>
      </rPr>
      <t>Tipo de sierra:</t>
    </r>
    <r>
      <rPr>
        <sz val="7"/>
        <color theme="1"/>
        <rFont val="Arial"/>
        <family val="2"/>
      </rPr>
      <t xml:space="preserve"> Serrucho </t>
    </r>
    <r>
      <rPr>
        <b/>
        <sz val="7"/>
        <color theme="1"/>
        <rFont val="Arial"/>
        <family val="2"/>
      </rPr>
      <t xml:space="preserve">Ancho de la hoja: </t>
    </r>
    <r>
      <rPr>
        <sz val="7"/>
        <color theme="1"/>
        <rFont val="Arial"/>
        <family val="2"/>
      </rPr>
      <t xml:space="preserve">0.5 cm, </t>
    </r>
    <r>
      <rPr>
        <b/>
        <sz val="7"/>
        <color theme="1"/>
        <rFont val="Arial"/>
        <family val="2"/>
      </rPr>
      <t xml:space="preserve">Características: </t>
    </r>
    <r>
      <rPr>
        <sz val="7"/>
        <color theme="1"/>
        <rFont val="Arial"/>
        <family val="2"/>
      </rPr>
      <t>Hoja de acero de alto contenido de carbono. Hoja recubierta con barniz protector. Dientes afilarles, trabados y pulidos.</t>
    </r>
  </si>
  <si>
    <t>PALADRAGA DE 48 APERTURA 61/2  Y MANGOS EN MADERA</t>
  </si>
  <si>
    <r>
      <t xml:space="preserve">Alto: </t>
    </r>
    <r>
      <rPr>
        <sz val="7"/>
        <color theme="1"/>
        <rFont val="Arial"/>
        <family val="2"/>
      </rPr>
      <t xml:space="preserve">15 cm, </t>
    </r>
    <r>
      <rPr>
        <b/>
        <sz val="7"/>
        <color theme="1"/>
        <rFont val="Arial"/>
        <family val="2"/>
      </rPr>
      <t xml:space="preserve">Ancho: </t>
    </r>
    <r>
      <rPr>
        <sz val="7"/>
        <color theme="1"/>
        <rFont val="Arial"/>
        <family val="2"/>
      </rPr>
      <t xml:space="preserve">15 cm, </t>
    </r>
    <r>
      <rPr>
        <b/>
        <sz val="7"/>
        <color theme="1"/>
        <rFont val="Arial"/>
        <family val="2"/>
      </rPr>
      <t xml:space="preserve">Tipo: </t>
    </r>
    <r>
      <rPr>
        <sz val="7"/>
        <color theme="1"/>
        <rFont val="Arial"/>
        <family val="2"/>
      </rPr>
      <t xml:space="preserve">Paladraga, </t>
    </r>
    <r>
      <rPr>
        <b/>
        <sz val="7"/>
        <color theme="1"/>
        <rFont val="Arial"/>
        <family val="2"/>
      </rPr>
      <t>Características:</t>
    </r>
    <r>
      <rPr>
        <sz val="7"/>
        <color theme="1"/>
        <rFont val="Arial"/>
        <family val="2"/>
      </rPr>
      <t xml:space="preserve"> Hojas de acero templado, Mangos cuadrados de madera, Apertura máxima: 6.1/2" (165 mm), Largo de los mangos: 48" (122 cm), Espesor de la hoja: 1.8 mm, Socket: 4 mm. </t>
    </r>
    <r>
      <rPr>
        <b/>
        <sz val="7"/>
        <color theme="1"/>
        <rFont val="Arial"/>
        <family val="2"/>
      </rPr>
      <t xml:space="preserve">Material del mango: </t>
    </r>
    <r>
      <rPr>
        <sz val="7"/>
        <color theme="1"/>
        <rFont val="Arial"/>
        <family val="2"/>
      </rPr>
      <t xml:space="preserve">madera </t>
    </r>
  </si>
  <si>
    <t>PISÓN 25 X 25 CM MANGO DE ACERO DE 119 CM USO PROFESIONAL</t>
  </si>
  <si>
    <r>
      <t xml:space="preserve">Alto: </t>
    </r>
    <r>
      <rPr>
        <sz val="7"/>
        <color theme="1"/>
        <rFont val="Arial"/>
        <family val="2"/>
      </rPr>
      <t xml:space="preserve">125 cm, </t>
    </r>
    <r>
      <rPr>
        <b/>
        <sz val="7"/>
        <color theme="1"/>
        <rFont val="Arial"/>
        <family val="2"/>
      </rPr>
      <t xml:space="preserve">Ancho: </t>
    </r>
    <r>
      <rPr>
        <sz val="7"/>
        <color theme="1"/>
        <rFont val="Arial"/>
        <family val="2"/>
      </rPr>
      <t xml:space="preserve">25.5 cm, </t>
    </r>
    <r>
      <rPr>
        <b/>
        <sz val="7"/>
        <color theme="1"/>
        <rFont val="Arial"/>
        <family val="2"/>
      </rPr>
      <t xml:space="preserve">Uso de herramienta: </t>
    </r>
    <r>
      <rPr>
        <sz val="7"/>
        <color theme="1"/>
        <rFont val="Arial"/>
        <family val="2"/>
      </rPr>
      <t xml:space="preserve">Profesional, </t>
    </r>
    <r>
      <rPr>
        <b/>
        <sz val="7"/>
        <color theme="1"/>
        <rFont val="Arial"/>
        <family val="2"/>
      </rPr>
      <t xml:space="preserve">Peso: </t>
    </r>
    <r>
      <rPr>
        <sz val="7"/>
        <color theme="1"/>
        <rFont val="Arial"/>
        <family val="2"/>
      </rPr>
      <t xml:space="preserve">6 kg, </t>
    </r>
    <r>
      <rPr>
        <b/>
        <sz val="7"/>
        <color theme="1"/>
        <rFont val="Arial"/>
        <family val="2"/>
      </rPr>
      <t xml:space="preserve">Tipo: </t>
    </r>
    <r>
      <rPr>
        <sz val="7"/>
        <color theme="1"/>
        <rFont val="Arial"/>
        <family val="2"/>
      </rPr>
      <t xml:space="preserve">Pisón, </t>
    </r>
    <r>
      <rPr>
        <b/>
        <sz val="7"/>
        <color theme="1"/>
        <rFont val="Arial"/>
        <family val="2"/>
      </rPr>
      <t xml:space="preserve">Características: </t>
    </r>
    <r>
      <rPr>
        <sz val="7"/>
        <color theme="1"/>
        <rFont val="Arial"/>
        <family val="2"/>
      </rPr>
      <t xml:space="preserve">Mango de acero 47" (119 cm), Grip de 9" (23 cm), Base: 10" x 10" (25 x 25 cm), Peso: 6 kg, </t>
    </r>
    <r>
      <rPr>
        <b/>
        <sz val="7"/>
        <color theme="1"/>
        <rFont val="Arial"/>
        <family val="2"/>
      </rPr>
      <t xml:space="preserve">Material del mango: </t>
    </r>
    <r>
      <rPr>
        <sz val="7"/>
        <color theme="1"/>
        <rFont val="Arial"/>
        <family val="2"/>
      </rPr>
      <t xml:space="preserve">Acero, </t>
    </r>
    <r>
      <rPr>
        <b/>
        <sz val="7"/>
        <color theme="1"/>
        <rFont val="Arial"/>
        <family val="2"/>
      </rPr>
      <t xml:space="preserve">Largo: </t>
    </r>
    <r>
      <rPr>
        <sz val="7"/>
        <color theme="1"/>
        <rFont val="Arial"/>
        <family val="2"/>
      </rPr>
      <t>25.5 cm.</t>
    </r>
  </si>
  <si>
    <t>JUEGO DE LLAVES 13 PIEZAS</t>
  </si>
  <si>
    <r>
      <t>Alto:</t>
    </r>
    <r>
      <rPr>
        <sz val="7"/>
        <color theme="1"/>
        <rFont val="Arial"/>
        <family val="2"/>
      </rPr>
      <t xml:space="preserve"> 12 cm, </t>
    </r>
    <r>
      <rPr>
        <b/>
        <sz val="7"/>
        <color theme="1"/>
        <rFont val="Arial"/>
        <family val="2"/>
      </rPr>
      <t xml:space="preserve">Ancho: </t>
    </r>
    <r>
      <rPr>
        <sz val="7"/>
        <color theme="1"/>
        <rFont val="Arial"/>
        <family val="2"/>
      </rPr>
      <t xml:space="preserve">3cm, </t>
    </r>
    <r>
      <rPr>
        <b/>
        <sz val="7"/>
        <color theme="1"/>
        <rFont val="Arial"/>
        <family val="2"/>
      </rPr>
      <t xml:space="preserve">Largo: </t>
    </r>
    <r>
      <rPr>
        <sz val="7"/>
        <color theme="1"/>
        <rFont val="Arial"/>
        <family val="2"/>
      </rPr>
      <t xml:space="preserve">7cm, </t>
    </r>
    <r>
      <rPr>
        <b/>
        <sz val="7"/>
        <color theme="1"/>
        <rFont val="Arial"/>
        <family val="2"/>
      </rPr>
      <t xml:space="preserve">Material: </t>
    </r>
    <r>
      <rPr>
        <sz val="7"/>
        <color theme="1"/>
        <rFont val="Arial"/>
        <family val="2"/>
      </rPr>
      <t xml:space="preserve">Acero al carbono, </t>
    </r>
    <r>
      <rPr>
        <b/>
        <sz val="7"/>
        <color theme="1"/>
        <rFont val="Arial"/>
        <family val="2"/>
      </rPr>
      <t xml:space="preserve">Número de piezas: </t>
    </r>
    <r>
      <rPr>
        <sz val="7"/>
        <color theme="1"/>
        <rFont val="Arial"/>
        <family val="2"/>
      </rPr>
      <t xml:space="preserve">13, </t>
    </r>
    <r>
      <rPr>
        <b/>
        <sz val="7"/>
        <color theme="1"/>
        <rFont val="Arial"/>
        <family val="2"/>
      </rPr>
      <t xml:space="preserve">Características: </t>
    </r>
    <r>
      <rPr>
        <sz val="7"/>
        <color theme="1"/>
        <rFont val="Arial"/>
        <family val="2"/>
      </rPr>
      <t xml:space="preserve">Fabricadas en acero al carbono. Acabado pavonado para mayor resistencia al óxido. Organizador plástico abatible con medidas. Punta hexagonal. Medida: Métricas. </t>
    </r>
    <r>
      <rPr>
        <b/>
        <sz val="7"/>
        <color theme="1"/>
        <rFont val="Arial"/>
        <family val="2"/>
      </rPr>
      <t>Incluye:</t>
    </r>
    <r>
      <rPr>
        <sz val="7"/>
        <color theme="1"/>
        <rFont val="Arial"/>
        <family val="2"/>
      </rPr>
      <t xml:space="preserve"> 1 Llave de 1.3 mm, 1 Llave de 1.5 mm, 1 Llave de 2 mm, 1 Llave de 2.5 mm, 1 Llave de 3 mm, 1 Llave de 3.5 mm, 1 Llave de 4 mm, 1 Llave de 4.5 mm, 1 Llave de 5 mm, 1 Llave de 5.5 mm;1 Llave de 6 mm, 1 Llave de 8 mm, 1 Llave de 10 mm, 1 Organizador.</t>
    </r>
  </si>
  <si>
    <t>JUEGO DE 52 PIEZAS COPAS -RATCHET</t>
  </si>
  <si>
    <r>
      <t xml:space="preserve">Alto: </t>
    </r>
    <r>
      <rPr>
        <sz val="7"/>
        <color theme="1"/>
        <rFont val="Arial"/>
        <family val="2"/>
      </rPr>
      <t xml:space="preserve">16cm, </t>
    </r>
    <r>
      <rPr>
        <b/>
        <sz val="7"/>
        <color theme="1"/>
        <rFont val="Arial"/>
        <family val="2"/>
      </rPr>
      <t>Ancho:</t>
    </r>
    <r>
      <rPr>
        <sz val="7"/>
        <color theme="1"/>
        <rFont val="Arial"/>
        <family val="2"/>
      </rPr>
      <t xml:space="preserve"> 38cm, </t>
    </r>
    <r>
      <rPr>
        <b/>
        <sz val="7"/>
        <color theme="1"/>
        <rFont val="Arial"/>
        <family val="2"/>
      </rPr>
      <t xml:space="preserve">Largo: </t>
    </r>
    <r>
      <rPr>
        <sz val="7"/>
        <color theme="1"/>
        <rFont val="Arial"/>
        <family val="2"/>
      </rPr>
      <t xml:space="preserve">5cm, </t>
    </r>
    <r>
      <rPr>
        <b/>
        <sz val="7"/>
        <color theme="1"/>
        <rFont val="Arial"/>
        <family val="2"/>
      </rPr>
      <t xml:space="preserve">Material: </t>
    </r>
    <r>
      <rPr>
        <sz val="7"/>
        <color theme="1"/>
        <rFont val="Arial"/>
        <family val="2"/>
      </rPr>
      <t xml:space="preserve">Acero al cromo vanadio, </t>
    </r>
    <r>
      <rPr>
        <b/>
        <sz val="7"/>
        <color theme="1"/>
        <rFont val="Arial"/>
        <family val="2"/>
      </rPr>
      <t xml:space="preserve">Número de piezas: </t>
    </r>
    <r>
      <rPr>
        <sz val="7"/>
        <color theme="1"/>
        <rFont val="Arial"/>
        <family val="2"/>
      </rPr>
      <t xml:space="preserve">52, </t>
    </r>
    <r>
      <rPr>
        <b/>
        <sz val="7"/>
        <color theme="1"/>
        <rFont val="Arial"/>
        <family val="2"/>
      </rPr>
      <t xml:space="preserve">Incluye: </t>
    </r>
    <r>
      <rPr>
        <sz val="7"/>
        <color theme="1"/>
        <rFont val="Arial"/>
        <family val="2"/>
      </rPr>
      <t xml:space="preserve">35 Dados 6 puntas: (13) 4 a 13 mm. (3) 11 a 13 mm. (4) 5/8" a 13/16". (12) 5/32" a 1/2". (3) 7/16" a 9/16", 3 Dados 8 puntas: 1/4" a 3/8", 1 Dado para bujías: 5/8", 3 Puntas de cruz: PH1 a PH3, 1 Extensión: 3", 2 Matracas, 1 Disco giratorio, 1 Adaptador: 3/8" a 1/4", 1 Desarmador, 1 Adaptador para puntas}, Estuche de plástico, </t>
    </r>
    <r>
      <rPr>
        <b/>
        <sz val="7"/>
        <color theme="1"/>
        <rFont val="Arial"/>
        <family val="2"/>
      </rPr>
      <t xml:space="preserve">Características: </t>
    </r>
    <r>
      <rPr>
        <sz val="7"/>
        <color theme="1"/>
        <rFont val="Arial"/>
        <family val="2"/>
      </rPr>
      <t>Estuche de plástico inyectado que mantiene las piezas organizadas, Asa para fácil manejo, Herramienta marcada para fácil identificación</t>
    </r>
  </si>
  <si>
    <t>JUEGO DE DESTORNILLADORES DE 6 PIEZAS PALA Y ESTRELLA</t>
  </si>
  <si>
    <r>
      <t xml:space="preserve">Alto: </t>
    </r>
    <r>
      <rPr>
        <sz val="7"/>
        <color theme="1"/>
        <rFont val="Arial"/>
        <family val="2"/>
      </rPr>
      <t xml:space="preserve">5.7cm, </t>
    </r>
    <r>
      <rPr>
        <b/>
        <sz val="7"/>
        <color theme="1"/>
        <rFont val="Arial"/>
        <family val="2"/>
      </rPr>
      <t xml:space="preserve">Ancho: </t>
    </r>
    <r>
      <rPr>
        <sz val="7"/>
        <color theme="1"/>
        <rFont val="Arial"/>
        <family val="2"/>
      </rPr>
      <t xml:space="preserve">15.9cm, </t>
    </r>
    <r>
      <rPr>
        <b/>
        <sz val="7"/>
        <color theme="1"/>
        <rFont val="Arial"/>
        <family val="2"/>
      </rPr>
      <t xml:space="preserve">Largo: </t>
    </r>
    <r>
      <rPr>
        <sz val="7"/>
        <color theme="1"/>
        <rFont val="Arial"/>
        <family val="2"/>
      </rPr>
      <t xml:space="preserve">18.4cm, </t>
    </r>
    <r>
      <rPr>
        <b/>
        <sz val="7"/>
        <color theme="1"/>
        <rFont val="Arial"/>
        <family val="2"/>
      </rPr>
      <t>Material:</t>
    </r>
    <r>
      <rPr>
        <sz val="7"/>
        <color theme="1"/>
        <rFont val="Arial"/>
        <family val="2"/>
      </rPr>
      <t xml:space="preserve"> Acero cromo vanadio y mango de plástico, </t>
    </r>
    <r>
      <rPr>
        <b/>
        <sz val="7"/>
        <color theme="1"/>
        <rFont val="Arial"/>
        <family val="2"/>
      </rPr>
      <t xml:space="preserve">Número de piezas: </t>
    </r>
    <r>
      <rPr>
        <sz val="7"/>
        <color theme="1"/>
        <rFont val="Arial"/>
        <family val="2"/>
      </rPr>
      <t xml:space="preserve">6, </t>
    </r>
    <r>
      <rPr>
        <b/>
        <sz val="7"/>
        <color theme="1"/>
        <rFont val="Arial"/>
        <family val="2"/>
      </rPr>
      <t xml:space="preserve">Tipo de punta: </t>
    </r>
    <r>
      <rPr>
        <sz val="7"/>
        <color theme="1"/>
        <rFont val="Arial"/>
        <family val="2"/>
      </rPr>
      <t xml:space="preserve">plana y estrella, </t>
    </r>
    <r>
      <rPr>
        <b/>
        <sz val="7"/>
        <color theme="1"/>
        <rFont val="Arial"/>
        <family val="2"/>
      </rPr>
      <t xml:space="preserve">Características: </t>
    </r>
    <r>
      <rPr>
        <sz val="7"/>
        <color theme="1"/>
        <rFont val="Arial"/>
        <family val="2"/>
      </rPr>
      <t xml:space="preserve">Barra en cromo vanadio. Punta imantada, facilitando el encaje de la punta en el tornillo. Mango con diseño innovador, diferenciándose por la excelente ergonomía y óptimo manejo. Punta endurecida para una vida útil más larga. Identificación de la medida en la parte superior de la herramienta. Orificio en el mango para facilitar el almacenaje. </t>
    </r>
  </si>
  <si>
    <t>JUEGO DE 4 ALICATES DE 6 Y 8 PULGADAS CON MANGOS DE VINILO</t>
  </si>
  <si>
    <r>
      <t xml:space="preserve">Largo: </t>
    </r>
    <r>
      <rPr>
        <sz val="7"/>
        <color theme="1"/>
        <rFont val="Arial"/>
        <family val="2"/>
      </rPr>
      <t xml:space="preserve">6 pulgadas, </t>
    </r>
    <r>
      <rPr>
        <b/>
        <sz val="7"/>
        <color theme="1"/>
        <rFont val="Arial"/>
        <family val="2"/>
      </rPr>
      <t xml:space="preserve">Material: </t>
    </r>
    <r>
      <rPr>
        <sz val="7"/>
        <color theme="1"/>
        <rFont val="Arial"/>
        <family val="2"/>
      </rPr>
      <t xml:space="preserve">Acero, </t>
    </r>
    <r>
      <rPr>
        <b/>
        <sz val="7"/>
        <color theme="1"/>
        <rFont val="Arial"/>
        <family val="2"/>
      </rPr>
      <t xml:space="preserve">Características: </t>
    </r>
    <r>
      <rPr>
        <sz val="7"/>
        <color theme="1"/>
        <rFont val="Arial"/>
        <family val="2"/>
      </rPr>
      <t>Fabricada en acero al carbón, Acabado pulido, Mangos cubiertos de vinil, Longitud de 6": Alicate de punta y corte diagonal, Longitud de 8": Alicate electricista y mecánico.</t>
    </r>
  </si>
  <si>
    <t>ALICATE HOMBRESOLO CROMADO BOCA CURVA 10 PULGADAS</t>
  </si>
  <si>
    <r>
      <t xml:space="preserve">Alto: </t>
    </r>
    <r>
      <rPr>
        <sz val="7"/>
        <color theme="1"/>
        <rFont val="Arial"/>
        <family val="2"/>
      </rPr>
      <t xml:space="preserve">26.5 cm, </t>
    </r>
    <r>
      <rPr>
        <b/>
        <sz val="7"/>
        <color theme="1"/>
        <rFont val="Arial"/>
        <family val="2"/>
      </rPr>
      <t xml:space="preserve">Ancho: </t>
    </r>
    <r>
      <rPr>
        <sz val="7"/>
        <color theme="1"/>
        <rFont val="Arial"/>
        <family val="2"/>
      </rPr>
      <t xml:space="preserve">10cm, </t>
    </r>
    <r>
      <rPr>
        <b/>
        <sz val="7"/>
        <color theme="1"/>
        <rFont val="Arial"/>
        <family val="2"/>
      </rPr>
      <t xml:space="preserve">Largo: </t>
    </r>
    <r>
      <rPr>
        <sz val="7"/>
        <color theme="1"/>
        <rFont val="Arial"/>
        <family val="2"/>
      </rPr>
      <t xml:space="preserve">22 cm, </t>
    </r>
    <r>
      <rPr>
        <b/>
        <sz val="7"/>
        <color theme="1"/>
        <rFont val="Arial"/>
        <family val="2"/>
      </rPr>
      <t xml:space="preserve">Dimensiones: </t>
    </r>
    <r>
      <rPr>
        <sz val="7"/>
        <color theme="1"/>
        <rFont val="Arial"/>
        <family val="2"/>
      </rPr>
      <t xml:space="preserve">10,0 x 2,8 x 26,5, </t>
    </r>
    <r>
      <rPr>
        <b/>
        <sz val="7"/>
        <color theme="1"/>
        <rFont val="Arial"/>
        <family val="2"/>
      </rPr>
      <t xml:space="preserve">Material: </t>
    </r>
    <r>
      <rPr>
        <sz val="7"/>
        <color theme="1"/>
        <rFont val="Arial"/>
        <family val="2"/>
      </rPr>
      <t xml:space="preserve">Cromo vanadio, </t>
    </r>
    <r>
      <rPr>
        <b/>
        <sz val="7"/>
        <color theme="1"/>
        <rFont val="Arial"/>
        <family val="2"/>
      </rPr>
      <t xml:space="preserve">Características: </t>
    </r>
    <r>
      <rPr>
        <sz val="7"/>
        <color theme="1"/>
        <rFont val="Arial"/>
        <family val="2"/>
      </rPr>
      <t>Alicate hombre solo 10 pulgadas. Cromado. Uselo como alicate o prensa. Boca curva.</t>
    </r>
  </si>
  <si>
    <t>LLAVE EXPANSIVA DE 15 MANGO PVC CON APERTURA DE 13/4</t>
  </si>
  <si>
    <r>
      <t xml:space="preserve">Ancho: </t>
    </r>
    <r>
      <rPr>
        <sz val="7"/>
        <color theme="1"/>
        <rFont val="Arial"/>
        <family val="2"/>
      </rPr>
      <t xml:space="preserve">38.80 cm, </t>
    </r>
    <r>
      <rPr>
        <b/>
        <sz val="7"/>
        <color theme="1"/>
        <rFont val="Arial"/>
        <family val="2"/>
      </rPr>
      <t xml:space="preserve">Largo: </t>
    </r>
    <r>
      <rPr>
        <sz val="7"/>
        <color theme="1"/>
        <rFont val="Arial"/>
        <family val="2"/>
      </rPr>
      <t xml:space="preserve">10.50 cm, </t>
    </r>
    <r>
      <rPr>
        <b/>
        <sz val="7"/>
        <color theme="1"/>
        <rFont val="Arial"/>
        <family val="2"/>
      </rPr>
      <t xml:space="preserve">Diámetro de apertura: </t>
    </r>
    <r>
      <rPr>
        <sz val="7"/>
        <color theme="1"/>
        <rFont val="Arial"/>
        <family val="2"/>
      </rPr>
      <t xml:space="preserve">0.1 mm, </t>
    </r>
    <r>
      <rPr>
        <b/>
        <sz val="7"/>
        <color theme="1"/>
        <rFont val="Arial"/>
        <family val="2"/>
      </rPr>
      <t xml:space="preserve">Características: </t>
    </r>
    <r>
      <rPr>
        <sz val="7"/>
        <color theme="1"/>
        <rFont val="Arial"/>
        <family val="2"/>
      </rPr>
      <t xml:space="preserve">Forjada en acero al carbono. Graduación en pulgadas y milímetros. Mango de PVC con orificio para colgar. Largo: 15" (38 cm). Apertura: 1.3/4". </t>
    </r>
  </si>
  <si>
    <t>JUEGO DE PINZAS SACA PINES CURVOS Y RECTOS 4 PIEZAS 7 PULGADAS</t>
  </si>
  <si>
    <r>
      <t xml:space="preserve">Alto: </t>
    </r>
    <r>
      <rPr>
        <sz val="7"/>
        <color theme="1"/>
        <rFont val="Arial"/>
        <family val="2"/>
      </rPr>
      <t xml:space="preserve">17.78 cm, </t>
    </r>
    <r>
      <rPr>
        <b/>
        <sz val="7"/>
        <color theme="1"/>
        <rFont val="Arial"/>
        <family val="2"/>
      </rPr>
      <t xml:space="preserve">Ancho: </t>
    </r>
    <r>
      <rPr>
        <sz val="7"/>
        <color theme="1"/>
        <rFont val="Arial"/>
        <family val="2"/>
      </rPr>
      <t xml:space="preserve">3 cm, </t>
    </r>
    <r>
      <rPr>
        <b/>
        <sz val="7"/>
        <color theme="1"/>
        <rFont val="Arial"/>
        <family val="2"/>
      </rPr>
      <t xml:space="preserve">Largo: </t>
    </r>
    <r>
      <rPr>
        <sz val="7"/>
        <color theme="1"/>
        <rFont val="Arial"/>
        <family val="2"/>
      </rPr>
      <t xml:space="preserve">7 cm, </t>
    </r>
    <r>
      <rPr>
        <b/>
        <sz val="7"/>
        <color theme="1"/>
        <rFont val="Arial"/>
        <family val="2"/>
      </rPr>
      <t xml:space="preserve">Material: </t>
    </r>
    <r>
      <rPr>
        <sz val="7"/>
        <color theme="1"/>
        <rFont val="Arial"/>
        <family val="2"/>
      </rPr>
      <t xml:space="preserve">Acero en alto carbono #45. </t>
    </r>
    <r>
      <rPr>
        <b/>
        <sz val="7"/>
        <color theme="1"/>
        <rFont val="Arial"/>
        <family val="2"/>
      </rPr>
      <t xml:space="preserve">Características: </t>
    </r>
    <r>
      <rPr>
        <sz val="7"/>
        <color theme="1"/>
        <rFont val="Arial"/>
        <family val="2"/>
      </rPr>
      <t>Material: Acero en alto carbono N° 45, Mango: Acero alto en carbono, Dimensiones: 7 pulgadas internas (pulgadas), Acabado: Cromo plateado, índice de dureza: 42-48 HRC.</t>
    </r>
  </si>
  <si>
    <t>DISCO CORTE FINO T41 4-1/2 X 1/25 X 7/8</t>
  </si>
  <si>
    <r>
      <t xml:space="preserve">Ancho: </t>
    </r>
    <r>
      <rPr>
        <sz val="7"/>
        <color theme="1"/>
        <rFont val="Arial"/>
        <family val="2"/>
      </rPr>
      <t xml:space="preserve">12 cm, </t>
    </r>
    <r>
      <rPr>
        <b/>
        <sz val="7"/>
        <color theme="1"/>
        <rFont val="Arial"/>
        <family val="2"/>
      </rPr>
      <t xml:space="preserve">Espesor: </t>
    </r>
    <r>
      <rPr>
        <sz val="7"/>
        <color theme="1"/>
        <rFont val="Arial"/>
        <family val="2"/>
      </rPr>
      <t xml:space="preserve">1/25 pulgadas, </t>
    </r>
    <r>
      <rPr>
        <b/>
        <sz val="7"/>
        <color theme="1"/>
        <rFont val="Arial"/>
        <family val="2"/>
      </rPr>
      <t xml:space="preserve">Largo: </t>
    </r>
    <r>
      <rPr>
        <sz val="7"/>
        <color theme="1"/>
        <rFont val="Arial"/>
        <family val="2"/>
      </rPr>
      <t xml:space="preserve">11 cm, </t>
    </r>
    <r>
      <rPr>
        <b/>
        <sz val="7"/>
        <color theme="1"/>
        <rFont val="Arial"/>
        <family val="2"/>
      </rPr>
      <t xml:space="preserve">Diámetro del disco: </t>
    </r>
    <r>
      <rPr>
        <sz val="7"/>
        <color theme="1"/>
        <rFont val="Arial"/>
        <family val="2"/>
      </rPr>
      <t xml:space="preserve">4-1/2 pulgadas, </t>
    </r>
    <r>
      <rPr>
        <b/>
        <sz val="7"/>
        <color theme="1"/>
        <rFont val="Arial"/>
        <family val="2"/>
      </rPr>
      <t xml:space="preserve">Tipo de accesorios: </t>
    </r>
    <r>
      <rPr>
        <sz val="7"/>
        <color theme="1"/>
        <rFont val="Arial"/>
        <family val="2"/>
      </rPr>
      <t>Disco esmeril.</t>
    </r>
  </si>
  <si>
    <t>DISCO CORTE FINO T41 7 X 1/16 X 7/8</t>
  </si>
  <si>
    <t>Ancho: 18 cm
Espesor: 1/16 pulgadas
Largo: 0.5 cm
Tipo de accesorios: Disco esmeril
Diámetro del disco: 7”</t>
  </si>
  <si>
    <t>MARTILLO UNA 24 ONZAS MANGO FIBRA</t>
  </si>
  <si>
    <r>
      <t xml:space="preserve">Ancho: </t>
    </r>
    <r>
      <rPr>
        <sz val="7"/>
        <color theme="1"/>
        <rFont val="Arial"/>
        <family val="2"/>
      </rPr>
      <t xml:space="preserve">14 cm, </t>
    </r>
    <r>
      <rPr>
        <b/>
        <sz val="7"/>
        <color theme="1"/>
        <rFont val="Arial"/>
        <family val="2"/>
      </rPr>
      <t xml:space="preserve">Largo: </t>
    </r>
    <r>
      <rPr>
        <sz val="7"/>
        <color theme="1"/>
        <rFont val="Arial"/>
        <family val="2"/>
      </rPr>
      <t xml:space="preserve">33 cm, </t>
    </r>
    <r>
      <rPr>
        <b/>
        <sz val="7"/>
        <color theme="1"/>
        <rFont val="Arial"/>
        <family val="2"/>
      </rPr>
      <t xml:space="preserve">Material: </t>
    </r>
    <r>
      <rPr>
        <sz val="7"/>
        <color theme="1"/>
        <rFont val="Arial"/>
        <family val="2"/>
      </rPr>
      <t xml:space="preserve">Acero y fibra de vidrio, </t>
    </r>
    <r>
      <rPr>
        <b/>
        <sz val="7"/>
        <color theme="1"/>
        <rFont val="Arial"/>
        <family val="2"/>
      </rPr>
      <t xml:space="preserve">Material de la cabeza: </t>
    </r>
    <r>
      <rPr>
        <sz val="7"/>
        <color theme="1"/>
        <rFont val="Arial"/>
        <family val="2"/>
      </rPr>
      <t xml:space="preserve">Acero, </t>
    </r>
    <r>
      <rPr>
        <b/>
        <sz val="7"/>
        <color theme="1"/>
        <rFont val="Arial"/>
        <family val="2"/>
      </rPr>
      <t xml:space="preserve">Espesor: </t>
    </r>
    <r>
      <rPr>
        <sz val="7"/>
        <color theme="1"/>
        <rFont val="Arial"/>
        <family val="2"/>
      </rPr>
      <t xml:space="preserve">3 cm, </t>
    </r>
    <r>
      <rPr>
        <b/>
        <sz val="7"/>
        <color theme="1"/>
        <rFont val="Arial"/>
        <family val="2"/>
      </rPr>
      <t xml:space="preserve">Peso: </t>
    </r>
    <r>
      <rPr>
        <sz val="7"/>
        <color theme="1"/>
        <rFont val="Arial"/>
        <family val="2"/>
      </rPr>
      <t xml:space="preserve">24 oz, </t>
    </r>
    <r>
      <rPr>
        <b/>
        <sz val="7"/>
        <color theme="1"/>
        <rFont val="Arial"/>
        <family val="2"/>
      </rPr>
      <t xml:space="preserve">Características: </t>
    </r>
    <r>
      <rPr>
        <sz val="7"/>
        <color theme="1"/>
        <rFont val="Arial"/>
        <family val="2"/>
      </rPr>
      <t xml:space="preserve">Mango fibra con goma antideslizante, </t>
    </r>
    <r>
      <rPr>
        <b/>
        <sz val="7"/>
        <color theme="1"/>
        <rFont val="Arial"/>
        <family val="2"/>
      </rPr>
      <t xml:space="preserve">Material del mango: </t>
    </r>
    <r>
      <rPr>
        <sz val="7"/>
        <color theme="1"/>
        <rFont val="Arial"/>
        <family val="2"/>
      </rPr>
      <t xml:space="preserve">Fibra de vidrio, </t>
    </r>
  </si>
  <si>
    <t>BARRA AGRICOLA EN ACERO 14 LB</t>
  </si>
  <si>
    <r>
      <rPr>
        <sz val="7"/>
        <color theme="1"/>
        <rFont val="Arial"/>
        <family val="2"/>
      </rPr>
      <t xml:space="preserve">Barra Agrícola En Acero 14 Lb, Fabricadas en acero medio carbono, Escoplo de 102 mm,Diámetro: 1 1/16´´,Largo: 130 cm,Peso: 14 lb, </t>
    </r>
    <r>
      <rPr>
        <b/>
        <sz val="7"/>
        <color theme="1"/>
        <rFont val="Arial"/>
        <family val="2"/>
      </rPr>
      <t xml:space="preserve">Tipo: </t>
    </r>
    <r>
      <rPr>
        <sz val="7"/>
        <color theme="1"/>
        <rFont val="Arial"/>
        <family val="2"/>
      </rPr>
      <t xml:space="preserve">Herramientas de corte y poda, </t>
    </r>
    <r>
      <rPr>
        <b/>
        <sz val="7"/>
        <color theme="1"/>
        <rFont val="Arial"/>
        <family val="2"/>
      </rPr>
      <t xml:space="preserve">Características: </t>
    </r>
    <r>
      <rPr>
        <sz val="7"/>
        <color theme="1"/>
        <rFont val="Arial"/>
        <family val="2"/>
      </rPr>
      <t>Barra Agrícola En Acero 14 Lb.</t>
    </r>
  </si>
  <si>
    <t>CIZALLA CORTAPERNOS 24 PULGADAS</t>
  </si>
  <si>
    <r>
      <t xml:space="preserve">Tipo de Corte: </t>
    </r>
    <r>
      <rPr>
        <sz val="7"/>
        <color theme="1"/>
        <rFont val="Arial"/>
        <family val="2"/>
      </rPr>
      <t xml:space="preserve">recto, </t>
    </r>
    <r>
      <rPr>
        <b/>
        <sz val="7"/>
        <color theme="1"/>
        <rFont val="Arial"/>
        <family val="2"/>
      </rPr>
      <t xml:space="preserve">Tipo de trabajo: </t>
    </r>
    <r>
      <rPr>
        <sz val="7"/>
        <color theme="1"/>
        <rFont val="Arial"/>
        <family val="2"/>
      </rPr>
      <t xml:space="preserve">Trabajo pesado, </t>
    </r>
    <r>
      <rPr>
        <b/>
        <sz val="7"/>
        <color theme="1"/>
        <rFont val="Arial"/>
        <family val="2"/>
      </rPr>
      <t xml:space="preserve">Características: </t>
    </r>
    <r>
      <rPr>
        <sz val="7"/>
        <color theme="1"/>
        <rFont val="Arial"/>
        <family val="2"/>
      </rPr>
      <t xml:space="preserve">Cuchillas forjadas en acero Cromo-Molibdeno. Sistema de palanca con 3 puntos de apoyo. Mangos ergonómicos recubiertos con goma anti deslizante y anti golpes. Cuerpo de acero forjado. Herramienta manual de corte y rebaje, tipo cizalla, de alta resistencia y capacidad en el corte. Especificaciones técnicas Largo 24" (610 Mm)Herramienta manual para uso profesional, Garantía de por vida útil, </t>
    </r>
    <r>
      <rPr>
        <b/>
        <sz val="7"/>
        <color theme="1"/>
        <rFont val="Arial"/>
        <family val="2"/>
      </rPr>
      <t xml:space="preserve">Material: </t>
    </r>
    <r>
      <rPr>
        <sz val="7"/>
        <color theme="1"/>
        <rFont val="Arial"/>
        <family val="2"/>
      </rPr>
      <t xml:space="preserve">Acero Cromo-Molibdeno, </t>
    </r>
    <r>
      <rPr>
        <b/>
        <sz val="7"/>
        <color theme="1"/>
        <rFont val="Arial"/>
        <family val="2"/>
      </rPr>
      <t xml:space="preserve">Alto: </t>
    </r>
    <r>
      <rPr>
        <sz val="7"/>
        <color theme="1"/>
        <rFont val="Arial"/>
        <family val="2"/>
      </rPr>
      <t xml:space="preserve">62 cm, </t>
    </r>
    <r>
      <rPr>
        <b/>
        <sz val="7"/>
        <color theme="1"/>
        <rFont val="Arial"/>
        <family val="2"/>
      </rPr>
      <t xml:space="preserve">Ancho: </t>
    </r>
    <r>
      <rPr>
        <sz val="7"/>
        <color theme="1"/>
        <rFont val="Arial"/>
        <family val="2"/>
      </rPr>
      <t xml:space="preserve">13.5 cm, </t>
    </r>
    <r>
      <rPr>
        <b/>
        <sz val="7"/>
        <color theme="1"/>
        <rFont val="Arial"/>
        <family val="2"/>
      </rPr>
      <t xml:space="preserve">Largo: </t>
    </r>
    <r>
      <rPr>
        <sz val="7"/>
        <color theme="1"/>
        <rFont val="Arial"/>
        <family val="2"/>
      </rPr>
      <t>4 cm</t>
    </r>
  </si>
  <si>
    <t xml:space="preserve">02-02-01-004-004 MAQUINARIA AGROPECUARIA O
SILVÍCOLA Y SUS PARTES Y PIEZAS $ 2.127.800,00 </t>
  </si>
  <si>
    <t>TRIM CUT 41-2</t>
  </si>
  <si>
    <t>Cabezal de corte TrimCut: de 2 hilos. Para trabajos de siega y aclarado. El hilo de corte se ajusta manualmente. Solo se puede utilizar con el protector especial o el universal.</t>
  </si>
  <si>
    <t>INYECTOR DE GRASA RÍGIDA Y FLEXIBLE DE 14 OZ Y 10000 PSI</t>
  </si>
  <si>
    <r>
      <t xml:space="preserve">Alto: </t>
    </r>
    <r>
      <rPr>
        <sz val="7"/>
        <color theme="1"/>
        <rFont val="Arial"/>
        <family val="2"/>
      </rPr>
      <t xml:space="preserve">12 cm, </t>
    </r>
    <r>
      <rPr>
        <b/>
        <sz val="7"/>
        <color theme="1"/>
        <rFont val="Arial"/>
        <family val="2"/>
      </rPr>
      <t xml:space="preserve">Ancho: </t>
    </r>
    <r>
      <rPr>
        <sz val="7"/>
        <color theme="1"/>
        <rFont val="Arial"/>
        <family val="2"/>
      </rPr>
      <t xml:space="preserve">37 cm, </t>
    </r>
    <r>
      <rPr>
        <b/>
        <sz val="7"/>
        <color theme="1"/>
        <rFont val="Arial"/>
        <family val="2"/>
      </rPr>
      <t xml:space="preserve">Material: </t>
    </r>
    <r>
      <rPr>
        <sz val="7"/>
        <color theme="1"/>
        <rFont val="Arial"/>
        <family val="2"/>
      </rPr>
      <t xml:space="preserve">metalico, </t>
    </r>
    <r>
      <rPr>
        <b/>
        <sz val="7"/>
        <color theme="1"/>
        <rFont val="Arial"/>
        <family val="2"/>
      </rPr>
      <t xml:space="preserve">Flujo de salida: </t>
    </r>
    <r>
      <rPr>
        <sz val="7"/>
        <color theme="1"/>
        <rFont val="Arial"/>
        <family val="2"/>
      </rPr>
      <t xml:space="preserve">10.000 psi, </t>
    </r>
    <r>
      <rPr>
        <b/>
        <sz val="7"/>
        <color theme="1"/>
        <rFont val="Arial"/>
        <family val="2"/>
      </rPr>
      <t xml:space="preserve">Características: </t>
    </r>
    <r>
      <rPr>
        <sz val="7"/>
        <color theme="1"/>
        <rFont val="Arial"/>
        <family val="2"/>
      </rPr>
      <t>Cabeza de aluminio, Incluye niple de llenado y válvula de purgar, Mango con cubierta antiderrapante para un mejor agarre, Extensión rígida y flexible, Capacidad: 14 oz, Presión máxima de trabajo: 10.000 PSI</t>
    </r>
  </si>
  <si>
    <t>02-02-01-004-003 BOMBAS, COMPRESORES,
MOTORES DE FUERZA
HIDRÁULICA Y MOTORES DE
POTENCIA NEUMÁTICA Y 
VÁLVULAS Y SUS PARTES Y PIEZAS $ 2.199.900,00</t>
  </si>
  <si>
    <r>
      <rPr>
        <b/>
        <sz val="8"/>
        <rFont val="Tahoma"/>
        <family val="2"/>
      </rPr>
      <t>COMPRESOR 35HP 100 LITROS 145 PSI</t>
    </r>
  </si>
  <si>
    <r>
      <rPr>
        <sz val="8"/>
        <rFont val="Tahoma"/>
        <family val="2"/>
      </rPr>
      <t xml:space="preserve">Tamaño  de  Tanque:  50&gt;100  Litros, Uso:    Profesional,    Capacidad    del estanque: 100 Litros, Potencia: 3,5HP, Tipo:      Maquinaria      Especializada, Caudal: 9.4 cfm, Presión PSI: 145 psi, Características:  Compresor  lubricado, con   protector   térmico,   de   acople
</t>
    </r>
    <r>
      <rPr>
        <sz val="8"/>
        <rFont val="Tahoma"/>
        <family val="2"/>
      </rPr>
      <t>rápido.</t>
    </r>
  </si>
  <si>
    <r>
      <rPr>
        <sz val="8"/>
        <rFont val="Tahoma"/>
        <family val="2"/>
      </rPr>
      <t>UNIDAD</t>
    </r>
  </si>
  <si>
    <t>02-01-01-004-009 VEHÍCULOS N.C.P. SIN
PROPULSIÓN MECÁNICA $ 887.800,00</t>
  </si>
  <si>
    <t>CARRETILLA PLASTICA RUEDA NEUMÁTICA REFORZADA</t>
  </si>
  <si>
    <r>
      <rPr>
        <sz val="7"/>
        <color theme="1"/>
        <rFont val="Arial"/>
        <family val="2"/>
      </rPr>
      <t xml:space="preserve">Carretilla Plástica Rueda Neumática Reforzada Truper Presión de inflado de 20 a 25 PSI, Espesor: 5/32" (3,9 mm).
Rueda de 16" x 4". Bastidor de madera 1.3/4". Tacon estabilizador. Rin de 3 aspas para mayor resistencia al impacto, </t>
    </r>
    <r>
      <rPr>
        <b/>
        <sz val="7"/>
        <color theme="1"/>
        <rFont val="Arial"/>
        <family val="2"/>
      </rPr>
      <t xml:space="preserve">Alto: </t>
    </r>
    <r>
      <rPr>
        <sz val="7"/>
        <color theme="1"/>
        <rFont val="Arial"/>
        <family val="2"/>
      </rPr>
      <t xml:space="preserve">45 cm, </t>
    </r>
    <r>
      <rPr>
        <b/>
        <sz val="7"/>
        <color theme="1"/>
        <rFont val="Arial"/>
        <family val="2"/>
      </rPr>
      <t xml:space="preserve">Ancho: </t>
    </r>
    <r>
      <rPr>
        <sz val="7"/>
        <color theme="1"/>
        <rFont val="Arial"/>
        <family val="2"/>
      </rPr>
      <t xml:space="preserve">74 cm, </t>
    </r>
    <r>
      <rPr>
        <b/>
        <sz val="7"/>
        <color theme="1"/>
        <rFont val="Arial"/>
        <family val="2"/>
      </rPr>
      <t xml:space="preserve">Largo: </t>
    </r>
    <r>
      <rPr>
        <sz val="7"/>
        <color theme="1"/>
        <rFont val="Arial"/>
        <family val="2"/>
      </rPr>
      <t xml:space="preserve">99 cm, </t>
    </r>
    <r>
      <rPr>
        <b/>
        <sz val="7"/>
        <color theme="1"/>
        <rFont val="Arial"/>
        <family val="2"/>
      </rPr>
      <t xml:space="preserve">Tipo: </t>
    </r>
    <r>
      <rPr>
        <sz val="7"/>
        <color theme="1"/>
        <rFont val="Arial"/>
        <family val="2"/>
      </rPr>
      <t xml:space="preserve">Carretillas, </t>
    </r>
    <r>
      <rPr>
        <b/>
        <sz val="7"/>
        <color theme="1"/>
        <rFont val="Arial"/>
        <family val="2"/>
      </rPr>
      <t>Características:</t>
    </r>
    <r>
      <rPr>
        <sz val="7"/>
        <color theme="1"/>
        <rFont val="Arial"/>
        <family val="2"/>
      </rPr>
      <t xml:space="preserve"> Carretilla Plástica Rueda Neumática Reforzada, </t>
    </r>
    <r>
      <rPr>
        <b/>
        <sz val="7"/>
        <color theme="1"/>
        <rFont val="Arial"/>
        <family val="2"/>
      </rPr>
      <t xml:space="preserve">Capacidad de carga, </t>
    </r>
    <r>
      <rPr>
        <sz val="7"/>
        <color theme="1"/>
        <rFont val="Arial"/>
        <family val="2"/>
      </rPr>
      <t xml:space="preserve">170 litros, </t>
    </r>
    <r>
      <rPr>
        <b/>
        <sz val="7"/>
        <color theme="1"/>
        <rFont val="Arial"/>
        <family val="2"/>
      </rPr>
      <t xml:space="preserve">Material: </t>
    </r>
    <r>
      <rPr>
        <sz val="7"/>
        <color theme="1"/>
        <rFont val="Arial"/>
        <family val="2"/>
      </rPr>
      <t>plastico.</t>
    </r>
  </si>
  <si>
    <t>02-02-01-003-006 OTROS PRODUCTOS PLÁSTICOS $ 2.443.500,00</t>
  </si>
  <si>
    <t>NYLON PARA GUADAÑA CARRETE</t>
  </si>
  <si>
    <t xml:space="preserve">Hilo de corte (nylon) resistente y de un material duradero, Rollo 3,3 mm, 576,5 m </t>
  </si>
  <si>
    <t>EMBUDO PLÁSTICO CON FILTRO 14CM</t>
  </si>
  <si>
    <r>
      <t xml:space="preserve">Alto: </t>
    </r>
    <r>
      <rPr>
        <sz val="7"/>
        <color theme="1"/>
        <rFont val="Arial"/>
        <family val="2"/>
      </rPr>
      <t xml:space="preserve">3.8+/-1.5 cm, </t>
    </r>
    <r>
      <rPr>
        <b/>
        <sz val="7"/>
        <color theme="1"/>
        <rFont val="Arial"/>
        <family val="2"/>
      </rPr>
      <t xml:space="preserve">Ancho: </t>
    </r>
    <r>
      <rPr>
        <sz val="7"/>
        <color theme="1"/>
        <rFont val="Arial"/>
        <family val="2"/>
      </rPr>
      <t xml:space="preserve">27+/-0.8 cm, </t>
    </r>
    <r>
      <rPr>
        <b/>
        <sz val="7"/>
        <color theme="1"/>
        <rFont val="Arial"/>
        <family val="2"/>
      </rPr>
      <t xml:space="preserve">Material: </t>
    </r>
    <r>
      <rPr>
        <sz val="7"/>
        <color theme="1"/>
        <rFont val="Arial"/>
        <family val="2"/>
      </rPr>
      <t xml:space="preserve">Plástico, </t>
    </r>
    <r>
      <rPr>
        <b/>
        <sz val="7"/>
        <color theme="1"/>
        <rFont val="Arial"/>
        <family val="2"/>
      </rPr>
      <t xml:space="preserve">Medidas: </t>
    </r>
    <r>
      <rPr>
        <sz val="7"/>
        <color theme="1"/>
        <rFont val="Arial"/>
        <family val="2"/>
      </rPr>
      <t xml:space="preserve">14x1,5x38 cm, </t>
    </r>
    <r>
      <rPr>
        <b/>
        <sz val="7"/>
        <color theme="1"/>
        <rFont val="Arial"/>
        <family val="2"/>
      </rPr>
      <t xml:space="preserve">Profundidad: </t>
    </r>
    <r>
      <rPr>
        <sz val="7"/>
        <color theme="1"/>
        <rFont val="Arial"/>
        <family val="2"/>
      </rPr>
      <t xml:space="preserve">14 cm, </t>
    </r>
    <r>
      <rPr>
        <b/>
        <sz val="7"/>
        <color theme="1"/>
        <rFont val="Arial"/>
        <family val="2"/>
      </rPr>
      <t xml:space="preserve">características: </t>
    </r>
    <r>
      <rPr>
        <sz val="7"/>
        <color theme="1"/>
        <rFont val="Arial"/>
        <family val="2"/>
      </rPr>
      <t>Embudo con boca ancha con tubo largo para dirección de líquidos en contenedores profundamente.</t>
    </r>
  </si>
  <si>
    <t>KIT PARCHES LLANTAS SELLOMATIC 5 PACK</t>
  </si>
  <si>
    <r>
      <t xml:space="preserve">Contenido:
</t>
    </r>
    <r>
      <rPr>
        <sz val="7"/>
        <color theme="1"/>
        <rFont val="Arial"/>
        <family val="2"/>
      </rPr>
      <t xml:space="preserve">Herramientas en T para despinche
tacos o tiras de insercion 
Pegamento </t>
    </r>
  </si>
  <si>
    <t>02-02-01-003-008 OTROS ARTÍCULOS
MANUFACTURADOS N.C.P. $ 107.250,00</t>
  </si>
  <si>
    <t>CEPILLO DE ALAMBRE DE ACERO AL CARBONO USO PROFESIONAL</t>
  </si>
  <si>
    <r>
      <t xml:space="preserve">Características: </t>
    </r>
    <r>
      <rPr>
        <sz val="7"/>
        <color theme="1"/>
        <rFont val="Arial"/>
        <family val="2"/>
      </rPr>
      <t xml:space="preserve">Cerdas fabricadas con alambre de acero al carbono de alta resistencia. Base fabricada en polipropileno. Cerda expuesta: 3.2 cm. Alambres por pincel: 28. Calibre: 0.35 mm. Largo: 17 cm. Ancho: 5 cm. </t>
    </r>
    <r>
      <rPr>
        <b/>
        <sz val="7"/>
        <color theme="1"/>
        <rFont val="Arial"/>
        <family val="2"/>
      </rPr>
      <t xml:space="preserve">Incluye: </t>
    </r>
    <r>
      <rPr>
        <sz val="7"/>
        <color theme="1"/>
        <rFont val="Arial"/>
        <family val="2"/>
      </rPr>
      <t>1 Espátula para remover adherencias pesadas en lugares de difícil acceso.</t>
    </r>
  </si>
  <si>
    <t>02-02-01-003-007 OTROS PRODUCTOS MINERALES
NO METÁLICOS N.C.P.  $ 439.000,00</t>
  </si>
  <si>
    <t>PIEDRA PARA ESMERIL A46 4460 RPM 6X1</t>
  </si>
  <si>
    <r>
      <t xml:space="preserve">Diámetro del disco: </t>
    </r>
    <r>
      <rPr>
        <sz val="7"/>
        <color theme="1"/>
        <rFont val="Arial"/>
        <family val="2"/>
      </rPr>
      <t xml:space="preserve">6 pulgadas, </t>
    </r>
    <r>
      <rPr>
        <b/>
        <sz val="7"/>
        <color theme="1"/>
        <rFont val="Arial"/>
        <family val="2"/>
      </rPr>
      <t xml:space="preserve">Grano nº: </t>
    </r>
    <r>
      <rPr>
        <sz val="7"/>
        <color theme="1"/>
        <rFont val="Arial"/>
        <family val="2"/>
      </rPr>
      <t xml:space="preserve">46, </t>
    </r>
    <r>
      <rPr>
        <b/>
        <sz val="7"/>
        <color theme="1"/>
        <rFont val="Arial"/>
        <family val="2"/>
      </rPr>
      <t xml:space="preserve">Características: </t>
    </r>
    <r>
      <rPr>
        <sz val="7"/>
        <color theme="1"/>
        <rFont val="Arial"/>
        <family val="2"/>
      </rPr>
      <t>Piedra para esmeril, Velocidad máxima 4460 RPM, Para eje de 1.1/4" con reductor a 1/2", Grano A46, Medida 6x1"</t>
    </r>
  </si>
  <si>
    <t>02-02-01-002-008  DOTACIÓN (PRENDAS DE VESTIR
Y CALZADO) $ 1.046.000,00</t>
  </si>
  <si>
    <t>CARETA FACIAL VISOR POLICARBONATO Y RIBETE - RADAR</t>
  </si>
  <si>
    <r>
      <t xml:space="preserve">Características: </t>
    </r>
    <r>
      <rPr>
        <sz val="7"/>
        <color theme="1"/>
        <rFont val="Arial"/>
        <family val="2"/>
      </rPr>
      <t>El Casquete Portavisor Posee Suspensión Con Sistema Ratchet Para Un Ajuste Seguro/Visor Levantable Para Mayor Comodidad/}Permite El Reemplazo O Intercambio De Visores.</t>
    </r>
  </si>
  <si>
    <t>ARNES PARA GUADAÑA</t>
  </si>
  <si>
    <t>Arnés para guadaña reforzado, con mosquetón metálico, de excelente calidad y resistente al uso continuo.</t>
  </si>
  <si>
    <t>02-02-01-002-007 ARTÍCULOS TEXTILES (EXCEPTO
PRENDAS DE VESTIR) $ 450.000,00</t>
  </si>
  <si>
    <t>LONA NEGRA EXTRA FUERTE MULTIUSO 3X3</t>
  </si>
  <si>
    <t>En PVC negro de 3x3 metros con ojales en todo el perímetro, extra fuerte, resistente, impermeable.
Características
Color: negro
Grosor: 360 gr
Tamaño: 3x3 metros
Ojales: Ojales cada metro.
Resistencia: Extra
Material: Policloruro de vinilo (PVC)</t>
  </si>
  <si>
    <t>VALOR OFERTADO UNITARIO  SIN IVA SI APLICA</t>
  </si>
  <si>
    <t>IVA</t>
  </si>
  <si>
    <t>VALOR OFERTADO CON IVA SI APLICA</t>
  </si>
  <si>
    <t>PRECIO TOTAL CON IVA SI APLICA</t>
  </si>
  <si>
    <t>Yo, ________________________________________, en mi condición de Representante Legal de _________________________________________, identificado como aparece al pie de mi firma,  manifiesto que el valor total de la propuesta es por la suma de __________________________________________________________ ($_______________), Valor que incluye todos los gastos e impuestos a que haya lugar.</t>
  </si>
  <si>
    <t>SOBREPASAR EL PRESUPUESTO OFICIAL ASIGNADO TOTAL, DE ACUERDO A LOS VALORES AUTORIZADOS EN EL CPA Y EL PRECIO DE REFERENCIA POR ITEM, ES CAUSAL DE RECHAZO DE LAS OFERTAS</t>
  </si>
  <si>
    <t>NOMBRE REPRESENTANTE LEGAL</t>
  </si>
  <si>
    <t>FIRMA REPRESENTANTE LEGAL</t>
  </si>
  <si>
    <t>Dirección</t>
  </si>
  <si>
    <t>Teléfono</t>
  </si>
  <si>
    <t>email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</si>
</sst>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43" formatCode="_-* #,##0.00_-;\-* #,##0.00_-;_-* &quot;-&quot;??_-;_-@_-"/>
    <numFmt numFmtId="164" formatCode="_-&quot;$&quot;\ * #,##0.00_-;\-&quot;$&quot;\ * #,##0.00_-;_-&quot;$&quot;\ * &quot;-&quot;_-;_-@_-"/>
  </numFmts>
  <fonts count="22" x14ac:knownFonts="1">
    <font>
      <sz val="11"/>
      <color theme="1"/>
      <name val="Calibri"/>
      <family val="2"/>
      <scheme val="minor"/>
    </font>
    <font>
      <sz val="11"/>
      <color theme="1"/>
      <name val="Calibri"/>
      <family val="2"/>
      <scheme val="minor"/>
    </font>
    <font>
      <b/>
      <sz val="11"/>
      <color theme="1"/>
      <name val="Calibri"/>
      <family val="2"/>
      <scheme val="minor"/>
    </font>
    <font>
      <sz val="7"/>
      <color theme="1"/>
      <name val="Arial"/>
      <family val="2"/>
    </font>
    <font>
      <b/>
      <sz val="10"/>
      <color theme="1"/>
      <name val="Arial"/>
      <family val="2"/>
    </font>
    <font>
      <b/>
      <sz val="11"/>
      <color rgb="FF000000"/>
      <name val="Calibri"/>
      <family val="2"/>
      <scheme val="minor"/>
    </font>
    <font>
      <b/>
      <sz val="7"/>
      <color theme="1"/>
      <name val="Arial"/>
      <family val="2"/>
    </font>
    <font>
      <sz val="7"/>
      <color rgb="FF000000"/>
      <name val="Verdana"/>
      <family val="2"/>
    </font>
    <font>
      <sz val="7"/>
      <name val="Verdana"/>
      <family val="2"/>
    </font>
    <font>
      <b/>
      <sz val="11"/>
      <color theme="1"/>
      <name val="Arial"/>
      <family val="2"/>
    </font>
    <font>
      <sz val="11"/>
      <color theme="1"/>
      <name val="Arial"/>
      <family val="2"/>
    </font>
    <font>
      <b/>
      <sz val="7"/>
      <color rgb="FF333333"/>
      <name val="Arial"/>
      <family val="2"/>
    </font>
    <font>
      <b/>
      <sz val="8"/>
      <color rgb="FF000000"/>
      <name val="Tahoma"/>
      <family val="2"/>
    </font>
    <font>
      <b/>
      <sz val="8"/>
      <name val="Tahoma"/>
      <family val="2"/>
    </font>
    <font>
      <sz val="8"/>
      <name val="Tahoma"/>
      <family val="2"/>
    </font>
    <font>
      <sz val="8"/>
      <color rgb="FF000000"/>
      <name val="Tahoma"/>
      <family val="2"/>
    </font>
    <font>
      <b/>
      <sz val="9"/>
      <color indexed="81"/>
      <name val="Tahoma"/>
      <family val="2"/>
    </font>
    <font>
      <sz val="9"/>
      <color indexed="81"/>
      <name val="Tahoma"/>
      <family val="2"/>
    </font>
    <font>
      <b/>
      <sz val="7"/>
      <color rgb="FF000000"/>
      <name val="Verdana"/>
      <family val="2"/>
    </font>
    <font>
      <sz val="12"/>
      <color theme="1"/>
      <name val="Arial Narrow"/>
      <family val="2"/>
    </font>
    <font>
      <b/>
      <sz val="12"/>
      <color rgb="FFFF0000"/>
      <name val="Arial Narrow"/>
      <family val="2"/>
    </font>
    <font>
      <b/>
      <sz val="11"/>
      <color theme="3" tint="-0.249977111117893"/>
      <name val="Calibri"/>
      <family val="2"/>
      <scheme val="minor"/>
    </font>
  </fonts>
  <fills count="12">
    <fill>
      <patternFill patternType="none"/>
    </fill>
    <fill>
      <patternFill patternType="gray125"/>
    </fill>
    <fill>
      <patternFill patternType="solid">
        <fgColor theme="0" tint="-0.249977111117893"/>
        <bgColor indexed="64"/>
      </patternFill>
    </fill>
    <fill>
      <patternFill patternType="solid">
        <fgColor theme="4" tint="0.39997558519241921"/>
        <bgColor indexed="64"/>
      </patternFill>
    </fill>
    <fill>
      <patternFill patternType="solid">
        <fgColor theme="5" tint="0.79998168889431442"/>
        <bgColor indexed="64"/>
      </patternFill>
    </fill>
    <fill>
      <patternFill patternType="solid">
        <fgColor theme="9" tint="0.39997558519241921"/>
        <bgColor indexed="64"/>
      </patternFill>
    </fill>
    <fill>
      <patternFill patternType="solid">
        <fgColor rgb="FF00B0F0"/>
        <bgColor indexed="64"/>
      </patternFill>
    </fill>
    <fill>
      <patternFill patternType="solid">
        <fgColor rgb="FFFFFF00"/>
        <bgColor indexed="64"/>
      </patternFill>
    </fill>
    <fill>
      <patternFill patternType="solid">
        <fgColor rgb="FFFFC000"/>
        <bgColor indexed="64"/>
      </patternFill>
    </fill>
    <fill>
      <patternFill patternType="solid">
        <fgColor rgb="FFD9D9D9"/>
        <bgColor indexed="64"/>
      </patternFill>
    </fill>
    <fill>
      <patternFill patternType="solid">
        <fgColor theme="8" tint="0.79998168889431442"/>
        <bgColor indexed="64"/>
      </patternFill>
    </fill>
    <fill>
      <patternFill patternType="solid">
        <fgColor theme="0"/>
        <bgColor indexed="64"/>
      </patternFill>
    </fill>
  </fills>
  <borders count="9">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bottom/>
      <diagonal/>
    </border>
  </borders>
  <cellStyleXfs count="4">
    <xf numFmtId="0" fontId="0" fillId="0" borderId="0"/>
    <xf numFmtId="43"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cellStyleXfs>
  <cellXfs count="51">
    <xf numFmtId="0" fontId="0" fillId="0" borderId="0" xfId="0"/>
    <xf numFmtId="0" fontId="3" fillId="0" borderId="0" xfId="0" applyFont="1"/>
    <xf numFmtId="0" fontId="4" fillId="2" borderId="1" xfId="0" applyFont="1" applyFill="1" applyBorder="1" applyAlignment="1">
      <alignment vertical="center" wrapText="1"/>
    </xf>
    <xf numFmtId="0" fontId="4" fillId="2" borderId="2" xfId="0" applyFont="1" applyFill="1" applyBorder="1" applyAlignment="1">
      <alignment vertical="center"/>
    </xf>
    <xf numFmtId="0" fontId="4" fillId="2" borderId="3" xfId="0" applyFont="1" applyFill="1" applyBorder="1" applyAlignment="1">
      <alignment vertical="center"/>
    </xf>
    <xf numFmtId="0" fontId="5" fillId="3" borderId="3" xfId="0" applyFont="1" applyFill="1" applyBorder="1" applyAlignment="1">
      <alignment horizontal="center" vertical="center" wrapText="1"/>
    </xf>
    <xf numFmtId="43" fontId="2" fillId="4" borderId="3" xfId="1" applyFont="1" applyFill="1" applyBorder="1" applyAlignment="1">
      <alignment vertical="center" wrapText="1"/>
    </xf>
    <xf numFmtId="43" fontId="2" fillId="5" borderId="3" xfId="1" applyFont="1" applyFill="1" applyBorder="1" applyAlignment="1">
      <alignment vertical="center" wrapText="1"/>
    </xf>
    <xf numFmtId="43" fontId="2" fillId="6" borderId="3" xfId="1" applyFont="1" applyFill="1" applyBorder="1" applyAlignment="1">
      <alignment vertical="center" wrapText="1"/>
    </xf>
    <xf numFmtId="43" fontId="2" fillId="7" borderId="3" xfId="1" applyFont="1" applyFill="1" applyBorder="1" applyAlignment="1">
      <alignment vertical="center" wrapText="1"/>
    </xf>
    <xf numFmtId="43" fontId="2" fillId="8" borderId="3" xfId="1" applyFont="1" applyFill="1" applyBorder="1" applyAlignment="1">
      <alignment vertical="center" wrapText="1"/>
    </xf>
    <xf numFmtId="0" fontId="0" fillId="0" borderId="4" xfId="0" applyBorder="1" applyAlignment="1">
      <alignment horizontal="center"/>
    </xf>
    <xf numFmtId="0" fontId="0" fillId="0" borderId="5" xfId="0" applyBorder="1" applyAlignment="1">
      <alignment horizontal="center"/>
    </xf>
    <xf numFmtId="0" fontId="0" fillId="0" borderId="6" xfId="0" applyBorder="1" applyAlignment="1">
      <alignment horizontal="center"/>
    </xf>
    <xf numFmtId="0" fontId="6" fillId="9" borderId="3" xfId="0" applyFont="1" applyFill="1" applyBorder="1" applyAlignment="1">
      <alignment horizontal="center" vertical="center" wrapText="1"/>
    </xf>
    <xf numFmtId="0" fontId="5" fillId="3" borderId="3" xfId="0" applyFont="1" applyFill="1" applyBorder="1" applyAlignment="1">
      <alignment vertical="center" wrapText="1"/>
    </xf>
    <xf numFmtId="0" fontId="5" fillId="4" borderId="3" xfId="0" applyFont="1" applyFill="1" applyBorder="1" applyAlignment="1">
      <alignment vertical="center" wrapText="1"/>
    </xf>
    <xf numFmtId="0" fontId="5" fillId="5" borderId="3" xfId="0" applyFont="1" applyFill="1" applyBorder="1" applyAlignment="1">
      <alignment vertical="center" wrapText="1"/>
    </xf>
    <xf numFmtId="0" fontId="5" fillId="10" borderId="3" xfId="0" applyFont="1" applyFill="1" applyBorder="1" applyAlignment="1">
      <alignment horizontal="center" vertical="center" wrapText="1"/>
    </xf>
    <xf numFmtId="0" fontId="5" fillId="10" borderId="3" xfId="0" applyFont="1" applyFill="1" applyBorder="1" applyAlignment="1">
      <alignment vertical="center" wrapText="1"/>
    </xf>
    <xf numFmtId="0" fontId="6" fillId="11" borderId="3" xfId="0" applyFont="1" applyFill="1" applyBorder="1" applyAlignment="1">
      <alignment horizontal="center" vertical="center" wrapText="1"/>
    </xf>
    <xf numFmtId="0" fontId="6" fillId="0" borderId="3" xfId="0" applyFont="1" applyBorder="1" applyAlignment="1">
      <alignment horizontal="center" vertical="center" wrapText="1"/>
    </xf>
    <xf numFmtId="0" fontId="6" fillId="0" borderId="3" xfId="0" applyFont="1" applyBorder="1" applyAlignment="1">
      <alignment vertical="top" wrapText="1"/>
    </xf>
    <xf numFmtId="42" fontId="7" fillId="0" borderId="3" xfId="2" applyFont="1" applyFill="1" applyBorder="1" applyAlignment="1">
      <alignment horizontal="center" vertical="center" wrapText="1"/>
    </xf>
    <xf numFmtId="9" fontId="7" fillId="0" borderId="3" xfId="3" applyFont="1" applyFill="1" applyBorder="1" applyAlignment="1">
      <alignment horizontal="center" vertical="center" wrapText="1"/>
    </xf>
    <xf numFmtId="4" fontId="8" fillId="0" borderId="3" xfId="0" applyNumberFormat="1" applyFont="1" applyBorder="1" applyAlignment="1">
      <alignment horizontal="center" vertical="center" wrapText="1"/>
    </xf>
    <xf numFmtId="164" fontId="7" fillId="0" borderId="3" xfId="2" applyNumberFormat="1" applyFont="1" applyFill="1" applyBorder="1" applyAlignment="1">
      <alignment horizontal="center" vertical="center" wrapText="1"/>
    </xf>
    <xf numFmtId="0" fontId="0" fillId="11" borderId="0" xfId="0" applyFill="1"/>
    <xf numFmtId="0" fontId="6" fillId="0" borderId="3" xfId="0" applyFont="1" applyBorder="1" applyAlignment="1">
      <alignment vertical="center" wrapText="1"/>
    </xf>
    <xf numFmtId="0" fontId="9" fillId="0" borderId="3" xfId="0" applyFont="1" applyBorder="1" applyAlignment="1">
      <alignment horizontal="center" vertical="center" wrapText="1"/>
    </xf>
    <xf numFmtId="0" fontId="10" fillId="0" borderId="3" xfId="0" applyFont="1" applyBorder="1" applyAlignment="1">
      <alignment vertical="top" wrapText="1"/>
    </xf>
    <xf numFmtId="0" fontId="0" fillId="0" borderId="3" xfId="0" applyBorder="1"/>
    <xf numFmtId="0" fontId="6" fillId="0" borderId="3" xfId="0" applyFont="1" applyBorder="1" applyAlignment="1">
      <alignment horizontal="center" wrapText="1"/>
    </xf>
    <xf numFmtId="0" fontId="6" fillId="0" borderId="3" xfId="0" applyFont="1" applyBorder="1" applyAlignment="1">
      <alignment horizontal="center" vertical="top" wrapText="1"/>
    </xf>
    <xf numFmtId="0" fontId="6" fillId="0" borderId="3" xfId="0" applyFont="1" applyBorder="1" applyAlignment="1">
      <alignment horizontal="center" vertical="center"/>
    </xf>
    <xf numFmtId="0" fontId="11" fillId="0" borderId="3" xfId="0" applyFont="1" applyBorder="1" applyAlignment="1">
      <alignment horizontal="justify" vertical="center"/>
    </xf>
    <xf numFmtId="0" fontId="6" fillId="0" borderId="3" xfId="0" applyFont="1" applyBorder="1" applyAlignment="1">
      <alignment horizontal="center" vertical="center" wrapText="1"/>
    </xf>
    <xf numFmtId="1" fontId="12" fillId="0" borderId="3" xfId="0" applyNumberFormat="1" applyFont="1" applyBorder="1" applyAlignment="1">
      <alignment horizontal="center" vertical="center" shrinkToFit="1"/>
    </xf>
    <xf numFmtId="0" fontId="13" fillId="0" borderId="3" xfId="0" applyFont="1" applyBorder="1" applyAlignment="1">
      <alignment horizontal="left" vertical="center" wrapText="1"/>
    </xf>
    <xf numFmtId="0" fontId="0" fillId="0" borderId="3" xfId="0" applyBorder="1" applyAlignment="1">
      <alignment horizontal="left" vertical="top" wrapText="1"/>
    </xf>
    <xf numFmtId="0" fontId="14" fillId="0" borderId="3" xfId="0" applyFont="1" applyBorder="1" applyAlignment="1">
      <alignment horizontal="center" vertical="center" wrapText="1"/>
    </xf>
    <xf numFmtId="1" fontId="15" fillId="0" borderId="3" xfId="0" applyNumberFormat="1" applyFont="1" applyBorder="1" applyAlignment="1">
      <alignment horizontal="center" vertical="center" shrinkToFit="1"/>
    </xf>
    <xf numFmtId="0" fontId="6" fillId="0" borderId="3" xfId="0" applyFont="1" applyBorder="1" applyAlignment="1">
      <alignment horizontal="center"/>
    </xf>
    <xf numFmtId="0" fontId="3" fillId="0" borderId="3" xfId="0" applyFont="1" applyBorder="1" applyAlignment="1">
      <alignment vertical="center" wrapText="1"/>
    </xf>
    <xf numFmtId="0" fontId="6" fillId="0" borderId="0" xfId="0" applyFont="1" applyAlignment="1">
      <alignment horizontal="justify"/>
    </xf>
    <xf numFmtId="0" fontId="18" fillId="10" borderId="7" xfId="0" applyFont="1" applyFill="1" applyBorder="1" applyAlignment="1">
      <alignment vertical="center" wrapText="1"/>
    </xf>
    <xf numFmtId="0" fontId="0" fillId="11" borderId="3" xfId="0" applyFill="1" applyBorder="1"/>
    <xf numFmtId="0" fontId="19" fillId="0" borderId="0" xfId="0" applyFont="1" applyAlignment="1">
      <alignment horizontal="left" vertical="center" wrapText="1"/>
    </xf>
    <xf numFmtId="0" fontId="20" fillId="0" borderId="0" xfId="0" applyFont="1" applyAlignment="1">
      <alignment horizontal="center" vertical="center" wrapText="1"/>
    </xf>
    <xf numFmtId="0" fontId="21" fillId="0" borderId="8" xfId="0" applyFont="1" applyBorder="1" applyAlignment="1">
      <alignment horizontal="left" vertical="top"/>
    </xf>
    <xf numFmtId="0" fontId="21" fillId="0" borderId="0" xfId="0" applyFont="1" applyAlignment="1">
      <alignment horizontal="left" vertical="top"/>
    </xf>
  </cellXfs>
  <cellStyles count="4">
    <cellStyle name="Millares" xfId="1" builtinId="3"/>
    <cellStyle name="Moneda [0]" xfId="2" builtinId="7"/>
    <cellStyle name="Normal" xfId="0" builtinId="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0</xdr:colOff>
      <xdr:row>10</xdr:row>
      <xdr:rowOff>0</xdr:rowOff>
    </xdr:from>
    <xdr:to>
      <xdr:col>19</xdr:col>
      <xdr:colOff>304800</xdr:colOff>
      <xdr:row>10</xdr:row>
      <xdr:rowOff>304800</xdr:rowOff>
    </xdr:to>
    <xdr:sp macro="" textlink="">
      <xdr:nvSpPr>
        <xdr:cNvPr id="2" name="AutoShape 5" descr="https://www.savake.com.co/wp-content/uploads/2020/11/426783-300x300.jpg">
          <a:extLst>
            <a:ext uri="{FF2B5EF4-FFF2-40B4-BE49-F238E27FC236}">
              <a16:creationId xmlns:a16="http://schemas.microsoft.com/office/drawing/2014/main" id="{C421EF84-3126-4C19-889E-F727FBB5828A}"/>
            </a:ext>
          </a:extLst>
        </xdr:cNvPr>
        <xdr:cNvSpPr>
          <a:spLocks noChangeAspect="1" noChangeArrowheads="1"/>
        </xdr:cNvSpPr>
      </xdr:nvSpPr>
      <xdr:spPr bwMode="auto">
        <a:xfrm>
          <a:off x="3486150" y="4924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10</xdr:row>
      <xdr:rowOff>0</xdr:rowOff>
    </xdr:from>
    <xdr:to>
      <xdr:col>19</xdr:col>
      <xdr:colOff>304800</xdr:colOff>
      <xdr:row>10</xdr:row>
      <xdr:rowOff>304800</xdr:rowOff>
    </xdr:to>
    <xdr:sp macro="" textlink="">
      <xdr:nvSpPr>
        <xdr:cNvPr id="3" name="AutoShape 7" descr="https://www.savake.com.co/wp-content/uploads/2020/11/426783-400x400.jpg">
          <a:extLst>
            <a:ext uri="{FF2B5EF4-FFF2-40B4-BE49-F238E27FC236}">
              <a16:creationId xmlns:a16="http://schemas.microsoft.com/office/drawing/2014/main" id="{6A0862B3-CEF2-4BAB-84A1-25CC44E0C0FF}"/>
            </a:ext>
          </a:extLst>
        </xdr:cNvPr>
        <xdr:cNvSpPr>
          <a:spLocks noChangeAspect="1" noChangeArrowheads="1"/>
        </xdr:cNvSpPr>
      </xdr:nvSpPr>
      <xdr:spPr bwMode="auto">
        <a:xfrm>
          <a:off x="3486150" y="4924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30</xdr:row>
      <xdr:rowOff>0</xdr:rowOff>
    </xdr:from>
    <xdr:to>
      <xdr:col>19</xdr:col>
      <xdr:colOff>304800</xdr:colOff>
      <xdr:row>30</xdr:row>
      <xdr:rowOff>304800</xdr:rowOff>
    </xdr:to>
    <xdr:sp macro="" textlink="">
      <xdr:nvSpPr>
        <xdr:cNvPr id="4" name="AutoShape 21" descr="https://homecenterco.scene7.com/is/image/SodimacCO/149763_14?fmt=webp&amp;fit=fit,1&amp;wid=70&amp;hei=70">
          <a:extLst>
            <a:ext uri="{FF2B5EF4-FFF2-40B4-BE49-F238E27FC236}">
              <a16:creationId xmlns:a16="http://schemas.microsoft.com/office/drawing/2014/main" id="{48413D18-931D-45D3-BA76-440CA41E909B}"/>
            </a:ext>
          </a:extLst>
        </xdr:cNvPr>
        <xdr:cNvSpPr>
          <a:spLocks noChangeAspect="1" noChangeArrowheads="1"/>
        </xdr:cNvSpPr>
      </xdr:nvSpPr>
      <xdr:spPr bwMode="auto">
        <a:xfrm>
          <a:off x="3486150" y="3881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12</xdr:row>
      <xdr:rowOff>0</xdr:rowOff>
    </xdr:from>
    <xdr:to>
      <xdr:col>19</xdr:col>
      <xdr:colOff>304800</xdr:colOff>
      <xdr:row>12</xdr:row>
      <xdr:rowOff>304800</xdr:rowOff>
    </xdr:to>
    <xdr:sp macro="" textlink="">
      <xdr:nvSpPr>
        <xdr:cNvPr id="5" name="AutoShape 32" descr="Garden Tractor TS138L">
          <a:extLst>
            <a:ext uri="{FF2B5EF4-FFF2-40B4-BE49-F238E27FC236}">
              <a16:creationId xmlns:a16="http://schemas.microsoft.com/office/drawing/2014/main" id="{17DAC701-F218-48FC-9B6E-A77DBC52D5E6}"/>
            </a:ext>
          </a:extLst>
        </xdr:cNvPr>
        <xdr:cNvSpPr>
          <a:spLocks noChangeAspect="1" noChangeArrowheads="1"/>
        </xdr:cNvSpPr>
      </xdr:nvSpPr>
      <xdr:spPr bwMode="auto">
        <a:xfrm>
          <a:off x="3486150" y="8877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874C54-BBCA-4E4F-9E34-0AC575664691}">
  <dimension ref="A1:Z292"/>
  <sheetViews>
    <sheetView tabSelected="1" topLeftCell="A46" zoomScale="75" zoomScaleNormal="75" workbookViewId="0">
      <selection activeCell="A71" sqref="A71:B75"/>
    </sheetView>
  </sheetViews>
  <sheetFormatPr baseColWidth="10" defaultColWidth="11.5703125" defaultRowHeight="16.350000000000001" customHeight="1" x14ac:dyDescent="0.25"/>
  <cols>
    <col min="1" max="1" width="4.140625" style="1" customWidth="1"/>
    <col min="2" max="2" width="11.42578125" style="1" customWidth="1"/>
    <col min="3" max="3" width="18.140625" style="1" customWidth="1"/>
    <col min="4" max="4" width="11.42578125" style="1" customWidth="1"/>
    <col min="5" max="5" width="7.140625" style="1" customWidth="1"/>
    <col min="6" max="7" width="14.140625" hidden="1" customWidth="1"/>
    <col min="8" max="8" width="15.140625" hidden="1" customWidth="1"/>
    <col min="9" max="12" width="14.140625" hidden="1" customWidth="1"/>
    <col min="13" max="19" width="11.5703125" hidden="1" customWidth="1"/>
    <col min="20" max="20" width="11.5703125" customWidth="1"/>
    <col min="21" max="21" width="15.140625" customWidth="1"/>
    <col min="22" max="25" width="11.5703125" customWidth="1"/>
  </cols>
  <sheetData>
    <row r="1" spans="1:26" ht="55.5" customHeight="1" x14ac:dyDescent="0.25">
      <c r="A1" s="47" t="s">
        <v>139</v>
      </c>
      <c r="B1" s="47"/>
      <c r="C1" s="47"/>
      <c r="D1" s="47"/>
      <c r="E1" s="47"/>
      <c r="F1" s="47"/>
      <c r="G1" s="47"/>
      <c r="H1" s="47"/>
      <c r="I1" s="47"/>
      <c r="J1" s="47"/>
      <c r="K1" s="47"/>
      <c r="L1" s="47"/>
      <c r="M1" s="47"/>
      <c r="N1" s="47"/>
      <c r="O1" s="47"/>
      <c r="P1" s="47"/>
      <c r="Q1" s="47"/>
      <c r="R1" s="47"/>
      <c r="S1" s="47"/>
      <c r="T1" s="47"/>
      <c r="U1" s="47"/>
      <c r="V1" s="47"/>
      <c r="W1" s="47"/>
      <c r="X1" s="47"/>
    </row>
    <row r="2" spans="1:26" ht="16.350000000000001" customHeight="1" x14ac:dyDescent="0.25">
      <c r="A2" s="48" t="s">
        <v>140</v>
      </c>
      <c r="B2" s="48"/>
      <c r="C2" s="48"/>
      <c r="D2" s="48"/>
      <c r="E2" s="48"/>
      <c r="F2" s="48"/>
      <c r="G2" s="48"/>
      <c r="H2" s="48"/>
      <c r="I2" s="48"/>
      <c r="J2" s="48"/>
      <c r="K2" s="48"/>
      <c r="L2" s="48"/>
      <c r="M2" s="48"/>
      <c r="N2" s="48"/>
      <c r="O2" s="48"/>
      <c r="P2" s="48"/>
      <c r="Q2" s="48"/>
      <c r="R2" s="48"/>
      <c r="S2" s="48"/>
      <c r="T2" s="48"/>
      <c r="U2" s="48"/>
      <c r="V2" s="48"/>
      <c r="W2" s="48"/>
      <c r="X2" s="48"/>
    </row>
    <row r="4" spans="1:26" ht="16.350000000000001" customHeight="1" thickBot="1" x14ac:dyDescent="0.3"/>
    <row r="5" spans="1:26" ht="16.350000000000001" customHeight="1" x14ac:dyDescent="0.25">
      <c r="A5" s="2"/>
      <c r="B5" s="3"/>
      <c r="C5" s="3"/>
      <c r="D5" s="3"/>
      <c r="E5" s="3"/>
    </row>
    <row r="6" spans="1:26" ht="30.6" customHeight="1" x14ac:dyDescent="0.25">
      <c r="A6" s="4"/>
      <c r="B6" s="4"/>
      <c r="C6" s="4"/>
      <c r="D6" s="4"/>
      <c r="E6" s="4"/>
      <c r="F6" s="5" t="s">
        <v>0</v>
      </c>
      <c r="G6" s="6" t="s">
        <v>1</v>
      </c>
      <c r="H6" s="7" t="s">
        <v>2</v>
      </c>
      <c r="I6" s="8" t="s">
        <v>3</v>
      </c>
      <c r="J6" s="9" t="s">
        <v>4</v>
      </c>
      <c r="K6" s="9" t="s">
        <v>5</v>
      </c>
      <c r="L6" s="10" t="s">
        <v>6</v>
      </c>
      <c r="M6" s="11"/>
      <c r="N6" s="12"/>
      <c r="O6" s="12"/>
      <c r="P6" s="12"/>
      <c r="Q6" s="12"/>
      <c r="R6" s="12"/>
      <c r="S6" s="12"/>
      <c r="T6" s="12"/>
      <c r="U6" s="12"/>
      <c r="V6" s="13"/>
    </row>
    <row r="7" spans="1:26" ht="36" customHeight="1" x14ac:dyDescent="0.25">
      <c r="A7" s="14" t="s">
        <v>7</v>
      </c>
      <c r="B7" s="14" t="s">
        <v>8</v>
      </c>
      <c r="C7" s="14" t="s">
        <v>9</v>
      </c>
      <c r="D7" s="14" t="s">
        <v>10</v>
      </c>
      <c r="E7" s="14" t="s">
        <v>11</v>
      </c>
      <c r="F7" s="15" t="s">
        <v>12</v>
      </c>
      <c r="G7" s="16" t="s">
        <v>12</v>
      </c>
      <c r="H7" s="17" t="s">
        <v>12</v>
      </c>
      <c r="I7" s="8" t="s">
        <v>12</v>
      </c>
      <c r="J7" s="9" t="s">
        <v>12</v>
      </c>
      <c r="K7" s="9" t="s">
        <v>12</v>
      </c>
      <c r="L7" s="10" t="s">
        <v>12</v>
      </c>
      <c r="M7" s="18" t="s">
        <v>13</v>
      </c>
      <c r="N7" s="18" t="s">
        <v>14</v>
      </c>
      <c r="O7" s="18" t="s">
        <v>15</v>
      </c>
      <c r="P7" s="18" t="s">
        <v>16</v>
      </c>
      <c r="Q7" s="18" t="s">
        <v>17</v>
      </c>
      <c r="R7" s="18" t="s">
        <v>18</v>
      </c>
      <c r="S7" s="19" t="s">
        <v>19</v>
      </c>
      <c r="T7" s="19" t="s">
        <v>20</v>
      </c>
      <c r="U7" s="19" t="s">
        <v>21</v>
      </c>
      <c r="V7" s="19" t="s">
        <v>22</v>
      </c>
      <c r="W7" s="45" t="s">
        <v>135</v>
      </c>
      <c r="X7" s="45" t="s">
        <v>136</v>
      </c>
      <c r="Y7" s="45" t="s">
        <v>137</v>
      </c>
      <c r="Z7" s="45" t="s">
        <v>138</v>
      </c>
    </row>
    <row r="8" spans="1:26" ht="36" customHeight="1" x14ac:dyDescent="0.25">
      <c r="A8" s="20" t="s">
        <v>23</v>
      </c>
      <c r="B8" s="20"/>
      <c r="C8" s="20"/>
      <c r="D8" s="20"/>
      <c r="E8" s="20"/>
      <c r="F8" s="20"/>
      <c r="G8" s="20"/>
      <c r="H8" s="20"/>
      <c r="I8" s="20"/>
      <c r="J8" s="20"/>
      <c r="K8" s="20"/>
      <c r="L8" s="20"/>
      <c r="M8" s="20"/>
      <c r="N8" s="20"/>
      <c r="O8" s="20"/>
      <c r="P8" s="20"/>
      <c r="Q8" s="20"/>
      <c r="R8" s="20"/>
      <c r="S8" s="20"/>
      <c r="T8" s="20"/>
      <c r="U8" s="20"/>
      <c r="V8" s="20"/>
      <c r="W8" s="31"/>
      <c r="X8" s="31"/>
      <c r="Y8" s="31"/>
      <c r="Z8" s="31"/>
    </row>
    <row r="9" spans="1:26" s="27" customFormat="1" ht="130.5" customHeight="1" x14ac:dyDescent="0.25">
      <c r="A9" s="21">
        <v>1</v>
      </c>
      <c r="B9" s="21" t="s">
        <v>24</v>
      </c>
      <c r="C9" s="22" t="s">
        <v>25</v>
      </c>
      <c r="D9" s="21" t="s">
        <v>26</v>
      </c>
      <c r="E9" s="21">
        <v>2</v>
      </c>
      <c r="F9" s="23">
        <v>5767250</v>
      </c>
      <c r="G9" s="23">
        <v>5015000</v>
      </c>
      <c r="H9" s="23">
        <v>3070000</v>
      </c>
      <c r="I9" s="23">
        <v>3652106</v>
      </c>
      <c r="J9" s="23">
        <f>1856303*1.19</f>
        <v>2209000.5699999998</v>
      </c>
      <c r="K9" s="23">
        <v>3172499</v>
      </c>
      <c r="L9" s="23">
        <v>3891954.5</v>
      </c>
      <c r="M9" s="23">
        <f>+MIN(F9,G9,H9,I9,J9,L9,K9)</f>
        <v>2209000.5699999998</v>
      </c>
      <c r="N9" s="23">
        <f>MEDIAN(F9,G9,H9,I9,J9,L9,K9)</f>
        <v>3652106</v>
      </c>
      <c r="O9" s="23">
        <f>AVERAGE(JG9,G9,H9,I9,J9,L9,K9)</f>
        <v>3501760.0116666667</v>
      </c>
      <c r="P9" s="23">
        <f>GEOMEAN(F9,G9,H9,I9,J9,L9,K9)</f>
        <v>3662792.8941873903</v>
      </c>
      <c r="Q9" s="23">
        <f>+STDEVA(F9,G9,H9,I9,J9,L9,K9)</f>
        <v>1213125.8444954706</v>
      </c>
      <c r="R9" s="24">
        <f t="shared" ref="R9:R20" si="0">+Q9/O9</f>
        <v>0.34643317658941508</v>
      </c>
      <c r="S9" s="25">
        <f>+M9</f>
        <v>2209000.5699999998</v>
      </c>
      <c r="T9" s="26">
        <f t="shared" ref="T9:T20" si="1">ROUND(S9,0)</f>
        <v>2209001</v>
      </c>
      <c r="U9" s="26">
        <f>T9*E9</f>
        <v>4418002</v>
      </c>
      <c r="V9" s="25" t="str">
        <f t="shared" ref="V9:V20" si="2">IF(S9=M9,"MENOR VALOR","MEDIANA")</f>
        <v>MENOR VALOR</v>
      </c>
      <c r="W9" s="46"/>
      <c r="X9" s="46"/>
      <c r="Y9" s="46"/>
      <c r="Z9" s="46"/>
    </row>
    <row r="10" spans="1:26" s="27" customFormat="1" ht="123.75" customHeight="1" x14ac:dyDescent="0.25">
      <c r="A10" s="21">
        <v>2</v>
      </c>
      <c r="B10" s="21" t="s">
        <v>27</v>
      </c>
      <c r="C10" s="22" t="s">
        <v>25</v>
      </c>
      <c r="D10" s="21" t="s">
        <v>26</v>
      </c>
      <c r="E10" s="21">
        <v>1</v>
      </c>
      <c r="F10" s="23">
        <v>4827700</v>
      </c>
      <c r="G10" s="23">
        <v>4198000</v>
      </c>
      <c r="H10" s="23">
        <v>2824800</v>
      </c>
      <c r="I10" s="23">
        <v>3267673</v>
      </c>
      <c r="J10" s="23">
        <f>1856303*1.19</f>
        <v>2209000.5699999998</v>
      </c>
      <c r="K10" s="23">
        <v>3172499</v>
      </c>
      <c r="L10" s="23">
        <v>3891954.5</v>
      </c>
      <c r="M10" s="23">
        <f t="shared" ref="M10:M20" si="3">+MIN(F10,G10,H10,I10,J10,L10,K10)</f>
        <v>2209000.5699999998</v>
      </c>
      <c r="N10" s="23">
        <f t="shared" ref="N10:N20" si="4">MEDIAN(F10,G10,H10,I10,J10,L10,K10)</f>
        <v>3267673</v>
      </c>
      <c r="O10" s="23">
        <f t="shared" ref="O10:O20" si="5">AVERAGE(JG10,G10,H10,I10,J10,L10,K10)</f>
        <v>3260654.5116666667</v>
      </c>
      <c r="P10" s="23">
        <f t="shared" ref="P10:P20" si="6">GEOMEAN(F10,G10,H10,I10,J10,L10,K10)</f>
        <v>3385961.4661355242</v>
      </c>
      <c r="Q10" s="23">
        <f t="shared" ref="Q10:Q20" si="7">+STDEVA(F10,G10,H10,I10,J10,L10,K10)</f>
        <v>883718.38605631853</v>
      </c>
      <c r="R10" s="24">
        <f t="shared" si="0"/>
        <v>0.27102484574626412</v>
      </c>
      <c r="S10" s="25">
        <f>+M10</f>
        <v>2209000.5699999998</v>
      </c>
      <c r="T10" s="26">
        <f t="shared" si="1"/>
        <v>2209001</v>
      </c>
      <c r="U10" s="26">
        <f>T10*E10</f>
        <v>2209001</v>
      </c>
      <c r="V10" s="25" t="str">
        <f t="shared" si="2"/>
        <v>MENOR VALOR</v>
      </c>
      <c r="W10" s="46"/>
      <c r="X10" s="46"/>
      <c r="Y10" s="46"/>
      <c r="Z10" s="46"/>
    </row>
    <row r="11" spans="1:26" s="27" customFormat="1" ht="150.75" customHeight="1" x14ac:dyDescent="0.25">
      <c r="A11" s="21">
        <v>3</v>
      </c>
      <c r="B11" s="21" t="s">
        <v>28</v>
      </c>
      <c r="C11" s="28" t="s">
        <v>29</v>
      </c>
      <c r="D11" s="21" t="s">
        <v>26</v>
      </c>
      <c r="E11" s="21">
        <v>1</v>
      </c>
      <c r="F11" s="23">
        <v>753250</v>
      </c>
      <c r="G11" s="23">
        <v>655000</v>
      </c>
      <c r="H11" s="23">
        <v>2400000</v>
      </c>
      <c r="I11" s="23">
        <v>764775</v>
      </c>
      <c r="J11" s="23">
        <f>419328*1.19</f>
        <v>499000.31999999995</v>
      </c>
      <c r="K11" s="23">
        <v>742500</v>
      </c>
      <c r="L11" s="23">
        <v>951940.5</v>
      </c>
      <c r="M11" s="23">
        <f t="shared" si="3"/>
        <v>499000.31999999995</v>
      </c>
      <c r="N11" s="23">
        <f t="shared" si="4"/>
        <v>753250</v>
      </c>
      <c r="O11" s="23">
        <f t="shared" si="5"/>
        <v>1002202.6366666667</v>
      </c>
      <c r="P11" s="23">
        <f t="shared" si="6"/>
        <v>849552.75020735105</v>
      </c>
      <c r="Q11" s="23">
        <f t="shared" si="7"/>
        <v>646408.90499061893</v>
      </c>
      <c r="R11" s="24">
        <f t="shared" si="0"/>
        <v>0.64498823026506857</v>
      </c>
      <c r="S11" s="25">
        <f t="shared" ref="S11:S20" si="8">N11</f>
        <v>753250</v>
      </c>
      <c r="T11" s="26">
        <f t="shared" si="1"/>
        <v>753250</v>
      </c>
      <c r="U11" s="26">
        <f t="shared" ref="U11:U20" si="9">T11*E11</f>
        <v>753250</v>
      </c>
      <c r="V11" s="25" t="str">
        <f t="shared" si="2"/>
        <v>MEDIANA</v>
      </c>
      <c r="W11" s="46"/>
      <c r="X11" s="46"/>
      <c r="Y11" s="46"/>
      <c r="Z11" s="46"/>
    </row>
    <row r="12" spans="1:26" s="27" customFormat="1" ht="161.1" customHeight="1" x14ac:dyDescent="0.25">
      <c r="A12" s="21">
        <v>4</v>
      </c>
      <c r="B12" s="21" t="s">
        <v>30</v>
      </c>
      <c r="C12" s="28" t="s">
        <v>31</v>
      </c>
      <c r="D12" s="21" t="s">
        <v>26</v>
      </c>
      <c r="E12" s="21">
        <v>1</v>
      </c>
      <c r="F12" s="23">
        <v>8685375</v>
      </c>
      <c r="G12" s="23">
        <v>7552500</v>
      </c>
      <c r="H12" s="23">
        <v>4900000</v>
      </c>
      <c r="I12" s="23">
        <v>6125681</v>
      </c>
      <c r="J12" s="23">
        <f>3562185*1.19</f>
        <v>4239000.1499999994</v>
      </c>
      <c r="K12" s="23">
        <v>5947263</v>
      </c>
      <c r="L12" s="23">
        <v>7154458.5</v>
      </c>
      <c r="M12" s="23">
        <f t="shared" si="3"/>
        <v>4239000.1499999994</v>
      </c>
      <c r="N12" s="23">
        <f t="shared" si="4"/>
        <v>6125681</v>
      </c>
      <c r="O12" s="23">
        <f t="shared" si="5"/>
        <v>5986483.7749999994</v>
      </c>
      <c r="P12" s="23">
        <f t="shared" si="6"/>
        <v>6207438.7690392667</v>
      </c>
      <c r="Q12" s="23">
        <f t="shared" si="7"/>
        <v>1544618.2032498321</v>
      </c>
      <c r="R12" s="24">
        <f t="shared" si="0"/>
        <v>0.25801760454112854</v>
      </c>
      <c r="S12" s="25">
        <f>+N12</f>
        <v>6125681</v>
      </c>
      <c r="T12" s="26">
        <f t="shared" si="1"/>
        <v>6125681</v>
      </c>
      <c r="U12" s="26">
        <f t="shared" si="9"/>
        <v>6125681</v>
      </c>
      <c r="V12" s="25" t="str">
        <f t="shared" si="2"/>
        <v>MEDIANA</v>
      </c>
      <c r="W12" s="46"/>
      <c r="X12" s="46"/>
      <c r="Y12" s="46"/>
      <c r="Z12" s="46"/>
    </row>
    <row r="13" spans="1:26" s="27" customFormat="1" ht="124.35" customHeight="1" x14ac:dyDescent="0.25">
      <c r="A13" s="21">
        <v>5</v>
      </c>
      <c r="B13" s="21" t="s">
        <v>32</v>
      </c>
      <c r="C13" s="22" t="s">
        <v>33</v>
      </c>
      <c r="D13" s="21" t="s">
        <v>26</v>
      </c>
      <c r="E13" s="21">
        <v>1</v>
      </c>
      <c r="F13" s="23">
        <v>5649835</v>
      </c>
      <c r="G13" s="23">
        <v>4912900</v>
      </c>
      <c r="H13" s="23">
        <v>3500000</v>
      </c>
      <c r="I13" s="23">
        <f>7969838/2</f>
        <v>3984919</v>
      </c>
      <c r="J13" s="23">
        <f>2318487*1.19</f>
        <v>2758999.53</v>
      </c>
      <c r="K13" s="23">
        <v>3868853.5</v>
      </c>
      <c r="L13" s="23">
        <v>4926243</v>
      </c>
      <c r="M13" s="23">
        <f t="shared" si="3"/>
        <v>2758999.53</v>
      </c>
      <c r="N13" s="23">
        <f t="shared" si="4"/>
        <v>3984919</v>
      </c>
      <c r="O13" s="23">
        <f t="shared" si="5"/>
        <v>3991985.8383333334</v>
      </c>
      <c r="P13" s="23">
        <f t="shared" si="6"/>
        <v>4126008.6971124825</v>
      </c>
      <c r="Q13" s="23">
        <f t="shared" si="7"/>
        <v>987780.53423604474</v>
      </c>
      <c r="R13" s="24">
        <f t="shared" si="0"/>
        <v>0.24744089138563832</v>
      </c>
      <c r="S13" s="25">
        <f t="shared" si="8"/>
        <v>3984919</v>
      </c>
      <c r="T13" s="26">
        <f t="shared" si="1"/>
        <v>3984919</v>
      </c>
      <c r="U13" s="26">
        <f t="shared" si="9"/>
        <v>3984919</v>
      </c>
      <c r="V13" s="25" t="str">
        <f t="shared" si="2"/>
        <v>MEDIANA</v>
      </c>
      <c r="W13" s="46"/>
      <c r="X13" s="46"/>
      <c r="Y13" s="46"/>
      <c r="Z13" s="46"/>
    </row>
    <row r="14" spans="1:26" s="27" customFormat="1" ht="115.35" customHeight="1" x14ac:dyDescent="0.25">
      <c r="A14" s="21">
        <v>6</v>
      </c>
      <c r="B14" s="21" t="s">
        <v>34</v>
      </c>
      <c r="C14" s="22" t="s">
        <v>35</v>
      </c>
      <c r="D14" s="21" t="s">
        <v>26</v>
      </c>
      <c r="E14" s="21">
        <v>1</v>
      </c>
      <c r="F14" s="23">
        <v>5304375</v>
      </c>
      <c r="G14" s="23">
        <v>4612500</v>
      </c>
      <c r="H14" s="23">
        <v>2750000</v>
      </c>
      <c r="I14" s="23">
        <f>3059100/2</f>
        <v>1529550</v>
      </c>
      <c r="J14" s="23">
        <f>2180000*1.19</f>
        <v>2594200</v>
      </c>
      <c r="K14" s="23">
        <v>1485000</v>
      </c>
      <c r="L14" s="23">
        <v>1980576.5</v>
      </c>
      <c r="M14" s="23">
        <f t="shared" si="3"/>
        <v>1485000</v>
      </c>
      <c r="N14" s="23">
        <f t="shared" si="4"/>
        <v>2594200</v>
      </c>
      <c r="O14" s="23">
        <f t="shared" si="5"/>
        <v>2491971.0833333335</v>
      </c>
      <c r="P14" s="23">
        <f t="shared" si="6"/>
        <v>2591610.8285603877</v>
      </c>
      <c r="Q14" s="23">
        <f t="shared" si="7"/>
        <v>1503058.7015256153</v>
      </c>
      <c r="R14" s="24">
        <f t="shared" si="0"/>
        <v>0.60316057099470033</v>
      </c>
      <c r="S14" s="25">
        <f t="shared" si="8"/>
        <v>2594200</v>
      </c>
      <c r="T14" s="26">
        <f t="shared" si="1"/>
        <v>2594200</v>
      </c>
      <c r="U14" s="26">
        <f t="shared" si="9"/>
        <v>2594200</v>
      </c>
      <c r="V14" s="25" t="str">
        <f t="shared" si="2"/>
        <v>MEDIANA</v>
      </c>
      <c r="W14" s="46"/>
      <c r="X14" s="46"/>
      <c r="Y14" s="46"/>
      <c r="Z14" s="46"/>
    </row>
    <row r="15" spans="1:26" s="27" customFormat="1" ht="126.6" customHeight="1" x14ac:dyDescent="0.25">
      <c r="A15" s="21">
        <v>7</v>
      </c>
      <c r="B15" s="21" t="s">
        <v>36</v>
      </c>
      <c r="C15" s="28" t="s">
        <v>37</v>
      </c>
      <c r="D15" s="21" t="s">
        <v>26</v>
      </c>
      <c r="E15" s="21">
        <v>1</v>
      </c>
      <c r="F15" s="23">
        <v>2265385</v>
      </c>
      <c r="G15" s="23">
        <v>1969900</v>
      </c>
      <c r="H15" s="23">
        <v>350000</v>
      </c>
      <c r="I15" s="23">
        <v>496409</v>
      </c>
      <c r="J15" s="23"/>
      <c r="K15" s="23">
        <v>481950</v>
      </c>
      <c r="L15" s="23">
        <v>858168.5</v>
      </c>
      <c r="M15" s="23">
        <f t="shared" si="3"/>
        <v>350000</v>
      </c>
      <c r="N15" s="23">
        <f t="shared" si="4"/>
        <v>677288.75</v>
      </c>
      <c r="O15" s="23">
        <f t="shared" si="5"/>
        <v>831285.5</v>
      </c>
      <c r="P15" s="23">
        <f t="shared" si="6"/>
        <v>827328.66958760621</v>
      </c>
      <c r="Q15" s="23">
        <f t="shared" si="7"/>
        <v>833888.09595439222</v>
      </c>
      <c r="R15" s="24">
        <f t="shared" si="0"/>
        <v>1.003130808794803</v>
      </c>
      <c r="S15" s="25">
        <f t="shared" si="8"/>
        <v>677288.75</v>
      </c>
      <c r="T15" s="26">
        <f t="shared" si="1"/>
        <v>677289</v>
      </c>
      <c r="U15" s="26">
        <f t="shared" si="9"/>
        <v>677289</v>
      </c>
      <c r="V15" s="25" t="str">
        <f t="shared" si="2"/>
        <v>MEDIANA</v>
      </c>
      <c r="W15" s="46"/>
      <c r="X15" s="46"/>
      <c r="Y15" s="46"/>
      <c r="Z15" s="46"/>
    </row>
    <row r="16" spans="1:26" s="27" customFormat="1" ht="126" customHeight="1" x14ac:dyDescent="0.25">
      <c r="A16" s="21">
        <v>8</v>
      </c>
      <c r="B16" s="21" t="s">
        <v>38</v>
      </c>
      <c r="C16" s="28" t="s">
        <v>39</v>
      </c>
      <c r="D16" s="21" t="s">
        <v>26</v>
      </c>
      <c r="E16" s="21">
        <v>1</v>
      </c>
      <c r="F16" s="23">
        <v>5462500</v>
      </c>
      <c r="G16" s="23">
        <v>4750000</v>
      </c>
      <c r="H16" s="23">
        <v>2699000</v>
      </c>
      <c r="I16" s="23">
        <v>3962923</v>
      </c>
      <c r="J16" s="23"/>
      <c r="K16" s="23">
        <v>3847498</v>
      </c>
      <c r="L16" s="23">
        <v>4307086</v>
      </c>
      <c r="M16" s="23">
        <f t="shared" si="3"/>
        <v>2699000</v>
      </c>
      <c r="N16" s="23">
        <f t="shared" si="4"/>
        <v>4135004.5</v>
      </c>
      <c r="O16" s="23">
        <f t="shared" si="5"/>
        <v>3913301.4</v>
      </c>
      <c r="P16" s="23">
        <f t="shared" si="6"/>
        <v>4077972.1365928235</v>
      </c>
      <c r="Q16" s="23">
        <f t="shared" si="7"/>
        <v>931285.64085578255</v>
      </c>
      <c r="R16" s="24">
        <f t="shared" si="0"/>
        <v>0.23797953330550584</v>
      </c>
      <c r="S16" s="25">
        <f>+N16</f>
        <v>4135004.5</v>
      </c>
      <c r="T16" s="26">
        <f t="shared" si="1"/>
        <v>4135005</v>
      </c>
      <c r="U16" s="26">
        <f t="shared" si="9"/>
        <v>4135005</v>
      </c>
      <c r="V16" s="25" t="str">
        <f t="shared" si="2"/>
        <v>MEDIANA</v>
      </c>
      <c r="W16" s="46"/>
      <c r="X16" s="46"/>
      <c r="Y16" s="46"/>
      <c r="Z16" s="46"/>
    </row>
    <row r="17" spans="1:26" s="27" customFormat="1" ht="273.60000000000002" customHeight="1" x14ac:dyDescent="0.25">
      <c r="A17" s="21">
        <v>9</v>
      </c>
      <c r="B17" s="21" t="s">
        <v>40</v>
      </c>
      <c r="C17" s="28" t="s">
        <v>41</v>
      </c>
      <c r="D17" s="21" t="s">
        <v>26</v>
      </c>
      <c r="E17" s="21">
        <v>1</v>
      </c>
      <c r="F17" s="23">
        <v>2456170</v>
      </c>
      <c r="G17" s="23">
        <v>2135800</v>
      </c>
      <c r="H17" s="23">
        <v>1535000</v>
      </c>
      <c r="I17" s="23">
        <v>1752029</v>
      </c>
      <c r="J17" s="23">
        <f>1007563*1.19</f>
        <v>1198999.97</v>
      </c>
      <c r="K17" s="23">
        <v>1700999</v>
      </c>
      <c r="L17" s="23">
        <v>2125935</v>
      </c>
      <c r="M17" s="23">
        <f t="shared" si="3"/>
        <v>1198999.97</v>
      </c>
      <c r="N17" s="23">
        <f t="shared" si="4"/>
        <v>1752029</v>
      </c>
      <c r="O17" s="23">
        <f t="shared" si="5"/>
        <v>1741460.4949999999</v>
      </c>
      <c r="P17" s="23">
        <f t="shared" si="6"/>
        <v>1799783.5151012635</v>
      </c>
      <c r="Q17" s="23">
        <f t="shared" si="7"/>
        <v>424224.65331012342</v>
      </c>
      <c r="R17" s="24">
        <f t="shared" si="0"/>
        <v>0.24360280036678261</v>
      </c>
      <c r="S17" s="25">
        <f t="shared" si="8"/>
        <v>1752029</v>
      </c>
      <c r="T17" s="26">
        <f t="shared" si="1"/>
        <v>1752029</v>
      </c>
      <c r="U17" s="26">
        <f t="shared" si="9"/>
        <v>1752029</v>
      </c>
      <c r="V17" s="25" t="str">
        <f t="shared" si="2"/>
        <v>MEDIANA</v>
      </c>
      <c r="W17" s="46"/>
      <c r="X17" s="46"/>
      <c r="Y17" s="46"/>
      <c r="Z17" s="46"/>
    </row>
    <row r="18" spans="1:26" s="27" customFormat="1" ht="214.5" customHeight="1" x14ac:dyDescent="0.25">
      <c r="A18" s="21">
        <v>10</v>
      </c>
      <c r="B18" s="21" t="s">
        <v>42</v>
      </c>
      <c r="C18" s="28" t="s">
        <v>43</v>
      </c>
      <c r="D18" s="21" t="s">
        <v>26</v>
      </c>
      <c r="E18" s="21">
        <v>1</v>
      </c>
      <c r="F18" s="23">
        <v>2443750</v>
      </c>
      <c r="G18" s="23">
        <v>2125000</v>
      </c>
      <c r="H18" s="23">
        <v>1582000</v>
      </c>
      <c r="I18" s="23">
        <v>1501740</v>
      </c>
      <c r="J18" s="23">
        <f>1108403*1.19</f>
        <v>1318999.5699999998</v>
      </c>
      <c r="K18" s="23">
        <v>1458000</v>
      </c>
      <c r="L18" s="23">
        <v>2216196.5</v>
      </c>
      <c r="M18" s="23">
        <f t="shared" si="3"/>
        <v>1318999.5699999998</v>
      </c>
      <c r="N18" s="23">
        <f t="shared" si="4"/>
        <v>1582000</v>
      </c>
      <c r="O18" s="23">
        <f t="shared" si="5"/>
        <v>1700322.6783333335</v>
      </c>
      <c r="P18" s="23">
        <f t="shared" si="6"/>
        <v>1761296.543468405</v>
      </c>
      <c r="Q18" s="23">
        <f t="shared" si="7"/>
        <v>443051.70061676129</v>
      </c>
      <c r="R18" s="24">
        <f t="shared" si="0"/>
        <v>0.26056918857957201</v>
      </c>
      <c r="S18" s="25">
        <f t="shared" si="8"/>
        <v>1582000</v>
      </c>
      <c r="T18" s="26">
        <f t="shared" si="1"/>
        <v>1582000</v>
      </c>
      <c r="U18" s="26">
        <f t="shared" si="9"/>
        <v>1582000</v>
      </c>
      <c r="V18" s="25" t="str">
        <f t="shared" si="2"/>
        <v>MEDIANA</v>
      </c>
      <c r="W18" s="46"/>
      <c r="X18" s="46"/>
      <c r="Y18" s="46"/>
      <c r="Z18" s="46"/>
    </row>
    <row r="19" spans="1:26" s="27" customFormat="1" ht="214.5" customHeight="1" x14ac:dyDescent="0.25">
      <c r="A19" s="21">
        <v>11</v>
      </c>
      <c r="B19" s="29" t="s">
        <v>44</v>
      </c>
      <c r="C19" s="30" t="s">
        <v>45</v>
      </c>
      <c r="D19" s="29" t="s">
        <v>26</v>
      </c>
      <c r="E19" s="29">
        <v>1</v>
      </c>
      <c r="F19" s="31"/>
      <c r="G19" s="23"/>
      <c r="H19" s="23">
        <v>1848739.49</v>
      </c>
      <c r="I19" s="23">
        <v>1130500</v>
      </c>
      <c r="J19" s="23"/>
      <c r="K19" s="23">
        <v>1130500</v>
      </c>
      <c r="L19" s="23"/>
      <c r="M19" s="23">
        <f t="shared" si="3"/>
        <v>1130500</v>
      </c>
      <c r="N19" s="23">
        <f t="shared" si="4"/>
        <v>1130500</v>
      </c>
      <c r="O19" s="23">
        <f t="shared" si="5"/>
        <v>1369913.1633333333</v>
      </c>
      <c r="P19" s="23">
        <f t="shared" si="6"/>
        <v>1331902.039096819</v>
      </c>
      <c r="Q19" s="23">
        <f t="shared" si="7"/>
        <v>414675.76289411867</v>
      </c>
      <c r="R19" s="24">
        <f t="shared" si="0"/>
        <v>0.30270222521631318</v>
      </c>
      <c r="S19" s="25">
        <f>+O19</f>
        <v>1369913.1633333333</v>
      </c>
      <c r="T19" s="26">
        <f t="shared" si="1"/>
        <v>1369913</v>
      </c>
      <c r="U19" s="26">
        <f t="shared" si="9"/>
        <v>1369913</v>
      </c>
      <c r="V19" s="25" t="str">
        <f t="shared" si="2"/>
        <v>MEDIANA</v>
      </c>
      <c r="W19" s="46"/>
      <c r="X19" s="46"/>
      <c r="Y19" s="46"/>
      <c r="Z19" s="46"/>
    </row>
    <row r="20" spans="1:26" s="27" customFormat="1" ht="214.5" customHeight="1" x14ac:dyDescent="0.25">
      <c r="A20" s="21">
        <v>12</v>
      </c>
      <c r="B20" s="29" t="s">
        <v>46</v>
      </c>
      <c r="C20" s="30" t="s">
        <v>47</v>
      </c>
      <c r="D20" s="29" t="s">
        <v>26</v>
      </c>
      <c r="E20" s="29">
        <v>2</v>
      </c>
      <c r="F20" s="31"/>
      <c r="G20" s="23"/>
      <c r="H20" s="23">
        <v>67058.820000000007</v>
      </c>
      <c r="I20" s="23">
        <v>4712400</v>
      </c>
      <c r="J20" s="23"/>
      <c r="K20" s="23">
        <v>3879400</v>
      </c>
      <c r="L20" s="23"/>
      <c r="M20" s="23">
        <f t="shared" si="3"/>
        <v>67058.820000000007</v>
      </c>
      <c r="N20" s="23">
        <f t="shared" si="4"/>
        <v>3879400</v>
      </c>
      <c r="O20" s="23">
        <f t="shared" si="5"/>
        <v>2886286.2733333334</v>
      </c>
      <c r="P20" s="23">
        <f t="shared" si="6"/>
        <v>1070255.6732253949</v>
      </c>
      <c r="Q20" s="23">
        <f t="shared" si="7"/>
        <v>2476793.2544363216</v>
      </c>
      <c r="R20" s="24">
        <f t="shared" si="0"/>
        <v>0.85812460022404713</v>
      </c>
      <c r="S20" s="25">
        <f t="shared" si="8"/>
        <v>3879400</v>
      </c>
      <c r="T20" s="26">
        <f t="shared" si="1"/>
        <v>3879400</v>
      </c>
      <c r="U20" s="26">
        <f t="shared" si="9"/>
        <v>7758800</v>
      </c>
      <c r="V20" s="25" t="str">
        <f t="shared" si="2"/>
        <v>MEDIANA</v>
      </c>
      <c r="W20" s="46"/>
      <c r="X20" s="46"/>
      <c r="Y20" s="46"/>
      <c r="Z20" s="46"/>
    </row>
    <row r="21" spans="1:26" ht="33.950000000000003" customHeight="1" x14ac:dyDescent="0.25">
      <c r="A21" s="32" t="s">
        <v>48</v>
      </c>
      <c r="B21" s="32"/>
      <c r="C21" s="32"/>
      <c r="D21" s="32"/>
      <c r="E21" s="32"/>
      <c r="F21" s="32"/>
      <c r="G21" s="32"/>
      <c r="H21" s="32"/>
      <c r="I21" s="32"/>
      <c r="J21" s="32"/>
      <c r="K21" s="32"/>
      <c r="L21" s="32"/>
      <c r="M21" s="32"/>
      <c r="N21" s="32"/>
      <c r="O21" s="32"/>
      <c r="P21" s="32"/>
      <c r="Q21" s="32"/>
      <c r="R21" s="32"/>
      <c r="S21" s="32"/>
      <c r="T21" s="32"/>
      <c r="U21" s="32"/>
      <c r="V21" s="32"/>
      <c r="W21" s="31"/>
      <c r="X21" s="31"/>
      <c r="Y21" s="31"/>
      <c r="Z21" s="31"/>
    </row>
    <row r="22" spans="1:26" s="27" customFormat="1" ht="173.85" customHeight="1" x14ac:dyDescent="0.25">
      <c r="A22" s="21">
        <v>13</v>
      </c>
      <c r="B22" s="21" t="s">
        <v>49</v>
      </c>
      <c r="C22" s="22" t="s">
        <v>50</v>
      </c>
      <c r="D22" s="21" t="s">
        <v>26</v>
      </c>
      <c r="E22" s="21">
        <v>10</v>
      </c>
      <c r="F22" s="23">
        <v>58650</v>
      </c>
      <c r="G22" s="23">
        <v>51000</v>
      </c>
      <c r="H22" s="23">
        <v>25000</v>
      </c>
      <c r="I22" s="23">
        <v>100116</v>
      </c>
      <c r="J22" s="23"/>
      <c r="K22" s="23">
        <v>97200</v>
      </c>
      <c r="L22" s="23">
        <v>32844</v>
      </c>
      <c r="M22" s="23">
        <f>+MIN(F22,G22,H22,I22,J22,L22,K22)</f>
        <v>25000</v>
      </c>
      <c r="N22" s="23">
        <f t="shared" ref="N22" si="10">MEDIAN(F22,G22,H22,I22,J22,L22,K22)</f>
        <v>54825</v>
      </c>
      <c r="O22" s="23">
        <f t="shared" ref="O22" si="11">AVERAGE(JG22,G22,H22,I22,J22,L22,K22)</f>
        <v>61232</v>
      </c>
      <c r="P22" s="23">
        <f t="shared" ref="P22" si="12">GEOMEAN(F22,G22,H22,I22,J22,L22,K22)</f>
        <v>53670.297158914858</v>
      </c>
      <c r="Q22" s="23">
        <f t="shared" ref="Q22" si="13">+STDEVA(F22,G22,H22,I22,J22,L22,K22)</f>
        <v>31731.839768073114</v>
      </c>
      <c r="R22" s="24">
        <f t="shared" ref="R22" si="14">+Q22/O22</f>
        <v>0.51822314750576681</v>
      </c>
      <c r="S22" s="25">
        <f>O22</f>
        <v>61232</v>
      </c>
      <c r="T22" s="26">
        <f t="shared" ref="T22" si="15">ROUND(S22,0)</f>
        <v>61232</v>
      </c>
      <c r="U22" s="26">
        <f t="shared" ref="U22" si="16">T22*E22</f>
        <v>612320</v>
      </c>
      <c r="V22" s="25" t="s">
        <v>51</v>
      </c>
      <c r="W22" s="46"/>
      <c r="X22" s="46"/>
      <c r="Y22" s="46"/>
      <c r="Z22" s="46"/>
    </row>
    <row r="23" spans="1:26" ht="75.599999999999994" customHeight="1" x14ac:dyDescent="0.25">
      <c r="A23" s="32" t="s">
        <v>52</v>
      </c>
      <c r="B23" s="32"/>
      <c r="C23" s="32"/>
      <c r="D23" s="32"/>
      <c r="E23" s="32"/>
      <c r="F23" s="32"/>
      <c r="G23" s="32"/>
      <c r="H23" s="32"/>
      <c r="I23" s="32"/>
      <c r="J23" s="32"/>
      <c r="K23" s="32"/>
      <c r="L23" s="32"/>
      <c r="M23" s="32"/>
      <c r="N23" s="32"/>
      <c r="O23" s="32"/>
      <c r="P23" s="32"/>
      <c r="Q23" s="32"/>
      <c r="R23" s="32"/>
      <c r="S23" s="32"/>
      <c r="T23" s="32"/>
      <c r="U23" s="32"/>
      <c r="V23" s="32"/>
      <c r="W23" s="31"/>
      <c r="X23" s="31"/>
      <c r="Y23" s="31"/>
      <c r="Z23" s="31"/>
    </row>
    <row r="24" spans="1:26" s="27" customFormat="1" ht="86.1" customHeight="1" x14ac:dyDescent="0.25">
      <c r="A24" s="21">
        <v>14</v>
      </c>
      <c r="B24" s="21" t="s">
        <v>53</v>
      </c>
      <c r="C24" s="22" t="s">
        <v>54</v>
      </c>
      <c r="D24" s="21" t="s">
        <v>26</v>
      </c>
      <c r="E24" s="21">
        <v>12</v>
      </c>
      <c r="F24" s="23">
        <v>57385</v>
      </c>
      <c r="G24" s="23">
        <v>49900</v>
      </c>
      <c r="H24" s="23">
        <v>85000</v>
      </c>
      <c r="I24" s="23">
        <f>1668603/15</f>
        <v>111240.2</v>
      </c>
      <c r="J24" s="23"/>
      <c r="K24" s="23">
        <v>108000.2</v>
      </c>
      <c r="L24" s="23">
        <v>49682.5</v>
      </c>
      <c r="M24" s="23">
        <f>+MIN(F24,G24,H24,I24,J24,L24,K24)</f>
        <v>49682.5</v>
      </c>
      <c r="N24" s="23">
        <f t="shared" ref="N24" si="17">MEDIAN(F24,G24,H24,I24,J24,L24,K24)</f>
        <v>71192.5</v>
      </c>
      <c r="O24" s="23">
        <f t="shared" ref="O24" si="18">AVERAGE(JG24,G24,H24,I24,J24,L24,K24)</f>
        <v>80764.58</v>
      </c>
      <c r="P24" s="23">
        <f t="shared" ref="P24" si="19">GEOMEAN(F24,G24,H24,I24,J24,L24,K24)</f>
        <v>72504.996605007793</v>
      </c>
      <c r="Q24" s="23">
        <f t="shared" ref="Q24" si="20">+STDEVA(F24,G24,H24,I24,J24,L24,K24)</f>
        <v>28505.098340220928</v>
      </c>
      <c r="R24" s="24">
        <f t="shared" ref="R24" si="21">+Q24/O24</f>
        <v>0.35294058781982063</v>
      </c>
      <c r="S24" s="25">
        <f>O24</f>
        <v>80764.58</v>
      </c>
      <c r="T24" s="26">
        <f t="shared" ref="T24" si="22">ROUND(S24,0)</f>
        <v>80765</v>
      </c>
      <c r="U24" s="26">
        <f t="shared" ref="U24" si="23">T24*E24</f>
        <v>969180</v>
      </c>
      <c r="V24" s="25" t="s">
        <v>51</v>
      </c>
      <c r="W24" s="46"/>
      <c r="X24" s="46"/>
      <c r="Y24" s="46"/>
      <c r="Z24" s="46"/>
    </row>
    <row r="25" spans="1:26" s="27" customFormat="1" ht="20.100000000000001" customHeight="1" x14ac:dyDescent="0.25">
      <c r="A25" s="33" t="s">
        <v>55</v>
      </c>
      <c r="B25" s="33"/>
      <c r="C25" s="33"/>
      <c r="D25" s="33"/>
      <c r="E25" s="33"/>
      <c r="F25" s="33"/>
      <c r="G25" s="33"/>
      <c r="H25" s="33"/>
      <c r="I25" s="33"/>
      <c r="J25" s="33"/>
      <c r="K25" s="33"/>
      <c r="L25" s="33"/>
      <c r="M25" s="33"/>
      <c r="N25" s="33"/>
      <c r="O25" s="33"/>
      <c r="P25" s="33"/>
      <c r="Q25" s="33"/>
      <c r="R25" s="33"/>
      <c r="S25" s="33"/>
      <c r="T25" s="33"/>
      <c r="U25" s="33"/>
      <c r="V25" s="33"/>
      <c r="W25" s="46"/>
      <c r="X25" s="46"/>
      <c r="Y25" s="46"/>
      <c r="Z25" s="46"/>
    </row>
    <row r="26" spans="1:26" s="27" customFormat="1" ht="135" customHeight="1" x14ac:dyDescent="0.25">
      <c r="A26" s="21">
        <v>15</v>
      </c>
      <c r="B26" s="34" t="s">
        <v>56</v>
      </c>
      <c r="C26" s="22" t="s">
        <v>57</v>
      </c>
      <c r="D26" s="21" t="s">
        <v>26</v>
      </c>
      <c r="E26" s="21">
        <v>20</v>
      </c>
      <c r="F26" s="23">
        <v>36800</v>
      </c>
      <c r="G26" s="23">
        <v>32000</v>
      </c>
      <c r="H26" s="23">
        <v>100000</v>
      </c>
      <c r="I26" s="23"/>
      <c r="J26" s="23"/>
      <c r="K26" s="23"/>
      <c r="L26" s="23">
        <v>58369.5</v>
      </c>
      <c r="M26" s="23">
        <f t="shared" ref="M26:M68" si="24">+MIN(F26,G26,H26,I26,J26,L26)</f>
        <v>32000</v>
      </c>
      <c r="N26" s="23">
        <f t="shared" ref="N26:N68" si="25">MEDIAN(F26,G26,H26,I26,J26,L26)</f>
        <v>47584.75</v>
      </c>
      <c r="O26" s="23">
        <f t="shared" ref="O26:O68" si="26">AVERAGE(JG26,G26,H26,I26,J26,L26)</f>
        <v>63456.5</v>
      </c>
      <c r="P26" s="23">
        <f t="shared" ref="P26:P68" si="27">GEOMEAN(F26,G26,H26,I26,J26,L26)</f>
        <v>51203.063117744692</v>
      </c>
      <c r="Q26" s="23">
        <f t="shared" ref="Q26:Q68" si="28">+STDEVA(F26,G26,H26,I26,J26,L26)</f>
        <v>31003.994891451755</v>
      </c>
      <c r="R26" s="24">
        <f t="shared" ref="R26:R68" si="29">+Q26/O26</f>
        <v>0.48858658910358682</v>
      </c>
      <c r="S26" s="25">
        <f>S27</f>
        <v>76789.833333333328</v>
      </c>
      <c r="T26" s="26">
        <f t="shared" ref="T26:T68" si="30">ROUND(S26,0)</f>
        <v>76790</v>
      </c>
      <c r="U26" s="26">
        <f t="shared" ref="U26:U68" si="31">T26*E26</f>
        <v>1535800</v>
      </c>
      <c r="V26" s="25" t="s">
        <v>51</v>
      </c>
      <c r="W26" s="46"/>
      <c r="X26" s="46"/>
      <c r="Y26" s="46"/>
      <c r="Z26" s="46"/>
    </row>
    <row r="27" spans="1:26" s="27" customFormat="1" ht="143.85" customHeight="1" x14ac:dyDescent="0.25">
      <c r="A27" s="21">
        <v>16</v>
      </c>
      <c r="B27" s="34" t="s">
        <v>58</v>
      </c>
      <c r="C27" s="22" t="s">
        <v>59</v>
      </c>
      <c r="D27" s="21" t="s">
        <v>26</v>
      </c>
      <c r="E27" s="21">
        <v>90</v>
      </c>
      <c r="F27" s="23">
        <v>48300</v>
      </c>
      <c r="G27" s="23">
        <v>42000</v>
      </c>
      <c r="H27" s="23">
        <v>130000</v>
      </c>
      <c r="I27" s="23"/>
      <c r="J27" s="23"/>
      <c r="K27" s="23"/>
      <c r="L27" s="23">
        <v>58369.5</v>
      </c>
      <c r="M27" s="23">
        <f t="shared" si="24"/>
        <v>42000</v>
      </c>
      <c r="N27" s="23">
        <f t="shared" si="25"/>
        <v>53334.75</v>
      </c>
      <c r="O27" s="23">
        <f t="shared" si="26"/>
        <v>76789.833333333328</v>
      </c>
      <c r="P27" s="23">
        <f t="shared" si="27"/>
        <v>62637.070329973249</v>
      </c>
      <c r="Q27" s="23">
        <f t="shared" si="28"/>
        <v>40782.823070043836</v>
      </c>
      <c r="R27" s="24">
        <f t="shared" si="29"/>
        <v>0.53109664782070332</v>
      </c>
      <c r="S27" s="25">
        <f>O27</f>
        <v>76789.833333333328</v>
      </c>
      <c r="T27" s="26">
        <f t="shared" si="30"/>
        <v>76790</v>
      </c>
      <c r="U27" s="26">
        <f t="shared" si="31"/>
        <v>6911100</v>
      </c>
      <c r="V27" s="25" t="s">
        <v>51</v>
      </c>
      <c r="W27" s="46"/>
      <c r="X27" s="46"/>
      <c r="Y27" s="46"/>
      <c r="Z27" s="46"/>
    </row>
    <row r="28" spans="1:26" s="27" customFormat="1" ht="39.950000000000003" customHeight="1" x14ac:dyDescent="0.25">
      <c r="A28" s="33" t="s">
        <v>60</v>
      </c>
      <c r="B28" s="33"/>
      <c r="C28" s="33"/>
      <c r="D28" s="33"/>
      <c r="E28" s="33"/>
      <c r="F28" s="33"/>
      <c r="G28" s="33"/>
      <c r="H28" s="33"/>
      <c r="I28" s="33"/>
      <c r="J28" s="33"/>
      <c r="K28" s="33"/>
      <c r="L28" s="33"/>
      <c r="M28" s="33"/>
      <c r="N28" s="33"/>
      <c r="O28" s="33"/>
      <c r="P28" s="33"/>
      <c r="Q28" s="33"/>
      <c r="R28" s="33"/>
      <c r="S28" s="33"/>
      <c r="T28" s="33"/>
      <c r="U28" s="33"/>
      <c r="V28" s="33"/>
      <c r="W28" s="46"/>
      <c r="X28" s="46"/>
      <c r="Y28" s="46"/>
      <c r="Z28" s="46"/>
    </row>
    <row r="29" spans="1:26" s="27" customFormat="1" ht="151.35" customHeight="1" x14ac:dyDescent="0.25">
      <c r="A29" s="21">
        <v>17</v>
      </c>
      <c r="B29" s="21" t="s">
        <v>61</v>
      </c>
      <c r="C29" s="28" t="s">
        <v>62</v>
      </c>
      <c r="D29" s="21" t="s">
        <v>26</v>
      </c>
      <c r="E29" s="21">
        <v>28</v>
      </c>
      <c r="F29" s="23">
        <v>49450</v>
      </c>
      <c r="G29" s="23">
        <v>43000</v>
      </c>
      <c r="H29" s="23">
        <v>30000</v>
      </c>
      <c r="I29" s="23">
        <f>2639239/50</f>
        <v>52784.78</v>
      </c>
      <c r="J29" s="23"/>
      <c r="K29" s="23">
        <v>51247.360000000001</v>
      </c>
      <c r="L29" s="23">
        <v>44149</v>
      </c>
      <c r="M29" s="23">
        <f>+MIN(F29,G29,H29,I29,J29,L29,K29)</f>
        <v>30000</v>
      </c>
      <c r="N29" s="23">
        <f t="shared" ref="N29:N48" si="32">MEDIAN(F29,G29,H29,I29,J29,L29,K29)</f>
        <v>46799.5</v>
      </c>
      <c r="O29" s="23">
        <f t="shared" ref="O29:O48" si="33">AVERAGE(JG29,G29,H29,I29,J29,L29,K29)</f>
        <v>44236.228000000003</v>
      </c>
      <c r="P29" s="23">
        <f t="shared" ref="P29:P48" si="34">GEOMEAN(F29,G29,H29,I29,J29,L29,K29)</f>
        <v>44358.431556808224</v>
      </c>
      <c r="Q29" s="23">
        <f t="shared" ref="Q29:Q48" si="35">+STDEVA(F29,G29,H29,I29,J29,L29,K29)</f>
        <v>8355.747937813825</v>
      </c>
      <c r="R29" s="24">
        <f t="shared" ref="R29:R48" si="36">+Q29/O29</f>
        <v>0.18888925018231267</v>
      </c>
      <c r="S29" s="25">
        <f>+N29</f>
        <v>46799.5</v>
      </c>
      <c r="T29" s="26">
        <f t="shared" ref="T29:T48" si="37">ROUND(S29,0)</f>
        <v>46800</v>
      </c>
      <c r="U29" s="26">
        <f t="shared" ref="U29:U48" si="38">T29*E29</f>
        <v>1310400</v>
      </c>
      <c r="V29" s="25" t="s">
        <v>14</v>
      </c>
      <c r="W29" s="46"/>
      <c r="X29" s="46"/>
      <c r="Y29" s="46"/>
      <c r="Z29" s="46"/>
    </row>
    <row r="30" spans="1:26" s="27" customFormat="1" ht="94.5" customHeight="1" x14ac:dyDescent="0.25">
      <c r="A30" s="21">
        <v>18</v>
      </c>
      <c r="B30" s="21" t="s">
        <v>63</v>
      </c>
      <c r="C30" s="28" t="s">
        <v>64</v>
      </c>
      <c r="D30" s="21" t="s">
        <v>26</v>
      </c>
      <c r="E30" s="21">
        <v>98</v>
      </c>
      <c r="F30" s="23">
        <v>251735</v>
      </c>
      <c r="G30" s="23">
        <v>218900</v>
      </c>
      <c r="H30" s="23">
        <v>25000</v>
      </c>
      <c r="I30" s="23">
        <f>1499361/98</f>
        <v>15299.602040816326</v>
      </c>
      <c r="J30" s="23">
        <f>95798*1.19</f>
        <v>113999.62</v>
      </c>
      <c r="K30" s="23"/>
      <c r="L30" s="23">
        <v>205870</v>
      </c>
      <c r="M30" s="23">
        <f t="shared" ref="M30:M48" si="39">+MIN(F30,G30,H30,I30,J30,L30,K30)</f>
        <v>15299.602040816326</v>
      </c>
      <c r="N30" s="23">
        <f t="shared" si="32"/>
        <v>159934.81</v>
      </c>
      <c r="O30" s="23">
        <f t="shared" si="33"/>
        <v>115813.84440816326</v>
      </c>
      <c r="P30" s="23">
        <f t="shared" si="34"/>
        <v>88930.553593410892</v>
      </c>
      <c r="Q30" s="23">
        <f t="shared" si="35"/>
        <v>102455.73914064297</v>
      </c>
      <c r="R30" s="24">
        <f t="shared" si="36"/>
        <v>0.88465882178608746</v>
      </c>
      <c r="S30" s="25">
        <f>+M30</f>
        <v>15299.602040816326</v>
      </c>
      <c r="T30" s="26">
        <f t="shared" si="37"/>
        <v>15300</v>
      </c>
      <c r="U30" s="26">
        <f t="shared" si="38"/>
        <v>1499400</v>
      </c>
      <c r="V30" s="25" t="s">
        <v>65</v>
      </c>
      <c r="W30" s="46"/>
      <c r="X30" s="46"/>
      <c r="Y30" s="46"/>
      <c r="Z30" s="46"/>
    </row>
    <row r="31" spans="1:26" s="27" customFormat="1" ht="109.5" customHeight="1" x14ac:dyDescent="0.25">
      <c r="A31" s="21">
        <v>19</v>
      </c>
      <c r="B31" s="35" t="s">
        <v>66</v>
      </c>
      <c r="C31" s="28" t="s">
        <v>67</v>
      </c>
      <c r="D31" s="21" t="s">
        <v>26</v>
      </c>
      <c r="E31" s="21">
        <v>1</v>
      </c>
      <c r="F31" s="23">
        <v>724500</v>
      </c>
      <c r="G31" s="23">
        <v>630000</v>
      </c>
      <c r="H31" s="23">
        <v>600000</v>
      </c>
      <c r="I31" s="23">
        <v>645331</v>
      </c>
      <c r="J31" s="23"/>
      <c r="K31" s="23">
        <v>626535</v>
      </c>
      <c r="L31" s="23">
        <v>654262</v>
      </c>
      <c r="M31" s="23">
        <f t="shared" si="39"/>
        <v>600000</v>
      </c>
      <c r="N31" s="23">
        <f t="shared" si="32"/>
        <v>637665.5</v>
      </c>
      <c r="O31" s="23">
        <f t="shared" si="33"/>
        <v>631225.59999999998</v>
      </c>
      <c r="P31" s="23">
        <f t="shared" si="34"/>
        <v>645656.64523810172</v>
      </c>
      <c r="Q31" s="23">
        <f t="shared" si="35"/>
        <v>42375.168906644685</v>
      </c>
      <c r="R31" s="24">
        <f t="shared" si="36"/>
        <v>6.7131575314189867E-2</v>
      </c>
      <c r="S31" s="25">
        <f>+N31</f>
        <v>637665.5</v>
      </c>
      <c r="T31" s="26">
        <f t="shared" si="37"/>
        <v>637666</v>
      </c>
      <c r="U31" s="26">
        <f t="shared" si="38"/>
        <v>637666</v>
      </c>
      <c r="V31" s="25" t="s">
        <v>14</v>
      </c>
      <c r="W31" s="46"/>
      <c r="X31" s="46"/>
      <c r="Y31" s="46"/>
      <c r="Z31" s="46"/>
    </row>
    <row r="32" spans="1:26" s="27" customFormat="1" ht="94.5" customHeight="1" x14ac:dyDescent="0.25">
      <c r="A32" s="21">
        <v>20</v>
      </c>
      <c r="B32" s="21" t="s">
        <v>68</v>
      </c>
      <c r="C32" s="22" t="s">
        <v>69</v>
      </c>
      <c r="D32" s="21" t="s">
        <v>26</v>
      </c>
      <c r="E32" s="21">
        <v>10</v>
      </c>
      <c r="F32" s="23">
        <v>7188</v>
      </c>
      <c r="G32" s="23">
        <v>6250</v>
      </c>
      <c r="H32" s="23">
        <v>5000</v>
      </c>
      <c r="I32" s="23">
        <f>110865/10</f>
        <v>11086.5</v>
      </c>
      <c r="J32" s="23"/>
      <c r="K32" s="23">
        <v>10763.6</v>
      </c>
      <c r="L32" s="23">
        <v>7794.5</v>
      </c>
      <c r="M32" s="23">
        <f t="shared" si="39"/>
        <v>5000</v>
      </c>
      <c r="N32" s="23">
        <f t="shared" si="32"/>
        <v>7491.25</v>
      </c>
      <c r="O32" s="23">
        <f t="shared" si="33"/>
        <v>8178.92</v>
      </c>
      <c r="P32" s="23">
        <f t="shared" si="34"/>
        <v>7703.1152182629967</v>
      </c>
      <c r="Q32" s="23">
        <f t="shared" si="35"/>
        <v>2446.503804752138</v>
      </c>
      <c r="R32" s="24">
        <f t="shared" si="36"/>
        <v>0.29912308773678409</v>
      </c>
      <c r="S32" s="25">
        <f t="shared" ref="S32:S48" si="40">M32</f>
        <v>5000</v>
      </c>
      <c r="T32" s="26">
        <f t="shared" si="37"/>
        <v>5000</v>
      </c>
      <c r="U32" s="26">
        <f t="shared" si="38"/>
        <v>50000</v>
      </c>
      <c r="V32" s="25" t="s">
        <v>65</v>
      </c>
      <c r="W32" s="46"/>
      <c r="X32" s="46"/>
      <c r="Y32" s="46"/>
      <c r="Z32" s="46"/>
    </row>
    <row r="33" spans="1:26" s="27" customFormat="1" ht="126" customHeight="1" x14ac:dyDescent="0.25">
      <c r="A33" s="21">
        <v>21</v>
      </c>
      <c r="B33" s="21" t="s">
        <v>70</v>
      </c>
      <c r="C33" s="28" t="s">
        <v>71</v>
      </c>
      <c r="D33" s="21" t="s">
        <v>26</v>
      </c>
      <c r="E33" s="21">
        <v>5</v>
      </c>
      <c r="F33" s="23">
        <v>166175</v>
      </c>
      <c r="G33" s="23">
        <v>144500</v>
      </c>
      <c r="H33" s="23">
        <v>40000</v>
      </c>
      <c r="I33" s="23">
        <f>397127/5</f>
        <v>79425.399999999994</v>
      </c>
      <c r="J33" s="23"/>
      <c r="K33" s="23">
        <v>77112</v>
      </c>
      <c r="L33" s="23">
        <v>44149</v>
      </c>
      <c r="M33" s="23">
        <f t="shared" si="39"/>
        <v>40000</v>
      </c>
      <c r="N33" s="23">
        <f t="shared" si="32"/>
        <v>78268.7</v>
      </c>
      <c r="O33" s="23">
        <f t="shared" si="33"/>
        <v>77037.279999999999</v>
      </c>
      <c r="P33" s="23">
        <f t="shared" si="34"/>
        <v>79875.936392986114</v>
      </c>
      <c r="Q33" s="23">
        <f t="shared" si="35"/>
        <v>52214.18191800639</v>
      </c>
      <c r="R33" s="24">
        <f t="shared" si="36"/>
        <v>0.677778108443164</v>
      </c>
      <c r="S33" s="25">
        <f t="shared" si="40"/>
        <v>40000</v>
      </c>
      <c r="T33" s="26">
        <f t="shared" si="37"/>
        <v>40000</v>
      </c>
      <c r="U33" s="26">
        <f t="shared" si="38"/>
        <v>200000</v>
      </c>
      <c r="V33" s="25" t="s">
        <v>65</v>
      </c>
      <c r="W33" s="46"/>
      <c r="X33" s="46"/>
      <c r="Y33" s="46"/>
      <c r="Z33" s="46"/>
    </row>
    <row r="34" spans="1:26" s="27" customFormat="1" ht="126" customHeight="1" x14ac:dyDescent="0.25">
      <c r="A34" s="21">
        <v>22</v>
      </c>
      <c r="B34" s="21" t="s">
        <v>72</v>
      </c>
      <c r="C34" s="28" t="s">
        <v>73</v>
      </c>
      <c r="D34" s="21" t="s">
        <v>26</v>
      </c>
      <c r="E34" s="21">
        <v>5</v>
      </c>
      <c r="F34" s="23">
        <v>86250</v>
      </c>
      <c r="G34" s="23">
        <v>75000</v>
      </c>
      <c r="H34" s="23">
        <v>50000</v>
      </c>
      <c r="I34" s="23">
        <f>397127/5</f>
        <v>79425.399999999994</v>
      </c>
      <c r="J34" s="23"/>
      <c r="K34" s="23">
        <v>77112</v>
      </c>
      <c r="L34" s="23">
        <v>54799.5</v>
      </c>
      <c r="M34" s="23">
        <f t="shared" si="39"/>
        <v>50000</v>
      </c>
      <c r="N34" s="23">
        <f t="shared" si="32"/>
        <v>76056</v>
      </c>
      <c r="O34" s="23">
        <f t="shared" si="33"/>
        <v>67267.38</v>
      </c>
      <c r="P34" s="23">
        <f t="shared" si="34"/>
        <v>69067.6571038072</v>
      </c>
      <c r="Q34" s="23">
        <f t="shared" si="35"/>
        <v>14549.371584195645</v>
      </c>
      <c r="R34" s="24">
        <f t="shared" si="36"/>
        <v>0.2162916347298742</v>
      </c>
      <c r="S34" s="25">
        <f t="shared" si="40"/>
        <v>50000</v>
      </c>
      <c r="T34" s="26">
        <f t="shared" si="37"/>
        <v>50000</v>
      </c>
      <c r="U34" s="26">
        <f t="shared" si="38"/>
        <v>250000</v>
      </c>
      <c r="V34" s="25" t="s">
        <v>65</v>
      </c>
      <c r="W34" s="46"/>
      <c r="X34" s="46"/>
      <c r="Y34" s="46"/>
      <c r="Z34" s="46"/>
    </row>
    <row r="35" spans="1:26" s="27" customFormat="1" ht="126" customHeight="1" x14ac:dyDescent="0.25">
      <c r="A35" s="21">
        <v>23</v>
      </c>
      <c r="B35" s="21" t="s">
        <v>74</v>
      </c>
      <c r="C35" s="28" t="s">
        <v>75</v>
      </c>
      <c r="D35" s="21" t="s">
        <v>26</v>
      </c>
      <c r="E35" s="21">
        <v>5</v>
      </c>
      <c r="F35" s="23">
        <v>296585</v>
      </c>
      <c r="G35" s="23">
        <v>257900</v>
      </c>
      <c r="H35" s="23">
        <v>200000</v>
      </c>
      <c r="I35" s="23">
        <f>2482043/10</f>
        <v>248204.3</v>
      </c>
      <c r="J35" s="23"/>
      <c r="K35" s="23">
        <v>240975</v>
      </c>
      <c r="L35" s="23">
        <v>267571.5</v>
      </c>
      <c r="M35" s="23">
        <f t="shared" si="39"/>
        <v>200000</v>
      </c>
      <c r="N35" s="23">
        <f t="shared" si="32"/>
        <v>253052.15</v>
      </c>
      <c r="O35" s="23">
        <f t="shared" si="33"/>
        <v>242930.16</v>
      </c>
      <c r="P35" s="23">
        <f t="shared" si="34"/>
        <v>250116.27031640321</v>
      </c>
      <c r="Q35" s="23">
        <f t="shared" si="35"/>
        <v>31952.979413924146</v>
      </c>
      <c r="R35" s="24">
        <f t="shared" si="36"/>
        <v>0.13153154558464106</v>
      </c>
      <c r="S35" s="25">
        <f t="shared" si="40"/>
        <v>200000</v>
      </c>
      <c r="T35" s="26">
        <f t="shared" si="37"/>
        <v>200000</v>
      </c>
      <c r="U35" s="26">
        <f t="shared" si="38"/>
        <v>1000000</v>
      </c>
      <c r="V35" s="25" t="s">
        <v>65</v>
      </c>
      <c r="W35" s="46"/>
      <c r="X35" s="46"/>
      <c r="Y35" s="46"/>
      <c r="Z35" s="46"/>
    </row>
    <row r="36" spans="1:26" s="27" customFormat="1" ht="126" customHeight="1" x14ac:dyDescent="0.25">
      <c r="A36" s="21">
        <v>24</v>
      </c>
      <c r="B36" s="21" t="s">
        <v>76</v>
      </c>
      <c r="C36" s="28" t="s">
        <v>77</v>
      </c>
      <c r="D36" s="21" t="s">
        <v>26</v>
      </c>
      <c r="E36" s="21">
        <v>5</v>
      </c>
      <c r="F36" s="23">
        <v>289225</v>
      </c>
      <c r="G36" s="23">
        <v>251500</v>
      </c>
      <c r="H36" s="23">
        <v>170000</v>
      </c>
      <c r="I36" s="23">
        <f>2482043/10</f>
        <v>248204.3</v>
      </c>
      <c r="J36" s="23"/>
      <c r="K36" s="23">
        <v>240975</v>
      </c>
      <c r="L36" s="23">
        <v>262216.5</v>
      </c>
      <c r="M36" s="23">
        <f t="shared" si="39"/>
        <v>170000</v>
      </c>
      <c r="N36" s="23">
        <f t="shared" si="32"/>
        <v>249852.15</v>
      </c>
      <c r="O36" s="23">
        <f t="shared" si="33"/>
        <v>234579.16</v>
      </c>
      <c r="P36" s="23">
        <f t="shared" si="34"/>
        <v>240589.8720239051</v>
      </c>
      <c r="Q36" s="23">
        <f t="shared" si="35"/>
        <v>39838.749215556425</v>
      </c>
      <c r="R36" s="24">
        <f t="shared" si="36"/>
        <v>0.16983072671739649</v>
      </c>
      <c r="S36" s="25">
        <f t="shared" si="40"/>
        <v>170000</v>
      </c>
      <c r="T36" s="26">
        <f t="shared" si="37"/>
        <v>170000</v>
      </c>
      <c r="U36" s="26">
        <f t="shared" si="38"/>
        <v>850000</v>
      </c>
      <c r="V36" s="25" t="s">
        <v>65</v>
      </c>
      <c r="W36" s="46"/>
      <c r="X36" s="46"/>
      <c r="Y36" s="46"/>
      <c r="Z36" s="46"/>
    </row>
    <row r="37" spans="1:26" s="27" customFormat="1" ht="156.6" customHeight="1" x14ac:dyDescent="0.25">
      <c r="A37" s="21">
        <v>25</v>
      </c>
      <c r="B37" s="21" t="s">
        <v>78</v>
      </c>
      <c r="C37" s="28" t="s">
        <v>79</v>
      </c>
      <c r="D37" s="21" t="s">
        <v>26</v>
      </c>
      <c r="E37" s="21">
        <v>1</v>
      </c>
      <c r="F37" s="23">
        <v>54625</v>
      </c>
      <c r="G37" s="23">
        <v>47500</v>
      </c>
      <c r="H37" s="23">
        <v>50000</v>
      </c>
      <c r="I37" s="23">
        <v>62713</v>
      </c>
      <c r="J37" s="23"/>
      <c r="K37" s="23">
        <v>60886</v>
      </c>
      <c r="L37" s="23">
        <v>67175.5</v>
      </c>
      <c r="M37" s="23">
        <f t="shared" si="39"/>
        <v>47500</v>
      </c>
      <c r="N37" s="23">
        <f t="shared" si="32"/>
        <v>57755.5</v>
      </c>
      <c r="O37" s="23">
        <f t="shared" si="33"/>
        <v>57654.9</v>
      </c>
      <c r="P37" s="23">
        <f t="shared" si="34"/>
        <v>56713.985164472579</v>
      </c>
      <c r="Q37" s="23">
        <f t="shared" si="35"/>
        <v>7694.6207211055189</v>
      </c>
      <c r="R37" s="24">
        <f t="shared" si="36"/>
        <v>0.13345996127138401</v>
      </c>
      <c r="S37" s="25">
        <f t="shared" si="40"/>
        <v>47500</v>
      </c>
      <c r="T37" s="26">
        <f t="shared" si="37"/>
        <v>47500</v>
      </c>
      <c r="U37" s="26">
        <f t="shared" si="38"/>
        <v>47500</v>
      </c>
      <c r="V37" s="25" t="s">
        <v>65</v>
      </c>
      <c r="W37" s="46"/>
      <c r="X37" s="46"/>
      <c r="Y37" s="46"/>
      <c r="Z37" s="46"/>
    </row>
    <row r="38" spans="1:26" s="27" customFormat="1" ht="176.1" customHeight="1" x14ac:dyDescent="0.25">
      <c r="A38" s="21">
        <v>26</v>
      </c>
      <c r="B38" s="21" t="s">
        <v>80</v>
      </c>
      <c r="C38" s="28" t="s">
        <v>81</v>
      </c>
      <c r="D38" s="21" t="s">
        <v>26</v>
      </c>
      <c r="E38" s="21">
        <v>1</v>
      </c>
      <c r="F38" s="23">
        <v>189635</v>
      </c>
      <c r="G38" s="23">
        <v>164900</v>
      </c>
      <c r="H38" s="23">
        <v>150000</v>
      </c>
      <c r="I38" s="23">
        <v>140649</v>
      </c>
      <c r="J38" s="23"/>
      <c r="K38" s="23">
        <v>136553</v>
      </c>
      <c r="L38" s="23">
        <v>150535</v>
      </c>
      <c r="M38" s="23">
        <f t="shared" si="39"/>
        <v>136553</v>
      </c>
      <c r="N38" s="23">
        <f t="shared" si="32"/>
        <v>150267.5</v>
      </c>
      <c r="O38" s="23">
        <f t="shared" si="33"/>
        <v>148527.4</v>
      </c>
      <c r="P38" s="23">
        <f t="shared" si="34"/>
        <v>154425.00782723608</v>
      </c>
      <c r="Q38" s="23">
        <f t="shared" si="35"/>
        <v>19431.480279862077</v>
      </c>
      <c r="R38" s="24">
        <f t="shared" si="36"/>
        <v>0.13082757982609322</v>
      </c>
      <c r="S38" s="25">
        <f t="shared" si="40"/>
        <v>136553</v>
      </c>
      <c r="T38" s="26">
        <f t="shared" si="37"/>
        <v>136553</v>
      </c>
      <c r="U38" s="26">
        <f t="shared" si="38"/>
        <v>136553</v>
      </c>
      <c r="V38" s="25" t="s">
        <v>65</v>
      </c>
      <c r="W38" s="46"/>
      <c r="X38" s="46"/>
      <c r="Y38" s="46"/>
      <c r="Z38" s="46"/>
    </row>
    <row r="39" spans="1:26" s="27" customFormat="1" ht="167.85" customHeight="1" x14ac:dyDescent="0.25">
      <c r="A39" s="21">
        <v>27</v>
      </c>
      <c r="B39" s="21" t="s">
        <v>82</v>
      </c>
      <c r="C39" s="28" t="s">
        <v>83</v>
      </c>
      <c r="D39" s="21" t="s">
        <v>26</v>
      </c>
      <c r="E39" s="21">
        <v>1</v>
      </c>
      <c r="F39" s="23">
        <v>97635</v>
      </c>
      <c r="G39" s="23">
        <v>84900</v>
      </c>
      <c r="H39" s="23">
        <v>29800</v>
      </c>
      <c r="I39" s="23">
        <v>132376</v>
      </c>
      <c r="J39" s="23"/>
      <c r="K39" s="23">
        <v>128520</v>
      </c>
      <c r="L39" s="23">
        <v>84906.5</v>
      </c>
      <c r="M39" s="23">
        <f t="shared" si="39"/>
        <v>29800</v>
      </c>
      <c r="N39" s="23">
        <f t="shared" si="32"/>
        <v>91270.75</v>
      </c>
      <c r="O39" s="23">
        <f t="shared" si="33"/>
        <v>92100.5</v>
      </c>
      <c r="P39" s="23">
        <f t="shared" si="34"/>
        <v>84218.673960951521</v>
      </c>
      <c r="Q39" s="23">
        <f t="shared" si="35"/>
        <v>37306.767729752028</v>
      </c>
      <c r="R39" s="24">
        <f t="shared" si="36"/>
        <v>0.40506585447149612</v>
      </c>
      <c r="S39" s="25">
        <f t="shared" si="40"/>
        <v>29800</v>
      </c>
      <c r="T39" s="26">
        <f t="shared" si="37"/>
        <v>29800</v>
      </c>
      <c r="U39" s="26">
        <f t="shared" si="38"/>
        <v>29800</v>
      </c>
      <c r="V39" s="25" t="s">
        <v>65</v>
      </c>
      <c r="W39" s="46"/>
      <c r="X39" s="46"/>
      <c r="Y39" s="46"/>
      <c r="Z39" s="46"/>
    </row>
    <row r="40" spans="1:26" s="27" customFormat="1" ht="126" customHeight="1" x14ac:dyDescent="0.25">
      <c r="A40" s="21">
        <v>28</v>
      </c>
      <c r="B40" s="21" t="s">
        <v>84</v>
      </c>
      <c r="C40" s="28" t="s">
        <v>85</v>
      </c>
      <c r="D40" s="21" t="s">
        <v>26</v>
      </c>
      <c r="E40" s="21">
        <v>1</v>
      </c>
      <c r="F40" s="23">
        <v>132825</v>
      </c>
      <c r="G40" s="23">
        <v>115500</v>
      </c>
      <c r="H40" s="23">
        <v>120000</v>
      </c>
      <c r="I40" s="23">
        <v>112519</v>
      </c>
      <c r="J40" s="23"/>
      <c r="K40" s="23">
        <v>109242</v>
      </c>
      <c r="L40" s="23">
        <v>120368.5</v>
      </c>
      <c r="M40" s="23">
        <f t="shared" si="39"/>
        <v>109242</v>
      </c>
      <c r="N40" s="23">
        <f t="shared" si="32"/>
        <v>117750</v>
      </c>
      <c r="O40" s="23">
        <f t="shared" si="33"/>
        <v>115525.9</v>
      </c>
      <c r="P40" s="23">
        <f t="shared" si="34"/>
        <v>118175.804710782</v>
      </c>
      <c r="Q40" s="23">
        <f t="shared" si="35"/>
        <v>8262.9322544522092</v>
      </c>
      <c r="R40" s="24">
        <f t="shared" si="36"/>
        <v>7.1524500172274866E-2</v>
      </c>
      <c r="S40" s="25">
        <f t="shared" si="40"/>
        <v>109242</v>
      </c>
      <c r="T40" s="26">
        <f t="shared" si="37"/>
        <v>109242</v>
      </c>
      <c r="U40" s="26">
        <f t="shared" si="38"/>
        <v>109242</v>
      </c>
      <c r="V40" s="25" t="s">
        <v>65</v>
      </c>
      <c r="W40" s="46"/>
      <c r="X40" s="46"/>
      <c r="Y40" s="46"/>
      <c r="Z40" s="46"/>
    </row>
    <row r="41" spans="1:26" s="27" customFormat="1" ht="126" customHeight="1" x14ac:dyDescent="0.25">
      <c r="A41" s="21">
        <v>29</v>
      </c>
      <c r="B41" s="21" t="s">
        <v>86</v>
      </c>
      <c r="C41" s="28" t="s">
        <v>87</v>
      </c>
      <c r="D41" s="21" t="s">
        <v>26</v>
      </c>
      <c r="E41" s="21">
        <v>3</v>
      </c>
      <c r="F41" s="23">
        <v>76475</v>
      </c>
      <c r="G41" s="23">
        <v>66500</v>
      </c>
      <c r="H41" s="23">
        <v>70000</v>
      </c>
      <c r="I41" s="23">
        <v>193103</v>
      </c>
      <c r="J41" s="23"/>
      <c r="K41" s="23">
        <v>62493</v>
      </c>
      <c r="L41" s="23">
        <v>68960.5</v>
      </c>
      <c r="M41" s="23">
        <f t="shared" si="39"/>
        <v>62493</v>
      </c>
      <c r="N41" s="23">
        <f t="shared" si="32"/>
        <v>69480.25</v>
      </c>
      <c r="O41" s="23">
        <f t="shared" si="33"/>
        <v>92211.3</v>
      </c>
      <c r="P41" s="23">
        <f t="shared" si="34"/>
        <v>81647.582051802921</v>
      </c>
      <c r="Q41" s="23">
        <f t="shared" si="35"/>
        <v>50918.924303658139</v>
      </c>
      <c r="R41" s="24">
        <f t="shared" si="36"/>
        <v>0.55219831304469347</v>
      </c>
      <c r="S41" s="25">
        <f t="shared" si="40"/>
        <v>62493</v>
      </c>
      <c r="T41" s="26">
        <f t="shared" si="37"/>
        <v>62493</v>
      </c>
      <c r="U41" s="26">
        <f t="shared" si="38"/>
        <v>187479</v>
      </c>
      <c r="V41" s="25" t="s">
        <v>65</v>
      </c>
      <c r="W41" s="46"/>
      <c r="X41" s="46"/>
      <c r="Y41" s="46"/>
      <c r="Z41" s="46"/>
    </row>
    <row r="42" spans="1:26" s="27" customFormat="1" ht="126" customHeight="1" x14ac:dyDescent="0.25">
      <c r="A42" s="21">
        <v>30</v>
      </c>
      <c r="B42" s="21" t="s">
        <v>88</v>
      </c>
      <c r="C42" s="28" t="s">
        <v>89</v>
      </c>
      <c r="D42" s="21" t="s">
        <v>26</v>
      </c>
      <c r="E42" s="21">
        <v>2</v>
      </c>
      <c r="F42" s="23">
        <v>175778</v>
      </c>
      <c r="G42" s="23">
        <v>152850</v>
      </c>
      <c r="H42" s="23">
        <v>140000</v>
      </c>
      <c r="I42" s="23">
        <v>645331</v>
      </c>
      <c r="J42" s="23"/>
      <c r="K42" s="23">
        <v>208845</v>
      </c>
      <c r="L42" s="23">
        <v>159400.5</v>
      </c>
      <c r="M42" s="23">
        <f t="shared" si="39"/>
        <v>140000</v>
      </c>
      <c r="N42" s="23">
        <f t="shared" si="32"/>
        <v>167589.25</v>
      </c>
      <c r="O42" s="23">
        <f t="shared" si="33"/>
        <v>261285.3</v>
      </c>
      <c r="P42" s="23">
        <f t="shared" si="34"/>
        <v>207926.1192020718</v>
      </c>
      <c r="Q42" s="23">
        <f t="shared" si="35"/>
        <v>196561.87361754992</v>
      </c>
      <c r="R42" s="24">
        <f t="shared" si="36"/>
        <v>0.75228829795457275</v>
      </c>
      <c r="S42" s="25">
        <f t="shared" si="40"/>
        <v>140000</v>
      </c>
      <c r="T42" s="26">
        <f t="shared" si="37"/>
        <v>140000</v>
      </c>
      <c r="U42" s="26">
        <f t="shared" si="38"/>
        <v>280000</v>
      </c>
      <c r="V42" s="25" t="s">
        <v>65</v>
      </c>
      <c r="W42" s="46"/>
      <c r="X42" s="46"/>
      <c r="Y42" s="46"/>
      <c r="Z42" s="46"/>
    </row>
    <row r="43" spans="1:26" s="27" customFormat="1" ht="126" customHeight="1" x14ac:dyDescent="0.25">
      <c r="A43" s="21">
        <v>31</v>
      </c>
      <c r="B43" s="21" t="s">
        <v>90</v>
      </c>
      <c r="C43" s="28" t="s">
        <v>91</v>
      </c>
      <c r="D43" s="21" t="s">
        <v>26</v>
      </c>
      <c r="E43" s="21">
        <v>1</v>
      </c>
      <c r="F43" s="23">
        <v>242535</v>
      </c>
      <c r="G43" s="23">
        <v>210900</v>
      </c>
      <c r="H43" s="23">
        <v>150000</v>
      </c>
      <c r="I43" s="23">
        <v>215110</v>
      </c>
      <c r="J43" s="23"/>
      <c r="K43" s="23">
        <v>208845</v>
      </c>
      <c r="L43" s="23">
        <v>111503</v>
      </c>
      <c r="M43" s="23">
        <f t="shared" si="39"/>
        <v>111503</v>
      </c>
      <c r="N43" s="23">
        <f t="shared" si="32"/>
        <v>209872.5</v>
      </c>
      <c r="O43" s="23">
        <f t="shared" si="33"/>
        <v>179271.6</v>
      </c>
      <c r="P43" s="23">
        <f t="shared" si="34"/>
        <v>183704.12808264772</v>
      </c>
      <c r="Q43" s="23">
        <f t="shared" si="35"/>
        <v>48875.263922561076</v>
      </c>
      <c r="R43" s="24">
        <f t="shared" si="36"/>
        <v>0.27263249685148722</v>
      </c>
      <c r="S43" s="25">
        <f t="shared" si="40"/>
        <v>111503</v>
      </c>
      <c r="T43" s="26">
        <f t="shared" si="37"/>
        <v>111503</v>
      </c>
      <c r="U43" s="26">
        <f t="shared" si="38"/>
        <v>111503</v>
      </c>
      <c r="V43" s="25" t="s">
        <v>65</v>
      </c>
      <c r="W43" s="46"/>
      <c r="X43" s="46"/>
      <c r="Y43" s="46"/>
      <c r="Z43" s="46"/>
    </row>
    <row r="44" spans="1:26" s="27" customFormat="1" ht="126" customHeight="1" x14ac:dyDescent="0.25">
      <c r="A44" s="21">
        <v>32</v>
      </c>
      <c r="B44" s="21" t="s">
        <v>92</v>
      </c>
      <c r="C44" s="28" t="s">
        <v>93</v>
      </c>
      <c r="D44" s="21" t="s">
        <v>26</v>
      </c>
      <c r="E44" s="21">
        <v>10</v>
      </c>
      <c r="F44" s="23">
        <v>12535</v>
      </c>
      <c r="G44" s="23">
        <v>10900</v>
      </c>
      <c r="H44" s="23">
        <v>7000</v>
      </c>
      <c r="I44" s="23">
        <f>99282/20</f>
        <v>4964.1000000000004</v>
      </c>
      <c r="J44" s="23"/>
      <c r="K44" s="23">
        <v>4819.5</v>
      </c>
      <c r="L44" s="23">
        <v>5117</v>
      </c>
      <c r="M44" s="23">
        <f t="shared" si="39"/>
        <v>4819.5</v>
      </c>
      <c r="N44" s="23">
        <f t="shared" si="32"/>
        <v>6058.5</v>
      </c>
      <c r="O44" s="23">
        <f t="shared" si="33"/>
        <v>6560.12</v>
      </c>
      <c r="P44" s="23">
        <f t="shared" si="34"/>
        <v>6994.4107560455686</v>
      </c>
      <c r="Q44" s="23">
        <f t="shared" si="35"/>
        <v>3359.672955313757</v>
      </c>
      <c r="R44" s="24">
        <f t="shared" si="36"/>
        <v>0.5121358992386964</v>
      </c>
      <c r="S44" s="25">
        <f t="shared" si="40"/>
        <v>4819.5</v>
      </c>
      <c r="T44" s="26">
        <f t="shared" si="37"/>
        <v>4820</v>
      </c>
      <c r="U44" s="26">
        <f t="shared" si="38"/>
        <v>48200</v>
      </c>
      <c r="V44" s="25" t="s">
        <v>65</v>
      </c>
      <c r="W44" s="46"/>
      <c r="X44" s="46"/>
      <c r="Y44" s="46"/>
      <c r="Z44" s="46"/>
    </row>
    <row r="45" spans="1:26" s="27" customFormat="1" ht="126" customHeight="1" x14ac:dyDescent="0.25">
      <c r="A45" s="21">
        <v>33</v>
      </c>
      <c r="B45" s="21" t="s">
        <v>94</v>
      </c>
      <c r="C45" s="28" t="s">
        <v>95</v>
      </c>
      <c r="D45" s="21" t="s">
        <v>26</v>
      </c>
      <c r="E45" s="21">
        <v>10</v>
      </c>
      <c r="F45" s="23"/>
      <c r="G45" s="23"/>
      <c r="H45" s="23"/>
      <c r="I45" s="23">
        <f>36295/10</f>
        <v>3629.5</v>
      </c>
      <c r="J45" s="23"/>
      <c r="K45" s="23">
        <f>37485/10</f>
        <v>3748.5</v>
      </c>
      <c r="L45" s="23"/>
      <c r="M45" s="23">
        <f t="shared" si="39"/>
        <v>3629.5</v>
      </c>
      <c r="N45" s="23">
        <f t="shared" si="32"/>
        <v>3689</v>
      </c>
      <c r="O45" s="23">
        <f t="shared" si="33"/>
        <v>3689</v>
      </c>
      <c r="P45" s="23">
        <f t="shared" si="34"/>
        <v>3688.5201300792705</v>
      </c>
      <c r="Q45" s="23">
        <f t="shared" si="35"/>
        <v>84.145706961199153</v>
      </c>
      <c r="R45" s="24">
        <f t="shared" si="36"/>
        <v>2.2809896167307983E-2</v>
      </c>
      <c r="S45" s="25">
        <f t="shared" si="40"/>
        <v>3629.5</v>
      </c>
      <c r="T45" s="26">
        <f t="shared" si="37"/>
        <v>3630</v>
      </c>
      <c r="U45" s="26">
        <f t="shared" si="38"/>
        <v>36300</v>
      </c>
      <c r="V45" s="25" t="s">
        <v>65</v>
      </c>
      <c r="W45" s="46"/>
      <c r="X45" s="46"/>
      <c r="Y45" s="46"/>
      <c r="Z45" s="46"/>
    </row>
    <row r="46" spans="1:26" s="27" customFormat="1" ht="126" customHeight="1" x14ac:dyDescent="0.25">
      <c r="A46" s="21">
        <v>34</v>
      </c>
      <c r="B46" s="21" t="s">
        <v>96</v>
      </c>
      <c r="C46" s="28" t="s">
        <v>97</v>
      </c>
      <c r="D46" s="21" t="s">
        <v>26</v>
      </c>
      <c r="E46" s="21">
        <v>3</v>
      </c>
      <c r="F46" s="23">
        <v>90735</v>
      </c>
      <c r="G46" s="23">
        <v>78900</v>
      </c>
      <c r="H46" s="23">
        <v>40000</v>
      </c>
      <c r="I46" s="23">
        <f>228348/3</f>
        <v>76116</v>
      </c>
      <c r="J46" s="23"/>
      <c r="K46" s="23">
        <v>73899</v>
      </c>
      <c r="L46" s="23">
        <v>81396</v>
      </c>
      <c r="M46" s="23">
        <f t="shared" si="39"/>
        <v>40000</v>
      </c>
      <c r="N46" s="23">
        <f t="shared" si="32"/>
        <v>77508</v>
      </c>
      <c r="O46" s="23">
        <f t="shared" si="33"/>
        <v>70062.2</v>
      </c>
      <c r="P46" s="23">
        <f t="shared" si="34"/>
        <v>71275.165876776999</v>
      </c>
      <c r="Q46" s="23">
        <f t="shared" si="35"/>
        <v>17422.998280051183</v>
      </c>
      <c r="R46" s="24">
        <f t="shared" si="36"/>
        <v>0.24867900636935727</v>
      </c>
      <c r="S46" s="25">
        <f t="shared" si="40"/>
        <v>40000</v>
      </c>
      <c r="T46" s="26">
        <f t="shared" si="37"/>
        <v>40000</v>
      </c>
      <c r="U46" s="26">
        <f t="shared" si="38"/>
        <v>120000</v>
      </c>
      <c r="V46" s="25" t="s">
        <v>65</v>
      </c>
      <c r="W46" s="46"/>
      <c r="X46" s="46"/>
      <c r="Y46" s="46"/>
      <c r="Z46" s="46"/>
    </row>
    <row r="47" spans="1:26" s="27" customFormat="1" ht="126" customHeight="1" x14ac:dyDescent="0.25">
      <c r="A47" s="21">
        <v>35</v>
      </c>
      <c r="B47" s="21" t="s">
        <v>98</v>
      </c>
      <c r="C47" s="28" t="s">
        <v>99</v>
      </c>
      <c r="D47" s="21" t="s">
        <v>26</v>
      </c>
      <c r="E47" s="21">
        <v>2</v>
      </c>
      <c r="F47" s="23">
        <v>363975</v>
      </c>
      <c r="G47" s="23">
        <v>316500</v>
      </c>
      <c r="H47" s="23">
        <v>140000</v>
      </c>
      <c r="I47" s="23">
        <f>761160/5</f>
        <v>152232</v>
      </c>
      <c r="J47" s="23"/>
      <c r="K47" s="23">
        <v>147798</v>
      </c>
      <c r="L47" s="23">
        <v>230324.5</v>
      </c>
      <c r="M47" s="23">
        <f t="shared" si="39"/>
        <v>140000</v>
      </c>
      <c r="N47" s="23">
        <f t="shared" si="32"/>
        <v>191278.25</v>
      </c>
      <c r="O47" s="23">
        <f t="shared" si="33"/>
        <v>197370.9</v>
      </c>
      <c r="P47" s="23">
        <f t="shared" si="34"/>
        <v>209097.09155475572</v>
      </c>
      <c r="Q47" s="23">
        <f t="shared" si="35"/>
        <v>96119.578520585492</v>
      </c>
      <c r="R47" s="24">
        <f t="shared" si="36"/>
        <v>0.48699974778746763</v>
      </c>
      <c r="S47" s="25">
        <f t="shared" si="40"/>
        <v>140000</v>
      </c>
      <c r="T47" s="26">
        <f t="shared" si="37"/>
        <v>140000</v>
      </c>
      <c r="U47" s="26">
        <f t="shared" si="38"/>
        <v>280000</v>
      </c>
      <c r="V47" s="25" t="s">
        <v>65</v>
      </c>
      <c r="W47" s="46"/>
      <c r="X47" s="46"/>
      <c r="Y47" s="46"/>
      <c r="Z47" s="46"/>
    </row>
    <row r="48" spans="1:26" s="27" customFormat="1" ht="154.5" customHeight="1" x14ac:dyDescent="0.25">
      <c r="A48" s="21">
        <v>36</v>
      </c>
      <c r="B48" s="21" t="s">
        <v>100</v>
      </c>
      <c r="C48" s="28" t="s">
        <v>101</v>
      </c>
      <c r="D48" s="21" t="s">
        <v>26</v>
      </c>
      <c r="E48" s="21">
        <v>2</v>
      </c>
      <c r="F48" s="23">
        <v>586385</v>
      </c>
      <c r="G48" s="23">
        <v>25500</v>
      </c>
      <c r="H48" s="23">
        <v>150000</v>
      </c>
      <c r="I48" s="23">
        <v>463315</v>
      </c>
      <c r="J48" s="23"/>
      <c r="K48" s="23">
        <v>224910</v>
      </c>
      <c r="L48" s="23">
        <v>248055.5</v>
      </c>
      <c r="M48" s="23">
        <f t="shared" si="39"/>
        <v>25500</v>
      </c>
      <c r="N48" s="23">
        <f t="shared" si="32"/>
        <v>236482.75</v>
      </c>
      <c r="O48" s="23">
        <f t="shared" si="33"/>
        <v>222356.1</v>
      </c>
      <c r="P48" s="23">
        <f t="shared" si="34"/>
        <v>196731.86687588584</v>
      </c>
      <c r="Q48" s="23">
        <f t="shared" si="35"/>
        <v>206468.772004489</v>
      </c>
      <c r="R48" s="24">
        <f t="shared" si="36"/>
        <v>0.9285500690311127</v>
      </c>
      <c r="S48" s="25">
        <f t="shared" si="40"/>
        <v>25500</v>
      </c>
      <c r="T48" s="26">
        <f t="shared" si="37"/>
        <v>25500</v>
      </c>
      <c r="U48" s="26">
        <f t="shared" si="38"/>
        <v>51000</v>
      </c>
      <c r="V48" s="25" t="s">
        <v>65</v>
      </c>
      <c r="W48" s="46"/>
      <c r="X48" s="46"/>
      <c r="Y48" s="46"/>
      <c r="Z48" s="46"/>
    </row>
    <row r="49" spans="1:26" s="27" customFormat="1" ht="37.5" customHeight="1" x14ac:dyDescent="0.25">
      <c r="A49" s="36" t="s">
        <v>102</v>
      </c>
      <c r="B49" s="36"/>
      <c r="C49" s="36"/>
      <c r="D49" s="36"/>
      <c r="E49" s="36"/>
      <c r="F49" s="36"/>
      <c r="G49" s="36"/>
      <c r="H49" s="36"/>
      <c r="I49" s="36"/>
      <c r="J49" s="36"/>
      <c r="K49" s="36"/>
      <c r="L49" s="36"/>
      <c r="M49" s="36"/>
      <c r="N49" s="36"/>
      <c r="O49" s="36"/>
      <c r="P49" s="36"/>
      <c r="Q49" s="36"/>
      <c r="R49" s="36"/>
      <c r="S49" s="36"/>
      <c r="T49" s="36"/>
      <c r="U49" s="36"/>
      <c r="V49" s="36"/>
      <c r="W49" s="46"/>
      <c r="X49" s="46"/>
      <c r="Y49" s="46"/>
      <c r="Z49" s="46"/>
    </row>
    <row r="50" spans="1:26" s="27" customFormat="1" ht="126" customHeight="1" x14ac:dyDescent="0.25">
      <c r="A50" s="21">
        <v>37</v>
      </c>
      <c r="B50" s="21" t="s">
        <v>103</v>
      </c>
      <c r="C50" s="28" t="s">
        <v>104</v>
      </c>
      <c r="D50" s="21" t="s">
        <v>26</v>
      </c>
      <c r="E50" s="21">
        <v>14</v>
      </c>
      <c r="F50" s="23">
        <v>152490</v>
      </c>
      <c r="G50" s="23">
        <v>132600</v>
      </c>
      <c r="H50" s="23">
        <v>90000</v>
      </c>
      <c r="I50" s="23">
        <f>2113563/19</f>
        <v>111240.15789473684</v>
      </c>
      <c r="J50" s="23">
        <f>65378*1.19</f>
        <v>77799.819999999992</v>
      </c>
      <c r="K50" s="23">
        <v>108000.15789473684</v>
      </c>
      <c r="L50" s="23">
        <v>131019</v>
      </c>
      <c r="M50" s="23">
        <f t="shared" ref="M50:M51" si="41">+MIN(F50,G50,H50,I50,J50,L50,K50)</f>
        <v>77799.819999999992</v>
      </c>
      <c r="N50" s="23">
        <f t="shared" ref="N50:N51" si="42">MEDIAN(F50,G50,H50,I50,J50,L50,K50)</f>
        <v>111240.15789473684</v>
      </c>
      <c r="O50" s="23">
        <f t="shared" ref="O50:O51" si="43">AVERAGE(JG50,G50,H50,I50,J50,L50,K50)</f>
        <v>108443.18929824563</v>
      </c>
      <c r="P50" s="23">
        <f t="shared" ref="P50:P51" si="44">GEOMEAN(F50,G50,H50,I50,J50,L50,K50)</f>
        <v>112129.02266621734</v>
      </c>
      <c r="Q50" s="23">
        <f t="shared" ref="Q50:Q51" si="45">+STDEVA(F50,G50,H50,I50,J50,L50,K50)</f>
        <v>25959.476977629376</v>
      </c>
      <c r="R50" s="24">
        <f t="shared" ref="R50:R51" si="46">+Q50/O50</f>
        <v>0.23938319359304699</v>
      </c>
      <c r="S50" s="25">
        <f t="shared" ref="S50" si="47">M50</f>
        <v>77799.819999999992</v>
      </c>
      <c r="T50" s="26">
        <f t="shared" ref="T50:T51" si="48">ROUND(S50,0)</f>
        <v>77800</v>
      </c>
      <c r="U50" s="26">
        <f t="shared" ref="U50:U51" si="49">T50*E50</f>
        <v>1089200</v>
      </c>
      <c r="V50" s="25" t="s">
        <v>65</v>
      </c>
      <c r="W50" s="46"/>
      <c r="X50" s="46"/>
      <c r="Y50" s="46"/>
      <c r="Z50" s="46"/>
    </row>
    <row r="51" spans="1:26" s="27" customFormat="1" ht="126" customHeight="1" x14ac:dyDescent="0.25">
      <c r="A51" s="21">
        <v>38</v>
      </c>
      <c r="B51" s="21" t="s">
        <v>105</v>
      </c>
      <c r="C51" s="28" t="s">
        <v>106</v>
      </c>
      <c r="D51" s="21" t="s">
        <v>26</v>
      </c>
      <c r="E51" s="21">
        <v>2</v>
      </c>
      <c r="F51" s="23">
        <v>154330</v>
      </c>
      <c r="G51" s="23">
        <v>134200</v>
      </c>
      <c r="H51" s="23">
        <v>150000</v>
      </c>
      <c r="I51" s="23">
        <f>440149/2</f>
        <v>220074.5</v>
      </c>
      <c r="J51" s="23"/>
      <c r="K51" s="23">
        <v>213664.5</v>
      </c>
      <c r="L51" s="23">
        <v>235679.5</v>
      </c>
      <c r="M51" s="23">
        <f t="shared" si="41"/>
        <v>134200</v>
      </c>
      <c r="N51" s="23">
        <f t="shared" si="42"/>
        <v>183997.25</v>
      </c>
      <c r="O51" s="23">
        <f t="shared" si="43"/>
        <v>190723.7</v>
      </c>
      <c r="P51" s="23">
        <f t="shared" si="44"/>
        <v>180365.30712923108</v>
      </c>
      <c r="Q51" s="23">
        <f t="shared" si="45"/>
        <v>43280.187820083091</v>
      </c>
      <c r="R51" s="24">
        <f t="shared" si="46"/>
        <v>0.22692611259158191</v>
      </c>
      <c r="S51" s="25">
        <f>O51</f>
        <v>190723.7</v>
      </c>
      <c r="T51" s="26">
        <f t="shared" si="48"/>
        <v>190724</v>
      </c>
      <c r="U51" s="26">
        <f t="shared" si="49"/>
        <v>381448</v>
      </c>
      <c r="V51" s="25" t="s">
        <v>51</v>
      </c>
      <c r="W51" s="46"/>
      <c r="X51" s="46"/>
      <c r="Y51" s="46"/>
      <c r="Z51" s="46"/>
    </row>
    <row r="52" spans="1:26" ht="63.95" customHeight="1" x14ac:dyDescent="0.25">
      <c r="A52" s="32" t="s">
        <v>107</v>
      </c>
      <c r="B52" s="32"/>
      <c r="C52" s="32"/>
      <c r="D52" s="32"/>
      <c r="E52" s="32"/>
      <c r="F52" s="32"/>
      <c r="G52" s="32"/>
      <c r="H52" s="32"/>
      <c r="I52" s="32"/>
      <c r="J52" s="32"/>
      <c r="K52" s="32"/>
      <c r="L52" s="32"/>
      <c r="M52" s="32"/>
      <c r="N52" s="32"/>
      <c r="O52" s="32"/>
      <c r="P52" s="32"/>
      <c r="Q52" s="32"/>
      <c r="R52" s="32"/>
      <c r="S52" s="32"/>
      <c r="T52" s="32"/>
      <c r="U52" s="32"/>
      <c r="V52" s="32"/>
      <c r="W52" s="31"/>
      <c r="X52" s="31"/>
      <c r="Y52" s="31"/>
      <c r="Z52" s="31"/>
    </row>
    <row r="53" spans="1:26" ht="40.5" customHeight="1" x14ac:dyDescent="0.25">
      <c r="A53" s="37">
        <v>39</v>
      </c>
      <c r="B53" s="38" t="s">
        <v>108</v>
      </c>
      <c r="C53" s="39" t="s">
        <v>109</v>
      </c>
      <c r="D53" s="40" t="s">
        <v>110</v>
      </c>
      <c r="E53" s="41">
        <v>1</v>
      </c>
      <c r="F53" s="23">
        <f>4300885</f>
        <v>4300885</v>
      </c>
      <c r="G53" s="23">
        <v>3739900</v>
      </c>
      <c r="H53" s="23">
        <v>2500000</v>
      </c>
      <c r="I53" s="23"/>
      <c r="J53" s="23"/>
      <c r="K53" s="23">
        <v>1285057</v>
      </c>
      <c r="L53" s="23">
        <f>3277900*1.19</f>
        <v>3900701</v>
      </c>
      <c r="M53" s="23">
        <f>+MIN(F53,G53,H53,I53,J53,L53,K53)</f>
        <v>1285057</v>
      </c>
      <c r="N53" s="23">
        <f>MEDIAN(F53,G53,H53,I53,J53,L53,K53)</f>
        <v>3739900</v>
      </c>
      <c r="O53" s="23">
        <f>AVERAGE(JG53,G53,H53,I53,J53,L53,K53)</f>
        <v>2856414.5</v>
      </c>
      <c r="P53" s="23">
        <f>GEOMEAN(F53,G53,H53,I53,J53,L53,K53)</f>
        <v>2889911.7209478896</v>
      </c>
      <c r="Q53" s="23">
        <f>+STDEVA(F53,G53,H53,I53,J53,L53,K53)</f>
        <v>1238595.2357111264</v>
      </c>
      <c r="R53" s="24">
        <f>+Q53/O53</f>
        <v>0.43361887279004024</v>
      </c>
      <c r="S53" s="25">
        <f>M53</f>
        <v>1285057</v>
      </c>
      <c r="T53" s="26">
        <f>ROUND(S53,0)</f>
        <v>1285057</v>
      </c>
      <c r="U53" s="26">
        <f>T53*E53</f>
        <v>1285057</v>
      </c>
      <c r="V53" s="25" t="s">
        <v>65</v>
      </c>
      <c r="W53" s="31"/>
      <c r="X53" s="31"/>
      <c r="Y53" s="31"/>
      <c r="Z53" s="31"/>
    </row>
    <row r="54" spans="1:26" ht="46.5" customHeight="1" x14ac:dyDescent="0.25">
      <c r="A54" s="32" t="s">
        <v>111</v>
      </c>
      <c r="B54" s="32"/>
      <c r="C54" s="32"/>
      <c r="D54" s="32"/>
      <c r="E54" s="32"/>
      <c r="F54" s="32"/>
      <c r="G54" s="32"/>
      <c r="H54" s="32"/>
      <c r="I54" s="32"/>
      <c r="J54" s="32"/>
      <c r="K54" s="32"/>
      <c r="L54" s="32"/>
      <c r="M54" s="32"/>
      <c r="N54" s="32"/>
      <c r="O54" s="32"/>
      <c r="P54" s="32"/>
      <c r="Q54" s="32"/>
      <c r="R54" s="32"/>
      <c r="S54" s="32"/>
      <c r="T54" s="32"/>
      <c r="U54" s="32"/>
      <c r="V54" s="32"/>
      <c r="W54" s="31"/>
      <c r="X54" s="31"/>
      <c r="Y54" s="31"/>
      <c r="Z54" s="31"/>
    </row>
    <row r="55" spans="1:26" s="27" customFormat="1" ht="126" customHeight="1" x14ac:dyDescent="0.25">
      <c r="A55" s="21">
        <v>40</v>
      </c>
      <c r="B55" s="21" t="s">
        <v>112</v>
      </c>
      <c r="C55" s="28" t="s">
        <v>113</v>
      </c>
      <c r="D55" s="21" t="s">
        <v>26</v>
      </c>
      <c r="E55" s="21">
        <v>2</v>
      </c>
      <c r="F55" s="23">
        <v>998833</v>
      </c>
      <c r="G55" s="23">
        <v>868550</v>
      </c>
      <c r="H55" s="23">
        <v>380000</v>
      </c>
      <c r="I55" s="23">
        <f>1125193/2</f>
        <v>562596.5</v>
      </c>
      <c r="J55" s="23"/>
      <c r="K55" s="23">
        <v>546210</v>
      </c>
      <c r="L55" s="23">
        <v>600890.5</v>
      </c>
      <c r="M55" s="23">
        <f t="shared" ref="M55" si="50">+MIN(F55,G55,H55,I55,J55,L55,K55)</f>
        <v>380000</v>
      </c>
      <c r="N55" s="23">
        <f t="shared" ref="N55" si="51">MEDIAN(F55,G55,H55,I55,J55,L55,K55)</f>
        <v>581743.5</v>
      </c>
      <c r="O55" s="23">
        <f t="shared" ref="O55" si="52">AVERAGE(JG55,G55,H55,I55,J55,L55,K55)</f>
        <v>591649.4</v>
      </c>
      <c r="P55" s="23">
        <f t="shared" ref="P55" si="53">GEOMEAN(F55,G55,H55,I55,J55,L55,K55)</f>
        <v>627196.87490629707</v>
      </c>
      <c r="Q55" s="23">
        <f t="shared" ref="Q55" si="54">+STDEVA(F55,G55,H55,I55,J55,L55,K55)</f>
        <v>229185.08774561816</v>
      </c>
      <c r="R55" s="24">
        <f t="shared" ref="R55" si="55">+Q55/O55</f>
        <v>0.38736638243124755</v>
      </c>
      <c r="S55" s="25">
        <f>M55</f>
        <v>380000</v>
      </c>
      <c r="T55" s="26">
        <f t="shared" ref="T55" si="56">ROUND(S55,0)</f>
        <v>380000</v>
      </c>
      <c r="U55" s="26">
        <f t="shared" ref="U55" si="57">T55*E55</f>
        <v>760000</v>
      </c>
      <c r="V55" s="25" t="s">
        <v>65</v>
      </c>
      <c r="W55" s="46"/>
      <c r="X55" s="46"/>
      <c r="Y55" s="46"/>
      <c r="Z55" s="46"/>
    </row>
    <row r="56" spans="1:26" ht="16.350000000000001" customHeight="1" x14ac:dyDescent="0.25">
      <c r="A56" s="42" t="s">
        <v>114</v>
      </c>
      <c r="B56" s="42"/>
      <c r="C56" s="42"/>
      <c r="D56" s="42"/>
      <c r="E56" s="42"/>
      <c r="F56" s="42"/>
      <c r="G56" s="42"/>
      <c r="H56" s="42"/>
      <c r="I56" s="42"/>
      <c r="J56" s="42"/>
      <c r="K56" s="42"/>
      <c r="L56" s="42"/>
      <c r="M56" s="42"/>
      <c r="N56" s="42"/>
      <c r="O56" s="42"/>
      <c r="P56" s="42"/>
      <c r="Q56" s="42"/>
      <c r="R56" s="42"/>
      <c r="S56" s="42"/>
      <c r="T56" s="42"/>
      <c r="U56" s="42"/>
      <c r="V56" s="42"/>
      <c r="W56" s="31"/>
      <c r="X56" s="31"/>
      <c r="Y56" s="31"/>
      <c r="Z56" s="31"/>
    </row>
    <row r="57" spans="1:26" s="27" customFormat="1" ht="102" customHeight="1" x14ac:dyDescent="0.25">
      <c r="A57" s="21">
        <v>41</v>
      </c>
      <c r="B57" s="21" t="s">
        <v>115</v>
      </c>
      <c r="C57" s="28" t="s">
        <v>116</v>
      </c>
      <c r="D57" s="21" t="s">
        <v>26</v>
      </c>
      <c r="E57" s="21">
        <v>4</v>
      </c>
      <c r="F57" s="23">
        <v>138000</v>
      </c>
      <c r="G57" s="23">
        <v>120000</v>
      </c>
      <c r="H57" s="23">
        <v>500000</v>
      </c>
      <c r="I57" s="23">
        <f>4338359/8</f>
        <v>542294.875</v>
      </c>
      <c r="J57" s="23"/>
      <c r="K57" s="23">
        <v>526499.875</v>
      </c>
      <c r="L57" s="23">
        <v>636769</v>
      </c>
      <c r="M57" s="23">
        <f t="shared" ref="M57:M59" si="58">+MIN(F57,G57,H57,I57,J57,L57,K57)</f>
        <v>120000</v>
      </c>
      <c r="N57" s="23">
        <f t="shared" ref="N57:N59" si="59">MEDIAN(F57,G57,H57,I57,J57,L57,K57)</f>
        <v>513249.9375</v>
      </c>
      <c r="O57" s="23">
        <f t="shared" ref="O57:O59" si="60">AVERAGE(JG57,G57,H57,I57,J57,L57,K57)</f>
        <v>465112.75</v>
      </c>
      <c r="P57" s="23">
        <f t="shared" ref="P57:P59" si="61">GEOMEAN(F57,G57,H57,I57,J57,L57,K57)</f>
        <v>338538.19184616965</v>
      </c>
      <c r="Q57" s="23">
        <f t="shared" ref="Q57:Q59" si="62">+STDEVA(F57,G57,H57,I57,J57,L57,K57)</f>
        <v>223015.79202750235</v>
      </c>
      <c r="R57" s="24">
        <f t="shared" ref="R57:R59" si="63">+Q57/O57</f>
        <v>0.47948759097122656</v>
      </c>
      <c r="S57" s="25">
        <f>M57</f>
        <v>120000</v>
      </c>
      <c r="T57" s="26">
        <f t="shared" ref="T57:T59" si="64">ROUND(S57,0)</f>
        <v>120000</v>
      </c>
      <c r="U57" s="26">
        <f t="shared" ref="U57:U59" si="65">T57*E57</f>
        <v>480000</v>
      </c>
      <c r="V57" s="25" t="s">
        <v>65</v>
      </c>
      <c r="W57" s="46"/>
      <c r="X57" s="46"/>
      <c r="Y57" s="46"/>
      <c r="Z57" s="46"/>
    </row>
    <row r="58" spans="1:26" s="27" customFormat="1" ht="126" customHeight="1" x14ac:dyDescent="0.25">
      <c r="A58" s="21">
        <v>42</v>
      </c>
      <c r="B58" s="21" t="s">
        <v>117</v>
      </c>
      <c r="C58" s="28" t="s">
        <v>118</v>
      </c>
      <c r="D58" s="21" t="s">
        <v>26</v>
      </c>
      <c r="E58" s="21">
        <v>5</v>
      </c>
      <c r="F58" s="23">
        <v>29325</v>
      </c>
      <c r="G58" s="23">
        <v>25500</v>
      </c>
      <c r="H58" s="23">
        <v>15000</v>
      </c>
      <c r="I58" s="23">
        <v>124102</v>
      </c>
      <c r="J58" s="23"/>
      <c r="K58" s="23">
        <v>24097.599999999999</v>
      </c>
      <c r="L58" s="23">
        <v>19337.5</v>
      </c>
      <c r="M58" s="23">
        <f t="shared" si="58"/>
        <v>15000</v>
      </c>
      <c r="N58" s="23">
        <f t="shared" si="59"/>
        <v>24798.799999999999</v>
      </c>
      <c r="O58" s="23">
        <f t="shared" si="60"/>
        <v>41607.42</v>
      </c>
      <c r="P58" s="23">
        <f t="shared" si="61"/>
        <v>29421.878189880794</v>
      </c>
      <c r="Q58" s="23">
        <f t="shared" si="62"/>
        <v>41715.746447294929</v>
      </c>
      <c r="R58" s="24">
        <f t="shared" si="63"/>
        <v>1.0026035367560626</v>
      </c>
      <c r="S58" s="25">
        <f>O58</f>
        <v>41607.42</v>
      </c>
      <c r="T58" s="26">
        <f t="shared" si="64"/>
        <v>41607</v>
      </c>
      <c r="U58" s="26">
        <f t="shared" si="65"/>
        <v>208035</v>
      </c>
      <c r="V58" s="25" t="s">
        <v>14</v>
      </c>
      <c r="W58" s="46"/>
      <c r="X58" s="46"/>
      <c r="Y58" s="46"/>
      <c r="Z58" s="46"/>
    </row>
    <row r="59" spans="1:26" s="27" customFormat="1" ht="126" customHeight="1" x14ac:dyDescent="0.25">
      <c r="A59" s="21">
        <v>43</v>
      </c>
      <c r="B59" s="21" t="s">
        <v>119</v>
      </c>
      <c r="C59" s="28" t="s">
        <v>120</v>
      </c>
      <c r="D59" s="21" t="s">
        <v>26</v>
      </c>
      <c r="E59" s="21">
        <v>8</v>
      </c>
      <c r="F59" s="23">
        <v>58535</v>
      </c>
      <c r="G59" s="23">
        <v>50900</v>
      </c>
      <c r="H59" s="23">
        <v>30000</v>
      </c>
      <c r="I59" s="23">
        <v>248204</v>
      </c>
      <c r="J59" s="23"/>
      <c r="K59" s="23">
        <v>24097.5</v>
      </c>
      <c r="L59" s="23">
        <v>28203</v>
      </c>
      <c r="M59" s="23">
        <f t="shared" si="58"/>
        <v>24097.5</v>
      </c>
      <c r="N59" s="23">
        <f t="shared" si="59"/>
        <v>40450</v>
      </c>
      <c r="O59" s="23">
        <f t="shared" si="60"/>
        <v>76280.899999999994</v>
      </c>
      <c r="P59" s="23">
        <f t="shared" si="61"/>
        <v>49703.669794217407</v>
      </c>
      <c r="Q59" s="23">
        <f t="shared" si="62"/>
        <v>86764.839206760473</v>
      </c>
      <c r="R59" s="24">
        <f t="shared" si="63"/>
        <v>1.1374385882542088</v>
      </c>
      <c r="S59" s="25">
        <f>N59</f>
        <v>40450</v>
      </c>
      <c r="T59" s="26">
        <f t="shared" si="64"/>
        <v>40450</v>
      </c>
      <c r="U59" s="26">
        <f t="shared" si="65"/>
        <v>323600</v>
      </c>
      <c r="V59" s="25" t="s">
        <v>14</v>
      </c>
      <c r="W59" s="46"/>
      <c r="X59" s="46"/>
      <c r="Y59" s="46"/>
      <c r="Z59" s="46"/>
    </row>
    <row r="60" spans="1:26" s="27" customFormat="1" ht="32.450000000000003" customHeight="1" x14ac:dyDescent="0.25">
      <c r="A60" s="36" t="s">
        <v>121</v>
      </c>
      <c r="B60" s="36"/>
      <c r="C60" s="36"/>
      <c r="D60" s="36"/>
      <c r="E60" s="36"/>
      <c r="F60" s="36"/>
      <c r="G60" s="36"/>
      <c r="H60" s="36"/>
      <c r="I60" s="36"/>
      <c r="J60" s="36"/>
      <c r="K60" s="36"/>
      <c r="L60" s="36"/>
      <c r="M60" s="36"/>
      <c r="N60" s="36"/>
      <c r="O60" s="36"/>
      <c r="P60" s="36"/>
      <c r="Q60" s="36"/>
      <c r="R60" s="36"/>
      <c r="S60" s="36"/>
      <c r="T60" s="36"/>
      <c r="U60" s="36"/>
      <c r="V60" s="36"/>
      <c r="W60" s="46"/>
      <c r="X60" s="46"/>
      <c r="Y60" s="46"/>
      <c r="Z60" s="46"/>
    </row>
    <row r="61" spans="1:26" s="27" customFormat="1" ht="126" customHeight="1" x14ac:dyDescent="0.25">
      <c r="A61" s="21">
        <v>44</v>
      </c>
      <c r="B61" s="21" t="s">
        <v>122</v>
      </c>
      <c r="C61" s="28" t="s">
        <v>123</v>
      </c>
      <c r="D61" s="21" t="s">
        <v>26</v>
      </c>
      <c r="E61" s="21">
        <v>2</v>
      </c>
      <c r="F61" s="23">
        <v>38985</v>
      </c>
      <c r="G61" s="23">
        <v>33900</v>
      </c>
      <c r="H61" s="23">
        <v>40000</v>
      </c>
      <c r="I61" s="23">
        <f>198563/5</f>
        <v>39712.6</v>
      </c>
      <c r="J61" s="23"/>
      <c r="K61" s="23">
        <v>38556</v>
      </c>
      <c r="L61" s="23">
        <v>42364</v>
      </c>
      <c r="M61" s="23">
        <f t="shared" si="24"/>
        <v>33900</v>
      </c>
      <c r="N61" s="23">
        <f t="shared" si="25"/>
        <v>39712.6</v>
      </c>
      <c r="O61" s="23">
        <f t="shared" si="26"/>
        <v>38994.15</v>
      </c>
      <c r="P61" s="23">
        <f t="shared" si="27"/>
        <v>38888.080025510906</v>
      </c>
      <c r="Q61" s="23">
        <f t="shared" si="28"/>
        <v>3115.8556147549584</v>
      </c>
      <c r="R61" s="24">
        <f t="shared" si="29"/>
        <v>7.9905719569601033E-2</v>
      </c>
      <c r="S61" s="25">
        <f>O61</f>
        <v>38994.15</v>
      </c>
      <c r="T61" s="26">
        <f t="shared" si="30"/>
        <v>38994</v>
      </c>
      <c r="U61" s="26">
        <f t="shared" si="31"/>
        <v>77988</v>
      </c>
      <c r="V61" s="25" t="str">
        <f t="shared" ref="V61:V68" si="66">IF(S61=M61,"MENOR VALOR","MEDIANA")</f>
        <v>MEDIANA</v>
      </c>
      <c r="W61" s="46"/>
      <c r="X61" s="46"/>
      <c r="Y61" s="46"/>
      <c r="Z61" s="46"/>
    </row>
    <row r="62" spans="1:26" s="27" customFormat="1" ht="18.600000000000001" customHeight="1" x14ac:dyDescent="0.25">
      <c r="A62" s="36" t="s">
        <v>124</v>
      </c>
      <c r="B62" s="36"/>
      <c r="C62" s="36"/>
      <c r="D62" s="36"/>
      <c r="E62" s="36"/>
      <c r="F62" s="36"/>
      <c r="G62" s="36"/>
      <c r="H62" s="36"/>
      <c r="I62" s="36"/>
      <c r="J62" s="36"/>
      <c r="K62" s="36"/>
      <c r="L62" s="36"/>
      <c r="M62" s="36"/>
      <c r="N62" s="36"/>
      <c r="O62" s="36"/>
      <c r="P62" s="36"/>
      <c r="Q62" s="36"/>
      <c r="R62" s="36"/>
      <c r="S62" s="36"/>
      <c r="T62" s="36"/>
      <c r="U62" s="36"/>
      <c r="V62" s="36"/>
      <c r="W62" s="46"/>
      <c r="X62" s="46"/>
      <c r="Y62" s="46"/>
      <c r="Z62" s="46"/>
    </row>
    <row r="63" spans="1:26" s="27" customFormat="1" ht="126" customHeight="1" x14ac:dyDescent="0.25">
      <c r="A63" s="21">
        <v>45</v>
      </c>
      <c r="B63" s="21" t="s">
        <v>125</v>
      </c>
      <c r="C63" s="28" t="s">
        <v>126</v>
      </c>
      <c r="D63" s="21" t="s">
        <v>26</v>
      </c>
      <c r="E63" s="21">
        <v>5</v>
      </c>
      <c r="F63" s="23">
        <v>86250</v>
      </c>
      <c r="G63" s="23">
        <v>75000</v>
      </c>
      <c r="H63" s="23">
        <v>22000</v>
      </c>
      <c r="I63" s="23">
        <f>1489226/20</f>
        <v>74461.3</v>
      </c>
      <c r="J63" s="23"/>
      <c r="K63" s="23">
        <v>72292.5</v>
      </c>
      <c r="L63" s="23">
        <v>77826</v>
      </c>
      <c r="M63" s="23">
        <f t="shared" si="24"/>
        <v>22000</v>
      </c>
      <c r="N63" s="23">
        <f t="shared" si="25"/>
        <v>75000</v>
      </c>
      <c r="O63" s="23">
        <f t="shared" si="26"/>
        <v>62321.824999999997</v>
      </c>
      <c r="P63" s="23">
        <f t="shared" si="27"/>
        <v>60709.921927130403</v>
      </c>
      <c r="Q63" s="23">
        <f t="shared" si="28"/>
        <v>25653.35278005588</v>
      </c>
      <c r="R63" s="24">
        <f t="shared" si="29"/>
        <v>0.41162711104907279</v>
      </c>
      <c r="S63" s="25">
        <f>N63</f>
        <v>75000</v>
      </c>
      <c r="T63" s="26">
        <f t="shared" si="30"/>
        <v>75000</v>
      </c>
      <c r="U63" s="26">
        <f t="shared" si="31"/>
        <v>375000</v>
      </c>
      <c r="V63" s="25" t="str">
        <f t="shared" si="66"/>
        <v>MEDIANA</v>
      </c>
      <c r="W63" s="46"/>
      <c r="X63" s="46"/>
      <c r="Y63" s="46"/>
      <c r="Z63" s="46"/>
    </row>
    <row r="64" spans="1:26" ht="41.45" customHeight="1" x14ac:dyDescent="0.25">
      <c r="A64" s="32" t="s">
        <v>127</v>
      </c>
      <c r="B64" s="32"/>
      <c r="C64" s="32"/>
      <c r="D64" s="32"/>
      <c r="E64" s="32"/>
      <c r="F64" s="32"/>
      <c r="G64" s="32"/>
      <c r="H64" s="32"/>
      <c r="I64" s="32"/>
      <c r="J64" s="32"/>
      <c r="K64" s="32"/>
      <c r="L64" s="32"/>
      <c r="M64" s="32"/>
      <c r="N64" s="32"/>
      <c r="O64" s="32"/>
      <c r="P64" s="32"/>
      <c r="Q64" s="32"/>
      <c r="R64" s="32"/>
      <c r="S64" s="32"/>
      <c r="T64" s="32"/>
      <c r="U64" s="32"/>
      <c r="V64" s="32"/>
      <c r="W64" s="31"/>
      <c r="X64" s="31"/>
      <c r="Y64" s="31"/>
      <c r="Z64" s="31"/>
    </row>
    <row r="65" spans="1:26" s="27" customFormat="1" ht="112.35" customHeight="1" x14ac:dyDescent="0.25">
      <c r="A65" s="21">
        <v>46</v>
      </c>
      <c r="B65" s="21" t="s">
        <v>128</v>
      </c>
      <c r="C65" s="28" t="s">
        <v>129</v>
      </c>
      <c r="D65" s="21" t="s">
        <v>26</v>
      </c>
      <c r="E65" s="21">
        <v>1</v>
      </c>
      <c r="F65" s="23">
        <v>97750</v>
      </c>
      <c r="G65" s="23">
        <v>85000</v>
      </c>
      <c r="H65" s="23">
        <v>43000</v>
      </c>
      <c r="I65" s="23">
        <v>82735</v>
      </c>
      <c r="J65" s="23"/>
      <c r="K65" s="23">
        <v>80325</v>
      </c>
      <c r="L65" s="23">
        <v>88476.5</v>
      </c>
      <c r="M65" s="23">
        <f t="shared" si="24"/>
        <v>43000</v>
      </c>
      <c r="N65" s="23">
        <f t="shared" si="25"/>
        <v>85000</v>
      </c>
      <c r="O65" s="23">
        <f t="shared" si="26"/>
        <v>74802.875</v>
      </c>
      <c r="P65" s="23">
        <f t="shared" si="27"/>
        <v>76472.320819302637</v>
      </c>
      <c r="Q65" s="23">
        <f t="shared" si="28"/>
        <v>21133.783859025334</v>
      </c>
      <c r="R65" s="24">
        <f t="shared" si="29"/>
        <v>0.2825263582318906</v>
      </c>
      <c r="S65" s="25">
        <f>+N65</f>
        <v>85000</v>
      </c>
      <c r="T65" s="26">
        <f t="shared" si="30"/>
        <v>85000</v>
      </c>
      <c r="U65" s="26">
        <f t="shared" si="31"/>
        <v>85000</v>
      </c>
      <c r="V65" s="25" t="str">
        <f t="shared" si="66"/>
        <v>MEDIANA</v>
      </c>
      <c r="W65" s="46"/>
      <c r="X65" s="46"/>
      <c r="Y65" s="46"/>
      <c r="Z65" s="46"/>
    </row>
    <row r="66" spans="1:26" s="27" customFormat="1" ht="112.35" customHeight="1" x14ac:dyDescent="0.25">
      <c r="A66" s="21">
        <v>47</v>
      </c>
      <c r="B66" s="21" t="s">
        <v>130</v>
      </c>
      <c r="C66" s="43" t="s">
        <v>131</v>
      </c>
      <c r="D66" s="21" t="s">
        <v>26</v>
      </c>
      <c r="E66" s="21">
        <v>2</v>
      </c>
      <c r="F66" s="23">
        <v>156285</v>
      </c>
      <c r="G66" s="23">
        <v>135900</v>
      </c>
      <c r="H66" s="23">
        <v>60000</v>
      </c>
      <c r="I66" s="23">
        <f>3834994/14</f>
        <v>273928.14285714284</v>
      </c>
      <c r="J66" s="23"/>
      <c r="K66" s="23">
        <v>265949.64285714284</v>
      </c>
      <c r="L66" s="23">
        <v>354441.5</v>
      </c>
      <c r="M66" s="23">
        <f t="shared" si="24"/>
        <v>60000</v>
      </c>
      <c r="N66" s="23">
        <f t="shared" si="25"/>
        <v>156285</v>
      </c>
      <c r="O66" s="23">
        <f t="shared" si="26"/>
        <v>206067.41071428571</v>
      </c>
      <c r="P66" s="23">
        <f t="shared" si="27"/>
        <v>165384.13442887415</v>
      </c>
      <c r="Q66" s="23">
        <f t="shared" si="28"/>
        <v>117112.90926993644</v>
      </c>
      <c r="R66" s="24">
        <f t="shared" si="29"/>
        <v>0.56832329218866406</v>
      </c>
      <c r="S66" s="25">
        <f>O66</f>
        <v>206067.41071428571</v>
      </c>
      <c r="T66" s="26">
        <f t="shared" si="30"/>
        <v>206067</v>
      </c>
      <c r="U66" s="26">
        <f t="shared" si="31"/>
        <v>412134</v>
      </c>
      <c r="V66" s="25" t="s">
        <v>51</v>
      </c>
      <c r="W66" s="46"/>
      <c r="X66" s="46"/>
      <c r="Y66" s="46"/>
      <c r="Z66" s="46"/>
    </row>
    <row r="67" spans="1:26" s="27" customFormat="1" ht="44.1" customHeight="1" x14ac:dyDescent="0.25">
      <c r="A67" s="36" t="s">
        <v>132</v>
      </c>
      <c r="B67" s="36"/>
      <c r="C67" s="36"/>
      <c r="D67" s="36"/>
      <c r="E67" s="36"/>
      <c r="F67" s="36"/>
      <c r="G67" s="36"/>
      <c r="H67" s="36"/>
      <c r="I67" s="36"/>
      <c r="J67" s="36"/>
      <c r="K67" s="36"/>
      <c r="L67" s="36"/>
      <c r="M67" s="36"/>
      <c r="N67" s="36"/>
      <c r="O67" s="36"/>
      <c r="P67" s="36"/>
      <c r="Q67" s="36"/>
      <c r="R67" s="36"/>
      <c r="S67" s="36"/>
      <c r="T67" s="36"/>
      <c r="U67" s="36"/>
      <c r="V67" s="36"/>
      <c r="W67" s="46"/>
      <c r="X67" s="46"/>
      <c r="Y67" s="46"/>
      <c r="Z67" s="46"/>
    </row>
    <row r="68" spans="1:26" s="27" customFormat="1" ht="112.35" customHeight="1" x14ac:dyDescent="0.25">
      <c r="A68" s="21">
        <v>48</v>
      </c>
      <c r="B68" s="21" t="s">
        <v>133</v>
      </c>
      <c r="C68" s="43" t="s">
        <v>134</v>
      </c>
      <c r="D68" s="21" t="s">
        <v>26</v>
      </c>
      <c r="E68" s="21">
        <v>1</v>
      </c>
      <c r="F68" s="23">
        <v>293078</v>
      </c>
      <c r="G68" s="23">
        <v>254850</v>
      </c>
      <c r="H68" s="23">
        <v>100000</v>
      </c>
      <c r="I68" s="23"/>
      <c r="J68" s="23"/>
      <c r="K68" s="23">
        <v>144585</v>
      </c>
      <c r="L68" s="23">
        <v>159400.5</v>
      </c>
      <c r="M68" s="23">
        <f t="shared" si="24"/>
        <v>100000</v>
      </c>
      <c r="N68" s="23">
        <f t="shared" si="25"/>
        <v>207125.25</v>
      </c>
      <c r="O68" s="23">
        <f t="shared" si="26"/>
        <v>171416.83333333334</v>
      </c>
      <c r="P68" s="23">
        <f t="shared" si="27"/>
        <v>185754.51734121438</v>
      </c>
      <c r="Q68" s="23">
        <f t="shared" si="28"/>
        <v>88141.797228835581</v>
      </c>
      <c r="R68" s="24">
        <f t="shared" si="29"/>
        <v>0.51419569195655956</v>
      </c>
      <c r="S68" s="25">
        <f t="shared" ref="S68:S75" si="67">IF(R68&lt;=50%,M68,N68)</f>
        <v>207125.25</v>
      </c>
      <c r="T68" s="26">
        <f t="shared" si="30"/>
        <v>207125</v>
      </c>
      <c r="U68" s="26">
        <f t="shared" si="31"/>
        <v>207125</v>
      </c>
      <c r="V68" s="25" t="str">
        <f t="shared" si="66"/>
        <v>MEDIANA</v>
      </c>
      <c r="W68" s="46"/>
      <c r="X68" s="46"/>
      <c r="Y68" s="46"/>
      <c r="Z68" s="46"/>
    </row>
    <row r="69" spans="1:26" s="27" customFormat="1" ht="16.350000000000001" customHeight="1" x14ac:dyDescent="0.25">
      <c r="A69" s="44"/>
      <c r="B69" s="44"/>
      <c r="C69" s="44"/>
      <c r="D69" s="44"/>
      <c r="E69" s="44"/>
      <c r="F69"/>
      <c r="G69"/>
      <c r="H69"/>
      <c r="I69"/>
      <c r="J69"/>
      <c r="K69"/>
      <c r="L69"/>
      <c r="M69"/>
      <c r="N69"/>
      <c r="O69"/>
      <c r="P69"/>
      <c r="Q69"/>
      <c r="R69"/>
      <c r="S69"/>
      <c r="T69"/>
      <c r="U69"/>
      <c r="V69"/>
    </row>
    <row r="70" spans="1:26" s="27" customFormat="1" ht="16.350000000000001" customHeight="1" x14ac:dyDescent="0.25">
      <c r="A70"/>
      <c r="B70"/>
      <c r="C70"/>
      <c r="D70"/>
      <c r="E70"/>
      <c r="F70"/>
      <c r="G70"/>
      <c r="H70"/>
      <c r="I70"/>
      <c r="J70"/>
      <c r="K70"/>
      <c r="L70"/>
      <c r="M70"/>
      <c r="N70"/>
      <c r="O70"/>
      <c r="P70"/>
      <c r="Q70"/>
      <c r="R70"/>
      <c r="S70"/>
      <c r="T70"/>
      <c r="U70"/>
      <c r="V70"/>
    </row>
    <row r="71" spans="1:26" ht="26.45" customHeight="1" x14ac:dyDescent="0.25">
      <c r="A71" s="49" t="s">
        <v>141</v>
      </c>
      <c r="B71" s="50"/>
    </row>
    <row r="72" spans="1:26" ht="16.350000000000001" customHeight="1" x14ac:dyDescent="0.25">
      <c r="A72" s="49" t="s">
        <v>142</v>
      </c>
      <c r="B72" s="50"/>
    </row>
    <row r="73" spans="1:26" ht="15" x14ac:dyDescent="0.25">
      <c r="A73" s="49" t="s">
        <v>143</v>
      </c>
      <c r="B73" s="50"/>
    </row>
    <row r="74" spans="1:26" ht="15" x14ac:dyDescent="0.25">
      <c r="A74" s="49" t="s">
        <v>144</v>
      </c>
      <c r="B74" s="50"/>
    </row>
    <row r="75" spans="1:26" ht="26.45" customHeight="1" x14ac:dyDescent="0.25">
      <c r="A75" s="49" t="s">
        <v>145</v>
      </c>
      <c r="B75" s="50"/>
    </row>
    <row r="76" spans="1:26" ht="15" x14ac:dyDescent="0.25"/>
    <row r="77" spans="1:26" ht="15" x14ac:dyDescent="0.25"/>
    <row r="78" spans="1:26" ht="29.25" customHeight="1" x14ac:dyDescent="0.25"/>
    <row r="79" spans="1:26" ht="26.45" customHeight="1" x14ac:dyDescent="0.25"/>
    <row r="80" spans="1:26" ht="26.1" customHeight="1" x14ac:dyDescent="0.25"/>
    <row r="81" spans="6:25" ht="15" x14ac:dyDescent="0.25"/>
    <row r="82" spans="6:25" ht="15" x14ac:dyDescent="0.25"/>
    <row r="83" spans="6:25" ht="15" x14ac:dyDescent="0.25"/>
    <row r="84" spans="6:25" s="1" customFormat="1" ht="15" x14ac:dyDescent="0.25">
      <c r="F84"/>
      <c r="G84"/>
      <c r="H84"/>
      <c r="I84"/>
      <c r="J84"/>
      <c r="K84"/>
      <c r="L84"/>
      <c r="M84"/>
      <c r="N84"/>
      <c r="O84"/>
      <c r="P84"/>
      <c r="Q84"/>
      <c r="R84"/>
      <c r="S84"/>
      <c r="T84"/>
      <c r="U84"/>
      <c r="V84"/>
      <c r="W84"/>
      <c r="X84"/>
      <c r="Y84"/>
    </row>
    <row r="85" spans="6:25" s="1" customFormat="1" ht="15" x14ac:dyDescent="0.25">
      <c r="F85"/>
      <c r="G85"/>
      <c r="H85"/>
      <c r="I85"/>
      <c r="J85"/>
      <c r="K85"/>
      <c r="L85"/>
      <c r="M85"/>
      <c r="N85"/>
      <c r="O85"/>
      <c r="P85"/>
      <c r="Q85"/>
      <c r="R85"/>
      <c r="S85"/>
      <c r="T85"/>
      <c r="U85"/>
      <c r="V85"/>
      <c r="W85"/>
      <c r="X85"/>
      <c r="Y85"/>
    </row>
    <row r="86" spans="6:25" s="1" customFormat="1" ht="15" x14ac:dyDescent="0.25">
      <c r="F86"/>
      <c r="G86"/>
      <c r="H86"/>
      <c r="I86"/>
      <c r="J86"/>
      <c r="K86"/>
      <c r="L86"/>
      <c r="M86"/>
      <c r="N86"/>
      <c r="O86"/>
      <c r="P86"/>
      <c r="Q86"/>
      <c r="R86"/>
      <c r="S86"/>
      <c r="T86"/>
      <c r="U86"/>
      <c r="V86"/>
      <c r="W86"/>
      <c r="X86"/>
      <c r="Y86"/>
    </row>
    <row r="87" spans="6:25" s="1" customFormat="1" ht="15" x14ac:dyDescent="0.25">
      <c r="F87"/>
      <c r="G87"/>
      <c r="H87"/>
      <c r="I87"/>
      <c r="J87"/>
      <c r="K87"/>
      <c r="L87"/>
      <c r="M87"/>
      <c r="N87"/>
      <c r="O87"/>
      <c r="P87"/>
      <c r="Q87"/>
      <c r="R87"/>
      <c r="S87"/>
      <c r="T87"/>
      <c r="U87"/>
      <c r="V87"/>
      <c r="W87"/>
      <c r="X87"/>
      <c r="Y87"/>
    </row>
    <row r="88" spans="6:25" s="1" customFormat="1" ht="15" x14ac:dyDescent="0.25">
      <c r="F88"/>
      <c r="G88"/>
      <c r="H88"/>
      <c r="I88"/>
      <c r="J88"/>
      <c r="K88"/>
      <c r="L88"/>
      <c r="M88"/>
      <c r="N88"/>
      <c r="O88"/>
      <c r="P88"/>
      <c r="Q88"/>
      <c r="R88"/>
      <c r="S88"/>
      <c r="T88"/>
      <c r="U88"/>
      <c r="V88"/>
      <c r="W88"/>
      <c r="X88"/>
      <c r="Y88"/>
    </row>
    <row r="89" spans="6:25" s="1" customFormat="1" ht="15" x14ac:dyDescent="0.25">
      <c r="F89"/>
      <c r="G89"/>
      <c r="H89"/>
      <c r="I89"/>
      <c r="J89"/>
      <c r="K89"/>
      <c r="L89"/>
      <c r="M89"/>
      <c r="N89"/>
      <c r="O89"/>
      <c r="P89"/>
      <c r="Q89"/>
      <c r="R89"/>
      <c r="S89"/>
      <c r="T89"/>
      <c r="U89"/>
      <c r="V89"/>
      <c r="W89"/>
      <c r="X89"/>
      <c r="Y89"/>
    </row>
    <row r="90" spans="6:25" s="1" customFormat="1" ht="15" x14ac:dyDescent="0.25">
      <c r="F90"/>
      <c r="G90"/>
      <c r="H90"/>
      <c r="I90"/>
      <c r="J90"/>
      <c r="K90"/>
      <c r="L90"/>
      <c r="M90"/>
      <c r="N90"/>
      <c r="O90"/>
      <c r="P90"/>
      <c r="Q90"/>
      <c r="R90"/>
      <c r="S90"/>
      <c r="T90"/>
      <c r="U90"/>
      <c r="V90"/>
      <c r="W90"/>
      <c r="X90"/>
      <c r="Y90"/>
    </row>
    <row r="91" spans="6:25" s="1" customFormat="1" ht="15" x14ac:dyDescent="0.25">
      <c r="F91"/>
      <c r="G91"/>
      <c r="H91"/>
      <c r="I91"/>
      <c r="J91"/>
      <c r="K91"/>
      <c r="L91"/>
      <c r="M91"/>
      <c r="N91"/>
      <c r="O91"/>
      <c r="P91"/>
      <c r="Q91"/>
      <c r="R91"/>
      <c r="S91"/>
      <c r="T91"/>
      <c r="U91"/>
      <c r="V91"/>
      <c r="W91"/>
      <c r="X91"/>
      <c r="Y91"/>
    </row>
    <row r="92" spans="6:25" s="1" customFormat="1" ht="15" x14ac:dyDescent="0.25">
      <c r="F92"/>
      <c r="G92"/>
      <c r="H92"/>
      <c r="I92"/>
      <c r="J92"/>
      <c r="K92"/>
      <c r="L92"/>
      <c r="M92"/>
      <c r="N92"/>
      <c r="O92"/>
      <c r="P92"/>
      <c r="Q92"/>
      <c r="R92"/>
      <c r="S92"/>
      <c r="T92"/>
      <c r="U92"/>
      <c r="V92"/>
      <c r="W92"/>
      <c r="X92"/>
      <c r="Y92"/>
    </row>
    <row r="93" spans="6:25" s="1" customFormat="1" ht="15" x14ac:dyDescent="0.25">
      <c r="F93"/>
      <c r="G93"/>
      <c r="H93"/>
      <c r="I93"/>
      <c r="J93"/>
      <c r="K93"/>
      <c r="L93"/>
      <c r="M93"/>
      <c r="N93"/>
      <c r="O93"/>
      <c r="P93"/>
      <c r="Q93"/>
      <c r="R93"/>
      <c r="S93"/>
      <c r="T93"/>
      <c r="U93"/>
      <c r="V93"/>
      <c r="W93"/>
      <c r="X93"/>
      <c r="Y93"/>
    </row>
    <row r="94" spans="6:25" s="1" customFormat="1" ht="15" x14ac:dyDescent="0.25">
      <c r="F94"/>
      <c r="G94"/>
      <c r="H94"/>
      <c r="I94"/>
      <c r="J94"/>
      <c r="K94"/>
      <c r="L94"/>
      <c r="M94"/>
      <c r="N94"/>
      <c r="O94"/>
      <c r="P94"/>
      <c r="Q94"/>
      <c r="R94"/>
      <c r="S94"/>
      <c r="T94"/>
      <c r="U94"/>
      <c r="V94"/>
      <c r="W94"/>
      <c r="X94"/>
      <c r="Y94"/>
    </row>
    <row r="95" spans="6:25" s="1" customFormat="1" ht="15" x14ac:dyDescent="0.25">
      <c r="F95"/>
      <c r="G95"/>
      <c r="H95"/>
      <c r="I95"/>
      <c r="J95"/>
      <c r="K95"/>
      <c r="L95"/>
      <c r="M95"/>
      <c r="N95"/>
      <c r="O95"/>
      <c r="P95"/>
      <c r="Q95"/>
      <c r="R95"/>
      <c r="S95"/>
      <c r="T95"/>
      <c r="U95"/>
      <c r="V95"/>
      <c r="W95"/>
      <c r="X95"/>
      <c r="Y95"/>
    </row>
    <row r="96" spans="6:25" s="1" customFormat="1" ht="15" x14ac:dyDescent="0.25">
      <c r="F96"/>
      <c r="G96"/>
      <c r="H96"/>
      <c r="I96"/>
      <c r="J96"/>
      <c r="K96"/>
      <c r="L96"/>
      <c r="M96"/>
      <c r="N96"/>
      <c r="O96"/>
      <c r="P96"/>
      <c r="Q96"/>
      <c r="R96"/>
      <c r="S96"/>
      <c r="T96"/>
      <c r="U96"/>
      <c r="V96"/>
      <c r="W96"/>
      <c r="X96"/>
      <c r="Y96"/>
    </row>
    <row r="97" spans="6:25" s="1" customFormat="1" ht="15" x14ac:dyDescent="0.25">
      <c r="F97"/>
      <c r="G97"/>
      <c r="H97"/>
      <c r="I97"/>
      <c r="J97"/>
      <c r="K97"/>
      <c r="L97"/>
      <c r="M97"/>
      <c r="N97"/>
      <c r="O97"/>
      <c r="P97"/>
      <c r="Q97"/>
      <c r="R97"/>
      <c r="S97"/>
      <c r="T97"/>
      <c r="U97"/>
      <c r="V97"/>
      <c r="W97"/>
      <c r="X97"/>
      <c r="Y97"/>
    </row>
    <row r="98" spans="6:25" s="1" customFormat="1" ht="15" x14ac:dyDescent="0.25">
      <c r="F98"/>
      <c r="G98"/>
      <c r="H98"/>
      <c r="I98"/>
      <c r="J98"/>
      <c r="K98"/>
      <c r="L98"/>
      <c r="M98"/>
      <c r="N98"/>
      <c r="O98"/>
      <c r="P98"/>
      <c r="Q98"/>
      <c r="R98"/>
      <c r="S98"/>
      <c r="T98"/>
      <c r="U98"/>
      <c r="V98"/>
      <c r="W98"/>
      <c r="X98"/>
      <c r="Y98"/>
    </row>
    <row r="99" spans="6:25" s="1" customFormat="1" ht="15" x14ac:dyDescent="0.25">
      <c r="F99"/>
      <c r="G99"/>
      <c r="H99"/>
      <c r="I99"/>
      <c r="J99"/>
      <c r="K99"/>
      <c r="L99"/>
      <c r="M99"/>
      <c r="N99"/>
      <c r="O99"/>
      <c r="P99"/>
      <c r="Q99"/>
      <c r="R99"/>
      <c r="S99"/>
      <c r="T99"/>
      <c r="U99"/>
      <c r="V99"/>
      <c r="W99"/>
      <c r="X99"/>
      <c r="Y99"/>
    </row>
    <row r="100" spans="6:25" s="1" customFormat="1" ht="15" x14ac:dyDescent="0.25">
      <c r="F100"/>
      <c r="G100"/>
      <c r="H100"/>
      <c r="I100"/>
      <c r="J100"/>
      <c r="K100"/>
      <c r="L100"/>
      <c r="M100"/>
      <c r="N100"/>
      <c r="O100"/>
      <c r="P100"/>
      <c r="Q100"/>
      <c r="R100"/>
      <c r="S100"/>
      <c r="T100"/>
      <c r="U100"/>
      <c r="V100"/>
      <c r="W100"/>
      <c r="X100"/>
      <c r="Y100"/>
    </row>
    <row r="101" spans="6:25" s="1" customFormat="1" ht="15" x14ac:dyDescent="0.25">
      <c r="F101"/>
      <c r="G101"/>
      <c r="H101"/>
      <c r="I101"/>
      <c r="J101"/>
      <c r="K101"/>
      <c r="L101"/>
      <c r="M101"/>
      <c r="N101"/>
      <c r="O101"/>
      <c r="P101"/>
      <c r="Q101"/>
      <c r="R101"/>
      <c r="S101"/>
      <c r="T101"/>
      <c r="U101"/>
      <c r="V101"/>
      <c r="W101"/>
      <c r="X101"/>
      <c r="Y101"/>
    </row>
    <row r="102" spans="6:25" s="1" customFormat="1" ht="15" x14ac:dyDescent="0.25">
      <c r="F102"/>
      <c r="G102"/>
      <c r="H102"/>
      <c r="I102"/>
      <c r="J102"/>
      <c r="K102"/>
      <c r="L102"/>
      <c r="M102"/>
      <c r="N102"/>
      <c r="O102"/>
      <c r="P102"/>
      <c r="Q102"/>
      <c r="R102"/>
      <c r="S102"/>
      <c r="T102"/>
      <c r="U102"/>
      <c r="V102"/>
      <c r="W102"/>
      <c r="X102"/>
      <c r="Y102"/>
    </row>
    <row r="103" spans="6:25" s="1" customFormat="1" ht="15" x14ac:dyDescent="0.25">
      <c r="F103"/>
      <c r="G103"/>
      <c r="H103"/>
      <c r="I103"/>
      <c r="J103"/>
      <c r="K103"/>
      <c r="L103"/>
      <c r="M103"/>
      <c r="N103"/>
      <c r="O103"/>
      <c r="P103"/>
      <c r="Q103"/>
      <c r="R103"/>
      <c r="S103"/>
      <c r="T103"/>
      <c r="U103"/>
      <c r="V103"/>
      <c r="W103"/>
      <c r="X103"/>
      <c r="Y103"/>
    </row>
    <row r="104" spans="6:25" s="1" customFormat="1" ht="15" x14ac:dyDescent="0.25">
      <c r="F104"/>
      <c r="G104"/>
      <c r="H104"/>
      <c r="I104"/>
      <c r="J104"/>
      <c r="K104"/>
      <c r="L104"/>
      <c r="M104"/>
      <c r="N104"/>
      <c r="O104"/>
      <c r="P104"/>
      <c r="Q104"/>
      <c r="R104"/>
      <c r="S104"/>
      <c r="T104"/>
      <c r="U104"/>
      <c r="V104"/>
      <c r="W104"/>
      <c r="X104"/>
      <c r="Y104"/>
    </row>
    <row r="105" spans="6:25" s="1" customFormat="1" ht="15" x14ac:dyDescent="0.25">
      <c r="F105"/>
      <c r="G105"/>
      <c r="H105"/>
      <c r="I105"/>
      <c r="J105"/>
      <c r="K105"/>
      <c r="L105"/>
      <c r="M105"/>
      <c r="N105"/>
      <c r="O105"/>
      <c r="P105"/>
      <c r="Q105"/>
      <c r="R105"/>
      <c r="S105"/>
      <c r="T105"/>
      <c r="U105"/>
      <c r="V105"/>
      <c r="W105"/>
      <c r="X105"/>
      <c r="Y105"/>
    </row>
    <row r="106" spans="6:25" s="1" customFormat="1" ht="15" x14ac:dyDescent="0.25">
      <c r="F106"/>
      <c r="G106"/>
      <c r="H106"/>
      <c r="I106"/>
      <c r="J106"/>
      <c r="K106"/>
      <c r="L106"/>
      <c r="M106"/>
      <c r="N106"/>
      <c r="O106"/>
      <c r="P106"/>
      <c r="Q106"/>
      <c r="R106"/>
      <c r="S106"/>
      <c r="T106"/>
      <c r="U106"/>
      <c r="V106"/>
      <c r="W106"/>
      <c r="X106"/>
      <c r="Y106"/>
    </row>
    <row r="107" spans="6:25" s="1" customFormat="1" ht="15" x14ac:dyDescent="0.25">
      <c r="F107"/>
      <c r="G107"/>
      <c r="H107"/>
      <c r="I107"/>
      <c r="J107"/>
      <c r="K107"/>
      <c r="L107"/>
      <c r="M107"/>
      <c r="N107"/>
      <c r="O107"/>
      <c r="P107"/>
      <c r="Q107"/>
      <c r="R107"/>
      <c r="S107"/>
      <c r="T107"/>
      <c r="U107"/>
      <c r="V107"/>
      <c r="W107"/>
      <c r="X107"/>
      <c r="Y107"/>
    </row>
    <row r="108" spans="6:25" s="1" customFormat="1" ht="15" x14ac:dyDescent="0.25">
      <c r="F108"/>
      <c r="G108"/>
      <c r="H108"/>
      <c r="I108"/>
      <c r="J108"/>
      <c r="K108"/>
      <c r="L108"/>
      <c r="M108"/>
      <c r="N108"/>
      <c r="O108"/>
      <c r="P108"/>
      <c r="Q108"/>
      <c r="R108"/>
      <c r="S108"/>
      <c r="T108"/>
      <c r="U108"/>
      <c r="V108"/>
      <c r="W108"/>
      <c r="X108"/>
      <c r="Y108"/>
    </row>
    <row r="109" spans="6:25" s="1" customFormat="1" ht="15" x14ac:dyDescent="0.25">
      <c r="F109"/>
      <c r="G109"/>
      <c r="H109"/>
      <c r="I109"/>
      <c r="J109"/>
      <c r="K109"/>
      <c r="L109"/>
      <c r="M109"/>
      <c r="N109"/>
      <c r="O109"/>
      <c r="P109"/>
      <c r="Q109"/>
      <c r="R109"/>
      <c r="S109"/>
      <c r="T109"/>
      <c r="U109"/>
      <c r="V109"/>
      <c r="W109"/>
      <c r="X109"/>
      <c r="Y109"/>
    </row>
    <row r="110" spans="6:25" s="1" customFormat="1" ht="15" x14ac:dyDescent="0.25">
      <c r="F110"/>
      <c r="G110"/>
      <c r="H110"/>
      <c r="I110"/>
      <c r="J110"/>
      <c r="K110"/>
      <c r="L110"/>
      <c r="M110"/>
      <c r="N110"/>
      <c r="O110"/>
      <c r="P110"/>
      <c r="Q110"/>
      <c r="R110"/>
      <c r="S110"/>
      <c r="T110"/>
      <c r="U110"/>
      <c r="V110"/>
      <c r="W110"/>
      <c r="X110"/>
      <c r="Y110"/>
    </row>
    <row r="111" spans="6:25" s="1" customFormat="1" ht="15" x14ac:dyDescent="0.25">
      <c r="F111"/>
      <c r="G111"/>
      <c r="H111"/>
      <c r="I111"/>
      <c r="J111"/>
      <c r="K111"/>
      <c r="L111"/>
      <c r="M111"/>
      <c r="N111"/>
      <c r="O111"/>
      <c r="P111"/>
      <c r="Q111"/>
      <c r="R111"/>
      <c r="S111"/>
      <c r="T111"/>
      <c r="U111"/>
      <c r="V111"/>
      <c r="W111"/>
      <c r="X111"/>
      <c r="Y111"/>
    </row>
    <row r="112" spans="6:25" s="1" customFormat="1" ht="15" x14ac:dyDescent="0.25">
      <c r="F112"/>
      <c r="G112"/>
      <c r="H112"/>
      <c r="I112"/>
      <c r="J112"/>
      <c r="K112"/>
      <c r="L112"/>
      <c r="M112"/>
      <c r="N112"/>
      <c r="O112"/>
      <c r="P112"/>
      <c r="Q112"/>
      <c r="R112"/>
      <c r="S112"/>
      <c r="T112"/>
      <c r="U112"/>
      <c r="V112"/>
      <c r="W112"/>
      <c r="X112"/>
      <c r="Y112"/>
    </row>
    <row r="113" spans="6:25" s="1" customFormat="1" ht="15" x14ac:dyDescent="0.25">
      <c r="F113"/>
      <c r="G113"/>
      <c r="H113"/>
      <c r="I113"/>
      <c r="J113"/>
      <c r="K113"/>
      <c r="L113"/>
      <c r="M113"/>
      <c r="N113"/>
      <c r="O113"/>
      <c r="P113"/>
      <c r="Q113"/>
      <c r="R113"/>
      <c r="S113"/>
      <c r="T113"/>
      <c r="U113"/>
      <c r="V113"/>
      <c r="W113"/>
      <c r="X113"/>
      <c r="Y113"/>
    </row>
    <row r="114" spans="6:25" s="1" customFormat="1" ht="15" x14ac:dyDescent="0.25">
      <c r="F114"/>
      <c r="G114"/>
      <c r="H114"/>
      <c r="I114"/>
      <c r="J114"/>
      <c r="K114"/>
      <c r="L114"/>
      <c r="M114"/>
      <c r="N114"/>
      <c r="O114"/>
      <c r="P114"/>
      <c r="Q114"/>
      <c r="R114"/>
      <c r="S114"/>
      <c r="T114"/>
      <c r="U114"/>
      <c r="V114"/>
      <c r="W114"/>
      <c r="X114"/>
      <c r="Y114"/>
    </row>
    <row r="115" spans="6:25" s="1" customFormat="1" ht="15" x14ac:dyDescent="0.25">
      <c r="F115"/>
      <c r="G115"/>
      <c r="H115"/>
      <c r="I115"/>
      <c r="J115"/>
      <c r="K115"/>
      <c r="L115"/>
      <c r="M115"/>
      <c r="N115"/>
      <c r="O115"/>
      <c r="P115"/>
      <c r="Q115"/>
      <c r="R115"/>
      <c r="S115"/>
      <c r="T115"/>
      <c r="U115"/>
      <c r="V115"/>
      <c r="W115"/>
      <c r="X115"/>
      <c r="Y115"/>
    </row>
    <row r="116" spans="6:25" s="1" customFormat="1" ht="15" x14ac:dyDescent="0.25">
      <c r="F116"/>
      <c r="G116"/>
      <c r="H116"/>
      <c r="I116"/>
      <c r="J116"/>
      <c r="K116"/>
      <c r="L116"/>
      <c r="M116"/>
      <c r="N116"/>
      <c r="O116"/>
      <c r="P116"/>
      <c r="Q116"/>
      <c r="R116"/>
      <c r="S116"/>
      <c r="T116"/>
      <c r="U116"/>
      <c r="V116"/>
      <c r="W116"/>
      <c r="X116"/>
      <c r="Y116"/>
    </row>
    <row r="117" spans="6:25" s="1" customFormat="1" ht="15" x14ac:dyDescent="0.25">
      <c r="F117"/>
      <c r="G117"/>
      <c r="H117"/>
      <c r="I117"/>
      <c r="J117"/>
      <c r="K117"/>
      <c r="L117"/>
      <c r="M117"/>
      <c r="N117"/>
      <c r="O117"/>
      <c r="P117"/>
      <c r="Q117"/>
      <c r="R117"/>
      <c r="S117"/>
      <c r="T117"/>
      <c r="U117"/>
      <c r="V117"/>
      <c r="W117"/>
      <c r="X117"/>
      <c r="Y117"/>
    </row>
    <row r="118" spans="6:25" s="1" customFormat="1" ht="15" x14ac:dyDescent="0.25">
      <c r="F118"/>
      <c r="G118"/>
      <c r="H118"/>
      <c r="I118"/>
      <c r="J118"/>
      <c r="K118"/>
      <c r="L118"/>
      <c r="M118"/>
      <c r="N118"/>
      <c r="O118"/>
      <c r="P118"/>
      <c r="Q118"/>
      <c r="R118"/>
      <c r="S118"/>
      <c r="T118"/>
      <c r="U118"/>
      <c r="V118"/>
      <c r="W118"/>
      <c r="X118"/>
      <c r="Y118"/>
    </row>
    <row r="119" spans="6:25" s="1" customFormat="1" ht="15" x14ac:dyDescent="0.25">
      <c r="F119"/>
      <c r="G119"/>
      <c r="H119"/>
      <c r="I119"/>
      <c r="J119"/>
      <c r="K119"/>
      <c r="L119"/>
      <c r="M119"/>
      <c r="N119"/>
      <c r="O119"/>
      <c r="P119"/>
      <c r="Q119"/>
      <c r="R119"/>
      <c r="S119"/>
      <c r="T119"/>
      <c r="U119"/>
      <c r="V119"/>
      <c r="W119"/>
      <c r="X119"/>
      <c r="Y119"/>
    </row>
    <row r="120" spans="6:25" s="1" customFormat="1" ht="15" x14ac:dyDescent="0.25">
      <c r="F120"/>
      <c r="G120"/>
      <c r="H120"/>
      <c r="I120"/>
      <c r="J120"/>
      <c r="K120"/>
      <c r="L120"/>
      <c r="M120"/>
      <c r="N120"/>
      <c r="O120"/>
      <c r="P120"/>
      <c r="Q120"/>
      <c r="R120"/>
      <c r="S120"/>
      <c r="T120"/>
      <c r="U120"/>
      <c r="V120"/>
      <c r="W120"/>
      <c r="X120"/>
      <c r="Y120"/>
    </row>
    <row r="121" spans="6:25" s="1" customFormat="1" ht="15" x14ac:dyDescent="0.25">
      <c r="F121"/>
      <c r="G121"/>
      <c r="H121"/>
      <c r="I121"/>
      <c r="J121"/>
      <c r="K121"/>
      <c r="L121"/>
      <c r="M121"/>
      <c r="N121"/>
      <c r="O121"/>
      <c r="P121"/>
      <c r="Q121"/>
      <c r="R121"/>
      <c r="S121"/>
      <c r="T121"/>
      <c r="U121"/>
      <c r="V121"/>
      <c r="W121"/>
      <c r="X121"/>
      <c r="Y121"/>
    </row>
    <row r="122" spans="6:25" s="1" customFormat="1" ht="15" x14ac:dyDescent="0.25">
      <c r="F122"/>
      <c r="G122"/>
      <c r="H122"/>
      <c r="I122"/>
      <c r="J122"/>
      <c r="K122"/>
      <c r="L122"/>
      <c r="M122"/>
      <c r="N122"/>
      <c r="O122"/>
      <c r="P122"/>
      <c r="Q122"/>
      <c r="R122"/>
      <c r="S122"/>
      <c r="T122"/>
      <c r="U122"/>
      <c r="V122"/>
      <c r="W122"/>
      <c r="X122"/>
      <c r="Y122"/>
    </row>
    <row r="123" spans="6:25" s="1" customFormat="1" ht="30.6" customHeight="1" x14ac:dyDescent="0.25">
      <c r="F123"/>
      <c r="G123"/>
      <c r="H123"/>
      <c r="I123"/>
      <c r="J123"/>
      <c r="K123"/>
      <c r="L123"/>
      <c r="M123"/>
      <c r="N123"/>
      <c r="O123"/>
      <c r="P123"/>
      <c r="Q123"/>
      <c r="R123"/>
      <c r="S123"/>
      <c r="T123"/>
      <c r="U123"/>
      <c r="V123"/>
      <c r="W123"/>
      <c r="X123"/>
      <c r="Y123"/>
    </row>
    <row r="124" spans="6:25" s="1" customFormat="1" ht="15" x14ac:dyDescent="0.25">
      <c r="F124"/>
      <c r="G124"/>
      <c r="H124"/>
      <c r="I124"/>
      <c r="J124"/>
      <c r="K124"/>
      <c r="L124"/>
      <c r="M124"/>
      <c r="N124"/>
      <c r="O124"/>
      <c r="P124"/>
      <c r="Q124"/>
      <c r="R124"/>
      <c r="S124"/>
      <c r="T124"/>
      <c r="U124"/>
      <c r="V124"/>
      <c r="W124"/>
      <c r="X124"/>
      <c r="Y124"/>
    </row>
    <row r="125" spans="6:25" s="1" customFormat="1" ht="15" x14ac:dyDescent="0.25">
      <c r="F125"/>
      <c r="G125"/>
      <c r="H125"/>
      <c r="I125"/>
      <c r="J125"/>
      <c r="K125"/>
      <c r="L125"/>
      <c r="M125"/>
      <c r="N125"/>
      <c r="O125"/>
      <c r="P125"/>
      <c r="Q125"/>
      <c r="R125"/>
      <c r="S125"/>
      <c r="T125"/>
      <c r="U125"/>
      <c r="V125"/>
      <c r="W125"/>
      <c r="X125"/>
      <c r="Y125"/>
    </row>
    <row r="126" spans="6:25" s="1" customFormat="1" ht="24.6" customHeight="1" x14ac:dyDescent="0.25">
      <c r="F126"/>
      <c r="G126"/>
      <c r="H126"/>
      <c r="I126"/>
      <c r="J126"/>
      <c r="K126"/>
      <c r="L126"/>
      <c r="M126"/>
      <c r="N126"/>
      <c r="O126"/>
      <c r="P126"/>
      <c r="Q126"/>
      <c r="R126"/>
      <c r="S126"/>
      <c r="T126"/>
      <c r="U126"/>
      <c r="V126"/>
      <c r="W126"/>
      <c r="X126"/>
      <c r="Y126"/>
    </row>
    <row r="127" spans="6:25" s="1" customFormat="1" ht="25.35" customHeight="1" x14ac:dyDescent="0.25">
      <c r="F127"/>
      <c r="G127"/>
      <c r="H127"/>
      <c r="I127"/>
      <c r="J127"/>
      <c r="K127"/>
      <c r="L127"/>
      <c r="M127"/>
      <c r="N127"/>
      <c r="O127"/>
      <c r="P127"/>
      <c r="Q127"/>
      <c r="R127"/>
      <c r="S127"/>
      <c r="T127"/>
      <c r="U127"/>
      <c r="V127"/>
      <c r="W127"/>
      <c r="X127"/>
      <c r="Y127"/>
    </row>
    <row r="128" spans="6:25" s="1" customFormat="1" ht="26.45" customHeight="1" x14ac:dyDescent="0.25">
      <c r="F128"/>
      <c r="G128"/>
      <c r="H128"/>
      <c r="I128"/>
      <c r="J128"/>
      <c r="K128"/>
      <c r="L128"/>
      <c r="M128"/>
      <c r="N128"/>
      <c r="O128"/>
      <c r="P128"/>
      <c r="Q128"/>
      <c r="R128"/>
      <c r="S128"/>
      <c r="T128"/>
      <c r="U128"/>
      <c r="V128"/>
      <c r="W128"/>
      <c r="X128"/>
      <c r="Y128"/>
    </row>
    <row r="129" spans="6:25" s="1" customFormat="1" ht="15" x14ac:dyDescent="0.25">
      <c r="F129"/>
      <c r="G129"/>
      <c r="H129"/>
      <c r="I129"/>
      <c r="J129"/>
      <c r="K129"/>
      <c r="L129"/>
      <c r="M129"/>
      <c r="N129"/>
      <c r="O129"/>
      <c r="P129"/>
      <c r="Q129"/>
      <c r="R129"/>
      <c r="S129"/>
      <c r="T129"/>
      <c r="U129"/>
      <c r="V129"/>
      <c r="W129"/>
      <c r="X129"/>
      <c r="Y129"/>
    </row>
    <row r="130" spans="6:25" s="1" customFormat="1" ht="15" x14ac:dyDescent="0.25">
      <c r="F130"/>
      <c r="G130"/>
      <c r="H130"/>
      <c r="I130"/>
      <c r="J130"/>
      <c r="K130"/>
      <c r="L130"/>
      <c r="M130"/>
      <c r="N130"/>
      <c r="O130"/>
      <c r="P130"/>
      <c r="Q130"/>
      <c r="R130"/>
      <c r="S130"/>
      <c r="T130"/>
      <c r="U130"/>
      <c r="V130"/>
      <c r="W130"/>
      <c r="X130"/>
      <c r="Y130"/>
    </row>
    <row r="131" spans="6:25" s="1" customFormat="1" ht="15" x14ac:dyDescent="0.25">
      <c r="F131"/>
      <c r="G131"/>
      <c r="H131"/>
      <c r="I131"/>
      <c r="J131"/>
      <c r="K131"/>
      <c r="L131"/>
      <c r="M131"/>
      <c r="N131"/>
      <c r="O131"/>
      <c r="P131"/>
      <c r="Q131"/>
      <c r="R131"/>
      <c r="S131"/>
      <c r="T131"/>
      <c r="U131"/>
      <c r="V131"/>
      <c r="W131"/>
      <c r="X131"/>
      <c r="Y131"/>
    </row>
    <row r="132" spans="6:25" s="1" customFormat="1" ht="15" x14ac:dyDescent="0.25">
      <c r="F132"/>
      <c r="G132"/>
      <c r="H132"/>
      <c r="I132"/>
      <c r="J132"/>
      <c r="K132"/>
      <c r="L132"/>
      <c r="M132"/>
      <c r="N132"/>
      <c r="O132"/>
      <c r="P132"/>
      <c r="Q132"/>
      <c r="R132"/>
      <c r="S132"/>
      <c r="T132"/>
      <c r="U132"/>
      <c r="V132"/>
      <c r="W132"/>
      <c r="X132"/>
      <c r="Y132"/>
    </row>
    <row r="133" spans="6:25" s="1" customFormat="1" ht="15" x14ac:dyDescent="0.25">
      <c r="F133"/>
      <c r="G133"/>
      <c r="H133"/>
      <c r="I133"/>
      <c r="J133"/>
      <c r="K133"/>
      <c r="L133"/>
      <c r="M133"/>
      <c r="N133"/>
      <c r="O133"/>
      <c r="P133"/>
      <c r="Q133"/>
      <c r="R133"/>
      <c r="S133"/>
      <c r="T133"/>
      <c r="U133"/>
      <c r="V133"/>
      <c r="W133"/>
      <c r="X133"/>
      <c r="Y133"/>
    </row>
    <row r="134" spans="6:25" s="1" customFormat="1" ht="15" x14ac:dyDescent="0.25">
      <c r="F134"/>
      <c r="G134"/>
      <c r="H134"/>
      <c r="I134"/>
      <c r="J134"/>
      <c r="K134"/>
      <c r="L134"/>
      <c r="M134"/>
      <c r="N134"/>
      <c r="O134"/>
      <c r="P134"/>
      <c r="Q134"/>
      <c r="R134"/>
      <c r="S134"/>
      <c r="T134"/>
      <c r="U134"/>
      <c r="V134"/>
      <c r="W134"/>
      <c r="X134"/>
      <c r="Y134"/>
    </row>
    <row r="135" spans="6:25" s="1" customFormat="1" ht="15" x14ac:dyDescent="0.25">
      <c r="F135"/>
      <c r="G135"/>
      <c r="H135"/>
      <c r="I135"/>
      <c r="J135"/>
      <c r="K135"/>
      <c r="L135"/>
      <c r="M135"/>
      <c r="N135"/>
      <c r="O135"/>
      <c r="P135"/>
      <c r="Q135"/>
      <c r="R135"/>
      <c r="S135"/>
      <c r="T135"/>
      <c r="U135"/>
      <c r="V135"/>
      <c r="W135"/>
      <c r="X135"/>
      <c r="Y135"/>
    </row>
    <row r="136" spans="6:25" s="1" customFormat="1" ht="15" x14ac:dyDescent="0.25">
      <c r="F136"/>
      <c r="G136"/>
      <c r="H136"/>
      <c r="I136"/>
      <c r="J136"/>
      <c r="K136"/>
      <c r="L136"/>
      <c r="M136"/>
      <c r="N136"/>
      <c r="O136"/>
      <c r="P136"/>
      <c r="Q136"/>
      <c r="R136"/>
      <c r="S136"/>
      <c r="T136"/>
      <c r="U136"/>
      <c r="V136"/>
      <c r="W136"/>
      <c r="X136"/>
      <c r="Y136"/>
    </row>
    <row r="137" spans="6:25" s="1" customFormat="1" ht="15" x14ac:dyDescent="0.25">
      <c r="F137"/>
      <c r="G137"/>
      <c r="H137"/>
      <c r="I137"/>
      <c r="J137"/>
      <c r="K137"/>
      <c r="L137"/>
      <c r="M137"/>
      <c r="N137"/>
      <c r="O137"/>
      <c r="P137"/>
      <c r="Q137"/>
      <c r="R137"/>
      <c r="S137"/>
      <c r="T137"/>
      <c r="U137"/>
      <c r="V137"/>
      <c r="W137"/>
      <c r="X137"/>
      <c r="Y137"/>
    </row>
    <row r="138" spans="6:25" s="1" customFormat="1" ht="15" x14ac:dyDescent="0.25">
      <c r="F138"/>
      <c r="G138"/>
      <c r="H138"/>
      <c r="I138"/>
      <c r="J138"/>
      <c r="K138"/>
      <c r="L138"/>
      <c r="M138"/>
      <c r="N138"/>
      <c r="O138"/>
      <c r="P138"/>
      <c r="Q138"/>
      <c r="R138"/>
      <c r="S138"/>
      <c r="T138"/>
      <c r="U138"/>
      <c r="V138"/>
      <c r="W138"/>
      <c r="X138"/>
      <c r="Y138"/>
    </row>
    <row r="139" spans="6:25" s="1" customFormat="1" ht="15" x14ac:dyDescent="0.25">
      <c r="F139"/>
      <c r="G139"/>
      <c r="H139"/>
      <c r="I139"/>
      <c r="J139"/>
      <c r="K139"/>
      <c r="L139"/>
      <c r="M139"/>
      <c r="N139"/>
      <c r="O139"/>
      <c r="P139"/>
      <c r="Q139"/>
      <c r="R139"/>
      <c r="S139"/>
      <c r="T139"/>
      <c r="U139"/>
      <c r="V139"/>
      <c r="W139"/>
      <c r="X139"/>
      <c r="Y139"/>
    </row>
    <row r="140" spans="6:25" s="1" customFormat="1" ht="15" x14ac:dyDescent="0.25">
      <c r="F140"/>
      <c r="G140"/>
      <c r="H140"/>
      <c r="I140"/>
      <c r="J140"/>
      <c r="K140"/>
      <c r="L140"/>
      <c r="M140"/>
      <c r="N140"/>
      <c r="O140"/>
      <c r="P140"/>
      <c r="Q140"/>
      <c r="R140"/>
      <c r="S140"/>
      <c r="T140"/>
      <c r="U140"/>
      <c r="V140"/>
      <c r="W140"/>
      <c r="X140"/>
      <c r="Y140"/>
    </row>
    <row r="141" spans="6:25" s="1" customFormat="1" ht="15" x14ac:dyDescent="0.25">
      <c r="F141"/>
      <c r="G141"/>
      <c r="H141"/>
      <c r="I141"/>
      <c r="J141"/>
      <c r="K141"/>
      <c r="L141"/>
      <c r="M141"/>
      <c r="N141"/>
      <c r="O141"/>
      <c r="P141"/>
      <c r="Q141"/>
      <c r="R141"/>
      <c r="S141"/>
      <c r="T141"/>
      <c r="U141"/>
      <c r="V141"/>
      <c r="W141"/>
      <c r="X141"/>
      <c r="Y141"/>
    </row>
    <row r="142" spans="6:25" s="1" customFormat="1" ht="15" x14ac:dyDescent="0.25">
      <c r="F142"/>
      <c r="G142"/>
      <c r="H142"/>
      <c r="I142"/>
      <c r="J142"/>
      <c r="K142"/>
      <c r="L142"/>
      <c r="M142"/>
      <c r="N142"/>
      <c r="O142"/>
      <c r="P142"/>
      <c r="Q142"/>
      <c r="R142"/>
      <c r="S142"/>
      <c r="T142"/>
      <c r="U142"/>
      <c r="V142"/>
      <c r="W142"/>
      <c r="X142"/>
      <c r="Y142"/>
    </row>
    <row r="143" spans="6:25" s="1" customFormat="1" ht="15" x14ac:dyDescent="0.25">
      <c r="F143"/>
      <c r="G143"/>
      <c r="H143"/>
      <c r="I143"/>
      <c r="J143"/>
      <c r="K143"/>
      <c r="L143"/>
      <c r="M143"/>
      <c r="N143"/>
      <c r="O143"/>
      <c r="P143"/>
      <c r="Q143"/>
      <c r="R143"/>
      <c r="S143"/>
      <c r="T143"/>
      <c r="U143"/>
      <c r="V143"/>
      <c r="W143"/>
      <c r="X143"/>
      <c r="Y143"/>
    </row>
    <row r="144" spans="6:25" s="1" customFormat="1" ht="15" x14ac:dyDescent="0.25">
      <c r="F144"/>
      <c r="G144"/>
      <c r="H144"/>
      <c r="I144"/>
      <c r="J144"/>
      <c r="K144"/>
      <c r="L144"/>
      <c r="M144"/>
      <c r="N144"/>
      <c r="O144"/>
      <c r="P144"/>
      <c r="Q144"/>
      <c r="R144"/>
      <c r="S144"/>
      <c r="T144"/>
      <c r="U144"/>
      <c r="V144"/>
      <c r="W144"/>
      <c r="X144"/>
      <c r="Y144"/>
    </row>
    <row r="145" spans="6:25" s="1" customFormat="1" ht="15" x14ac:dyDescent="0.25">
      <c r="F145"/>
      <c r="G145"/>
      <c r="H145"/>
      <c r="I145"/>
      <c r="J145"/>
      <c r="K145"/>
      <c r="L145"/>
      <c r="M145"/>
      <c r="N145"/>
      <c r="O145"/>
      <c r="P145"/>
      <c r="Q145"/>
      <c r="R145"/>
      <c r="S145"/>
      <c r="T145"/>
      <c r="U145"/>
      <c r="V145"/>
      <c r="W145"/>
      <c r="X145"/>
      <c r="Y145"/>
    </row>
    <row r="146" spans="6:25" s="1" customFormat="1" ht="15" x14ac:dyDescent="0.25">
      <c r="F146"/>
      <c r="G146"/>
      <c r="H146"/>
      <c r="I146"/>
      <c r="J146"/>
      <c r="K146"/>
      <c r="L146"/>
      <c r="M146"/>
      <c r="N146"/>
      <c r="O146"/>
      <c r="P146"/>
      <c r="Q146"/>
      <c r="R146"/>
      <c r="S146"/>
      <c r="T146"/>
      <c r="U146"/>
      <c r="V146"/>
      <c r="W146"/>
      <c r="X146"/>
      <c r="Y146"/>
    </row>
    <row r="147" spans="6:25" s="1" customFormat="1" ht="15" x14ac:dyDescent="0.25">
      <c r="F147"/>
      <c r="G147"/>
      <c r="H147"/>
      <c r="I147"/>
      <c r="J147"/>
      <c r="K147"/>
      <c r="L147"/>
      <c r="M147"/>
      <c r="N147"/>
      <c r="O147"/>
      <c r="P147"/>
      <c r="Q147"/>
      <c r="R147"/>
      <c r="S147"/>
      <c r="T147"/>
      <c r="U147"/>
      <c r="V147"/>
      <c r="W147"/>
      <c r="X147"/>
      <c r="Y147"/>
    </row>
    <row r="148" spans="6:25" s="1" customFormat="1" ht="15" x14ac:dyDescent="0.25">
      <c r="F148"/>
      <c r="G148"/>
      <c r="H148"/>
      <c r="I148"/>
      <c r="J148"/>
      <c r="K148"/>
      <c r="L148"/>
      <c r="M148"/>
      <c r="N148"/>
      <c r="O148"/>
      <c r="P148"/>
      <c r="Q148"/>
      <c r="R148"/>
      <c r="S148"/>
      <c r="T148"/>
      <c r="U148"/>
      <c r="V148"/>
      <c r="W148"/>
      <c r="X148"/>
      <c r="Y148"/>
    </row>
    <row r="149" spans="6:25" s="1" customFormat="1" ht="15" x14ac:dyDescent="0.25">
      <c r="F149"/>
      <c r="G149"/>
      <c r="H149"/>
      <c r="I149"/>
      <c r="J149"/>
      <c r="K149"/>
      <c r="L149"/>
      <c r="M149"/>
      <c r="N149"/>
      <c r="O149"/>
      <c r="P149"/>
      <c r="Q149"/>
      <c r="R149"/>
      <c r="S149"/>
      <c r="T149"/>
      <c r="U149"/>
      <c r="V149"/>
      <c r="W149"/>
      <c r="X149"/>
      <c r="Y149"/>
    </row>
    <row r="150" spans="6:25" s="1" customFormat="1" ht="15" x14ac:dyDescent="0.25">
      <c r="F150"/>
      <c r="G150"/>
      <c r="H150"/>
      <c r="I150"/>
      <c r="J150"/>
      <c r="K150"/>
      <c r="L150"/>
      <c r="M150"/>
      <c r="N150"/>
      <c r="O150"/>
      <c r="P150"/>
      <c r="Q150"/>
      <c r="R150"/>
      <c r="S150"/>
      <c r="T150"/>
      <c r="U150"/>
      <c r="V150"/>
      <c r="W150"/>
      <c r="X150"/>
      <c r="Y150"/>
    </row>
    <row r="151" spans="6:25" s="1" customFormat="1" ht="15" x14ac:dyDescent="0.25">
      <c r="F151"/>
      <c r="G151"/>
      <c r="H151"/>
      <c r="I151"/>
      <c r="J151"/>
      <c r="K151"/>
      <c r="L151"/>
      <c r="M151"/>
      <c r="N151"/>
      <c r="O151"/>
      <c r="P151"/>
      <c r="Q151"/>
      <c r="R151"/>
      <c r="S151"/>
      <c r="T151"/>
      <c r="U151"/>
      <c r="V151"/>
      <c r="W151"/>
      <c r="X151"/>
      <c r="Y151"/>
    </row>
    <row r="152" spans="6:25" s="1" customFormat="1" ht="15" x14ac:dyDescent="0.25">
      <c r="F152"/>
      <c r="G152"/>
      <c r="H152"/>
      <c r="I152"/>
      <c r="J152"/>
      <c r="K152"/>
      <c r="L152"/>
      <c r="M152"/>
      <c r="N152"/>
      <c r="O152"/>
      <c r="P152"/>
      <c r="Q152"/>
      <c r="R152"/>
      <c r="S152"/>
      <c r="T152"/>
      <c r="U152"/>
      <c r="V152"/>
      <c r="W152"/>
      <c r="X152"/>
      <c r="Y152"/>
    </row>
    <row r="153" spans="6:25" s="1" customFormat="1" ht="15" x14ac:dyDescent="0.25">
      <c r="F153"/>
      <c r="G153"/>
      <c r="H153"/>
      <c r="I153"/>
      <c r="J153"/>
      <c r="K153"/>
      <c r="L153"/>
      <c r="M153"/>
      <c r="N153"/>
      <c r="O153"/>
      <c r="P153"/>
      <c r="Q153"/>
      <c r="R153"/>
      <c r="S153"/>
      <c r="T153"/>
      <c r="U153"/>
      <c r="V153"/>
      <c r="W153"/>
      <c r="X153"/>
      <c r="Y153"/>
    </row>
    <row r="154" spans="6:25" s="1" customFormat="1" ht="15" x14ac:dyDescent="0.25">
      <c r="F154"/>
      <c r="G154"/>
      <c r="H154"/>
      <c r="I154"/>
      <c r="J154"/>
      <c r="K154"/>
      <c r="L154"/>
      <c r="M154"/>
      <c r="N154"/>
      <c r="O154"/>
      <c r="P154"/>
      <c r="Q154"/>
      <c r="R154"/>
      <c r="S154"/>
      <c r="T154"/>
      <c r="U154"/>
      <c r="V154"/>
      <c r="W154"/>
      <c r="X154"/>
      <c r="Y154"/>
    </row>
    <row r="155" spans="6:25" s="1" customFormat="1" ht="15" x14ac:dyDescent="0.25">
      <c r="F155"/>
      <c r="G155"/>
      <c r="H155"/>
      <c r="I155"/>
      <c r="J155"/>
      <c r="K155"/>
      <c r="L155"/>
      <c r="M155"/>
      <c r="N155"/>
      <c r="O155"/>
      <c r="P155"/>
      <c r="Q155"/>
      <c r="R155"/>
      <c r="S155"/>
      <c r="T155"/>
      <c r="U155"/>
      <c r="V155"/>
      <c r="W155"/>
      <c r="X155"/>
      <c r="Y155"/>
    </row>
    <row r="156" spans="6:25" s="1" customFormat="1" ht="15" x14ac:dyDescent="0.25">
      <c r="F156"/>
      <c r="G156"/>
      <c r="H156"/>
      <c r="I156"/>
      <c r="J156"/>
      <c r="K156"/>
      <c r="L156"/>
      <c r="M156"/>
      <c r="N156"/>
      <c r="O156"/>
      <c r="P156"/>
      <c r="Q156"/>
      <c r="R156"/>
      <c r="S156"/>
      <c r="T156"/>
      <c r="U156"/>
      <c r="V156"/>
      <c r="W156"/>
      <c r="X156"/>
      <c r="Y156"/>
    </row>
    <row r="157" spans="6:25" s="1" customFormat="1" ht="15" x14ac:dyDescent="0.25">
      <c r="F157"/>
      <c r="G157"/>
      <c r="H157"/>
      <c r="I157"/>
      <c r="J157"/>
      <c r="K157"/>
      <c r="L157"/>
      <c r="M157"/>
      <c r="N157"/>
      <c r="O157"/>
      <c r="P157"/>
      <c r="Q157"/>
      <c r="R157"/>
      <c r="S157"/>
      <c r="T157"/>
      <c r="U157"/>
      <c r="V157"/>
      <c r="W157"/>
      <c r="X157"/>
      <c r="Y157"/>
    </row>
    <row r="158" spans="6:25" s="1" customFormat="1" ht="15" x14ac:dyDescent="0.25">
      <c r="F158"/>
      <c r="G158"/>
      <c r="H158"/>
      <c r="I158"/>
      <c r="J158"/>
      <c r="K158"/>
      <c r="L158"/>
      <c r="M158"/>
      <c r="N158"/>
      <c r="O158"/>
      <c r="P158"/>
      <c r="Q158"/>
      <c r="R158"/>
      <c r="S158"/>
      <c r="T158"/>
      <c r="U158"/>
      <c r="V158"/>
      <c r="W158"/>
      <c r="X158"/>
      <c r="Y158"/>
    </row>
    <row r="159" spans="6:25" s="1" customFormat="1" ht="15" x14ac:dyDescent="0.25">
      <c r="F159"/>
      <c r="G159"/>
      <c r="H159"/>
      <c r="I159"/>
      <c r="J159"/>
      <c r="K159"/>
      <c r="L159"/>
      <c r="M159"/>
      <c r="N159"/>
      <c r="O159"/>
      <c r="P159"/>
      <c r="Q159"/>
      <c r="R159"/>
      <c r="S159"/>
      <c r="T159"/>
      <c r="U159"/>
      <c r="V159"/>
      <c r="W159"/>
      <c r="X159"/>
      <c r="Y159"/>
    </row>
    <row r="160" spans="6:25" s="1" customFormat="1" ht="15" x14ac:dyDescent="0.25">
      <c r="F160"/>
      <c r="G160"/>
      <c r="H160"/>
      <c r="I160"/>
      <c r="J160"/>
      <c r="K160"/>
      <c r="L160"/>
      <c r="M160"/>
      <c r="N160"/>
      <c r="O160"/>
      <c r="P160"/>
      <c r="Q160"/>
      <c r="R160"/>
      <c r="S160"/>
      <c r="T160"/>
      <c r="U160"/>
      <c r="V160"/>
      <c r="W160"/>
      <c r="X160"/>
      <c r="Y160"/>
    </row>
    <row r="161" spans="6:25" s="1" customFormat="1" ht="15" x14ac:dyDescent="0.25">
      <c r="F161"/>
      <c r="G161"/>
      <c r="H161"/>
      <c r="I161"/>
      <c r="J161"/>
      <c r="K161"/>
      <c r="L161"/>
      <c r="M161"/>
      <c r="N161"/>
      <c r="O161"/>
      <c r="P161"/>
      <c r="Q161"/>
      <c r="R161"/>
      <c r="S161"/>
      <c r="T161"/>
      <c r="U161"/>
      <c r="V161"/>
      <c r="W161"/>
      <c r="X161"/>
      <c r="Y161"/>
    </row>
    <row r="162" spans="6:25" s="1" customFormat="1" ht="15" x14ac:dyDescent="0.25">
      <c r="F162"/>
      <c r="G162"/>
      <c r="H162"/>
      <c r="I162"/>
      <c r="J162"/>
      <c r="K162"/>
      <c r="L162"/>
      <c r="M162"/>
      <c r="N162"/>
      <c r="O162"/>
      <c r="P162"/>
      <c r="Q162"/>
      <c r="R162"/>
      <c r="S162"/>
      <c r="T162"/>
      <c r="U162"/>
      <c r="V162"/>
      <c r="W162"/>
      <c r="X162"/>
      <c r="Y162"/>
    </row>
    <row r="163" spans="6:25" s="1" customFormat="1" ht="15" x14ac:dyDescent="0.25">
      <c r="F163"/>
      <c r="G163"/>
      <c r="H163"/>
      <c r="I163"/>
      <c r="J163"/>
      <c r="K163"/>
      <c r="L163"/>
      <c r="M163"/>
      <c r="N163"/>
      <c r="O163"/>
      <c r="P163"/>
      <c r="Q163"/>
      <c r="R163"/>
      <c r="S163"/>
      <c r="T163"/>
      <c r="U163"/>
      <c r="V163"/>
      <c r="W163"/>
      <c r="X163"/>
      <c r="Y163"/>
    </row>
    <row r="164" spans="6:25" s="1" customFormat="1" ht="15" x14ac:dyDescent="0.25">
      <c r="F164"/>
      <c r="G164"/>
      <c r="H164"/>
      <c r="I164"/>
      <c r="J164"/>
      <c r="K164"/>
      <c r="L164"/>
      <c r="M164"/>
      <c r="N164"/>
      <c r="O164"/>
      <c r="P164"/>
      <c r="Q164"/>
      <c r="R164"/>
      <c r="S164"/>
      <c r="T164"/>
      <c r="U164"/>
      <c r="V164"/>
      <c r="W164"/>
      <c r="X164"/>
      <c r="Y164"/>
    </row>
    <row r="165" spans="6:25" s="1" customFormat="1" ht="15" x14ac:dyDescent="0.25">
      <c r="F165"/>
      <c r="G165"/>
      <c r="H165"/>
      <c r="I165"/>
      <c r="J165"/>
      <c r="K165"/>
      <c r="L165"/>
      <c r="M165"/>
      <c r="N165"/>
      <c r="O165"/>
      <c r="P165"/>
      <c r="Q165"/>
      <c r="R165"/>
      <c r="S165"/>
      <c r="T165"/>
      <c r="U165"/>
      <c r="V165"/>
      <c r="W165"/>
      <c r="X165"/>
      <c r="Y165"/>
    </row>
    <row r="166" spans="6:25" s="1" customFormat="1" ht="15" x14ac:dyDescent="0.25">
      <c r="F166"/>
      <c r="G166"/>
      <c r="H166"/>
      <c r="I166"/>
      <c r="J166"/>
      <c r="K166"/>
      <c r="L166"/>
      <c r="M166"/>
      <c r="N166"/>
      <c r="O166"/>
      <c r="P166"/>
      <c r="Q166"/>
      <c r="R166"/>
      <c r="S166"/>
      <c r="T166"/>
      <c r="U166"/>
      <c r="V166"/>
      <c r="W166"/>
      <c r="X166"/>
      <c r="Y166"/>
    </row>
    <row r="167" spans="6:25" s="1" customFormat="1" ht="15" x14ac:dyDescent="0.25">
      <c r="F167"/>
      <c r="G167"/>
      <c r="H167"/>
      <c r="I167"/>
      <c r="J167"/>
      <c r="K167"/>
      <c r="L167"/>
      <c r="M167"/>
      <c r="N167"/>
      <c r="O167"/>
      <c r="P167"/>
      <c r="Q167"/>
      <c r="R167"/>
      <c r="S167"/>
      <c r="T167"/>
      <c r="U167"/>
      <c r="V167"/>
      <c r="W167"/>
      <c r="X167"/>
      <c r="Y167"/>
    </row>
    <row r="168" spans="6:25" s="1" customFormat="1" ht="27" customHeight="1" x14ac:dyDescent="0.25">
      <c r="F168"/>
      <c r="G168"/>
      <c r="H168"/>
      <c r="I168"/>
      <c r="J168"/>
      <c r="K168"/>
      <c r="L168"/>
      <c r="M168"/>
      <c r="N168"/>
      <c r="O168"/>
      <c r="P168"/>
      <c r="Q168"/>
      <c r="R168"/>
      <c r="S168"/>
      <c r="T168"/>
      <c r="U168"/>
      <c r="V168"/>
      <c r="W168"/>
      <c r="X168"/>
      <c r="Y168"/>
    </row>
    <row r="169" spans="6:25" s="1" customFormat="1" ht="15" x14ac:dyDescent="0.25">
      <c r="F169"/>
      <c r="G169"/>
      <c r="H169"/>
      <c r="I169"/>
      <c r="J169"/>
      <c r="K169"/>
      <c r="L169"/>
      <c r="M169"/>
      <c r="N169"/>
      <c r="O169"/>
      <c r="P169"/>
      <c r="Q169"/>
      <c r="R169"/>
      <c r="S169"/>
      <c r="T169"/>
      <c r="U169"/>
      <c r="V169"/>
      <c r="W169"/>
      <c r="X169"/>
      <c r="Y169"/>
    </row>
    <row r="170" spans="6:25" s="1" customFormat="1" ht="15" x14ac:dyDescent="0.25">
      <c r="F170"/>
      <c r="G170"/>
      <c r="H170"/>
      <c r="I170"/>
      <c r="J170"/>
      <c r="K170"/>
      <c r="L170"/>
      <c r="M170"/>
      <c r="N170"/>
      <c r="O170"/>
      <c r="P170"/>
      <c r="Q170"/>
      <c r="R170"/>
      <c r="S170"/>
      <c r="T170"/>
      <c r="U170"/>
      <c r="V170"/>
      <c r="W170"/>
      <c r="X170"/>
      <c r="Y170"/>
    </row>
    <row r="171" spans="6:25" s="1" customFormat="1" ht="25.35" customHeight="1" x14ac:dyDescent="0.25">
      <c r="F171"/>
      <c r="G171"/>
      <c r="H171"/>
      <c r="I171"/>
      <c r="J171"/>
      <c r="K171"/>
      <c r="L171"/>
      <c r="M171"/>
      <c r="N171"/>
      <c r="O171"/>
      <c r="P171"/>
      <c r="Q171"/>
      <c r="R171"/>
      <c r="S171"/>
      <c r="T171"/>
      <c r="U171"/>
      <c r="V171"/>
      <c r="W171"/>
      <c r="X171"/>
      <c r="Y171"/>
    </row>
    <row r="172" spans="6:25" s="1" customFormat="1" ht="24.6" customHeight="1" x14ac:dyDescent="0.25">
      <c r="F172"/>
      <c r="G172"/>
      <c r="H172"/>
      <c r="I172"/>
      <c r="J172"/>
      <c r="K172"/>
      <c r="L172"/>
      <c r="M172"/>
      <c r="N172"/>
      <c r="O172"/>
      <c r="P172"/>
      <c r="Q172"/>
      <c r="R172"/>
      <c r="S172"/>
      <c r="T172"/>
      <c r="U172"/>
      <c r="V172"/>
      <c r="W172"/>
      <c r="X172"/>
      <c r="Y172"/>
    </row>
    <row r="173" spans="6:25" s="1" customFormat="1" ht="27.6" customHeight="1" x14ac:dyDescent="0.25">
      <c r="F173"/>
      <c r="G173"/>
      <c r="H173"/>
      <c r="I173"/>
      <c r="J173"/>
      <c r="K173"/>
      <c r="L173"/>
      <c r="M173"/>
      <c r="N173"/>
      <c r="O173"/>
      <c r="P173"/>
      <c r="Q173"/>
      <c r="R173"/>
      <c r="S173"/>
      <c r="T173"/>
      <c r="U173"/>
      <c r="V173"/>
      <c r="W173"/>
      <c r="X173"/>
      <c r="Y173"/>
    </row>
    <row r="174" spans="6:25" s="1" customFormat="1" ht="15" x14ac:dyDescent="0.25">
      <c r="F174"/>
      <c r="G174"/>
      <c r="H174"/>
      <c r="I174"/>
      <c r="J174"/>
      <c r="K174"/>
      <c r="L174"/>
      <c r="M174"/>
      <c r="N174"/>
      <c r="O174"/>
      <c r="P174"/>
      <c r="Q174"/>
      <c r="R174"/>
      <c r="S174"/>
      <c r="T174"/>
      <c r="U174"/>
      <c r="V174"/>
      <c r="W174"/>
      <c r="X174"/>
      <c r="Y174"/>
    </row>
    <row r="175" spans="6:25" s="1" customFormat="1" ht="15" x14ac:dyDescent="0.25">
      <c r="F175"/>
      <c r="G175"/>
      <c r="H175"/>
      <c r="I175"/>
      <c r="J175"/>
      <c r="K175"/>
      <c r="L175"/>
      <c r="M175"/>
      <c r="N175"/>
      <c r="O175"/>
      <c r="P175"/>
      <c r="Q175"/>
      <c r="R175"/>
      <c r="S175"/>
      <c r="T175"/>
      <c r="U175"/>
      <c r="V175"/>
      <c r="W175"/>
      <c r="X175"/>
      <c r="Y175"/>
    </row>
    <row r="176" spans="6:25" s="1" customFormat="1" ht="15" x14ac:dyDescent="0.25">
      <c r="F176"/>
      <c r="G176"/>
      <c r="H176"/>
      <c r="I176"/>
      <c r="J176"/>
      <c r="K176"/>
      <c r="L176"/>
      <c r="M176"/>
      <c r="N176"/>
      <c r="O176"/>
      <c r="P176"/>
      <c r="Q176"/>
      <c r="R176"/>
      <c r="S176"/>
      <c r="T176"/>
      <c r="U176"/>
      <c r="V176"/>
      <c r="W176"/>
      <c r="X176"/>
      <c r="Y176"/>
    </row>
    <row r="177" spans="6:25" s="1" customFormat="1" ht="15" x14ac:dyDescent="0.25">
      <c r="F177"/>
      <c r="G177"/>
      <c r="H177"/>
      <c r="I177"/>
      <c r="J177"/>
      <c r="K177"/>
      <c r="L177"/>
      <c r="M177"/>
      <c r="N177"/>
      <c r="O177"/>
      <c r="P177"/>
      <c r="Q177"/>
      <c r="R177"/>
      <c r="S177"/>
      <c r="T177"/>
      <c r="U177"/>
      <c r="V177"/>
      <c r="W177"/>
      <c r="X177"/>
      <c r="Y177"/>
    </row>
    <row r="178" spans="6:25" s="1" customFormat="1" ht="15" x14ac:dyDescent="0.25">
      <c r="F178"/>
      <c r="G178"/>
      <c r="H178"/>
      <c r="I178"/>
      <c r="J178"/>
      <c r="K178"/>
      <c r="L178"/>
      <c r="M178"/>
      <c r="N178"/>
      <c r="O178"/>
      <c r="P178"/>
      <c r="Q178"/>
      <c r="R178"/>
      <c r="S178"/>
      <c r="T178"/>
      <c r="U178"/>
      <c r="V178"/>
      <c r="W178"/>
      <c r="X178"/>
      <c r="Y178"/>
    </row>
    <row r="179" spans="6:25" s="1" customFormat="1" ht="15" x14ac:dyDescent="0.25">
      <c r="F179"/>
      <c r="G179"/>
      <c r="H179"/>
      <c r="I179"/>
      <c r="J179"/>
      <c r="K179"/>
      <c r="L179"/>
      <c r="M179"/>
      <c r="N179"/>
      <c r="O179"/>
      <c r="P179"/>
      <c r="Q179"/>
      <c r="R179"/>
      <c r="S179"/>
      <c r="T179"/>
      <c r="U179"/>
      <c r="V179"/>
      <c r="W179"/>
      <c r="X179"/>
      <c r="Y179"/>
    </row>
    <row r="180" spans="6:25" s="1" customFormat="1" ht="15" x14ac:dyDescent="0.25">
      <c r="F180"/>
      <c r="G180"/>
      <c r="H180"/>
      <c r="I180"/>
      <c r="J180"/>
      <c r="K180"/>
      <c r="L180"/>
      <c r="M180"/>
      <c r="N180"/>
      <c r="O180"/>
      <c r="P180"/>
      <c r="Q180"/>
      <c r="R180"/>
      <c r="S180"/>
      <c r="T180"/>
      <c r="U180"/>
      <c r="V180"/>
      <c r="W180"/>
      <c r="X180"/>
      <c r="Y180"/>
    </row>
    <row r="181" spans="6:25" s="1" customFormat="1" ht="15" x14ac:dyDescent="0.25">
      <c r="F181"/>
      <c r="G181"/>
      <c r="H181"/>
      <c r="I181"/>
      <c r="J181"/>
      <c r="K181"/>
      <c r="L181"/>
      <c r="M181"/>
      <c r="N181"/>
      <c r="O181"/>
      <c r="P181"/>
      <c r="Q181"/>
      <c r="R181"/>
      <c r="S181"/>
      <c r="T181"/>
      <c r="U181"/>
      <c r="V181"/>
      <c r="W181"/>
      <c r="X181"/>
      <c r="Y181"/>
    </row>
    <row r="182" spans="6:25" s="1" customFormat="1" ht="15" x14ac:dyDescent="0.25">
      <c r="F182"/>
      <c r="G182"/>
      <c r="H182"/>
      <c r="I182"/>
      <c r="J182"/>
      <c r="K182"/>
      <c r="L182"/>
      <c r="M182"/>
      <c r="N182"/>
      <c r="O182"/>
      <c r="P182"/>
      <c r="Q182"/>
      <c r="R182"/>
      <c r="S182"/>
      <c r="T182"/>
      <c r="U182"/>
      <c r="V182"/>
      <c r="W182"/>
      <c r="X182"/>
      <c r="Y182"/>
    </row>
    <row r="183" spans="6:25" s="1" customFormat="1" ht="15" x14ac:dyDescent="0.25">
      <c r="F183"/>
      <c r="G183"/>
      <c r="H183"/>
      <c r="I183"/>
      <c r="J183"/>
      <c r="K183"/>
      <c r="L183"/>
      <c r="M183"/>
      <c r="N183"/>
      <c r="O183"/>
      <c r="P183"/>
      <c r="Q183"/>
      <c r="R183"/>
      <c r="S183"/>
      <c r="T183"/>
      <c r="U183"/>
      <c r="V183"/>
      <c r="W183"/>
      <c r="X183"/>
      <c r="Y183"/>
    </row>
    <row r="184" spans="6:25" s="1" customFormat="1" ht="15" x14ac:dyDescent="0.25">
      <c r="F184"/>
      <c r="G184"/>
      <c r="H184"/>
      <c r="I184"/>
      <c r="J184"/>
      <c r="K184"/>
      <c r="L184"/>
      <c r="M184"/>
      <c r="N184"/>
      <c r="O184"/>
      <c r="P184"/>
      <c r="Q184"/>
      <c r="R184"/>
      <c r="S184"/>
      <c r="T184"/>
      <c r="U184"/>
      <c r="V184"/>
      <c r="W184"/>
      <c r="X184"/>
      <c r="Y184"/>
    </row>
    <row r="185" spans="6:25" s="1" customFormat="1" ht="15" x14ac:dyDescent="0.25">
      <c r="F185"/>
      <c r="G185"/>
      <c r="H185"/>
      <c r="I185"/>
      <c r="J185"/>
      <c r="K185"/>
      <c r="L185"/>
      <c r="M185"/>
      <c r="N185"/>
      <c r="O185"/>
      <c r="P185"/>
      <c r="Q185"/>
      <c r="R185"/>
      <c r="S185"/>
      <c r="T185"/>
      <c r="U185"/>
      <c r="V185"/>
      <c r="W185"/>
      <c r="X185"/>
      <c r="Y185"/>
    </row>
    <row r="186" spans="6:25" s="1" customFormat="1" ht="15" x14ac:dyDescent="0.25">
      <c r="F186"/>
      <c r="G186"/>
      <c r="H186"/>
      <c r="I186"/>
      <c r="J186"/>
      <c r="K186"/>
      <c r="L186"/>
      <c r="M186"/>
      <c r="N186"/>
      <c r="O186"/>
      <c r="P186"/>
      <c r="Q186"/>
      <c r="R186"/>
      <c r="S186"/>
      <c r="T186"/>
      <c r="U186"/>
      <c r="V186"/>
      <c r="W186"/>
      <c r="X186"/>
      <c r="Y186"/>
    </row>
    <row r="187" spans="6:25" s="1" customFormat="1" ht="15" x14ac:dyDescent="0.25">
      <c r="F187"/>
      <c r="G187"/>
      <c r="H187"/>
      <c r="I187"/>
      <c r="J187"/>
      <c r="K187"/>
      <c r="L187"/>
      <c r="M187"/>
      <c r="N187"/>
      <c r="O187"/>
      <c r="P187"/>
      <c r="Q187"/>
      <c r="R187"/>
      <c r="S187"/>
      <c r="T187"/>
      <c r="U187"/>
      <c r="V187"/>
      <c r="W187"/>
      <c r="X187"/>
      <c r="Y187"/>
    </row>
    <row r="188" spans="6:25" s="1" customFormat="1" ht="15" x14ac:dyDescent="0.25">
      <c r="F188"/>
      <c r="G188"/>
      <c r="H188"/>
      <c r="I188"/>
      <c r="J188"/>
      <c r="K188"/>
      <c r="L188"/>
      <c r="M188"/>
      <c r="N188"/>
      <c r="O188"/>
      <c r="P188"/>
      <c r="Q188"/>
      <c r="R188"/>
      <c r="S188"/>
      <c r="T188"/>
      <c r="U188"/>
      <c r="V188"/>
      <c r="W188"/>
      <c r="X188"/>
      <c r="Y188"/>
    </row>
    <row r="189" spans="6:25" s="1" customFormat="1" ht="15" x14ac:dyDescent="0.25">
      <c r="F189"/>
      <c r="G189"/>
      <c r="H189"/>
      <c r="I189"/>
      <c r="J189"/>
      <c r="K189"/>
      <c r="L189"/>
      <c r="M189"/>
      <c r="N189"/>
      <c r="O189"/>
      <c r="P189"/>
      <c r="Q189"/>
      <c r="R189"/>
      <c r="S189"/>
      <c r="T189"/>
      <c r="U189"/>
      <c r="V189"/>
      <c r="W189"/>
      <c r="X189"/>
      <c r="Y189"/>
    </row>
    <row r="190" spans="6:25" s="1" customFormat="1" ht="15" x14ac:dyDescent="0.25">
      <c r="F190"/>
      <c r="G190"/>
      <c r="H190"/>
      <c r="I190"/>
      <c r="J190"/>
      <c r="K190"/>
      <c r="L190"/>
      <c r="M190"/>
      <c r="N190"/>
      <c r="O190"/>
      <c r="P190"/>
      <c r="Q190"/>
      <c r="R190"/>
      <c r="S190"/>
      <c r="T190"/>
      <c r="U190"/>
      <c r="V190"/>
      <c r="W190"/>
      <c r="X190"/>
      <c r="Y190"/>
    </row>
    <row r="191" spans="6:25" s="1" customFormat="1" ht="15" x14ac:dyDescent="0.25">
      <c r="F191"/>
      <c r="G191"/>
      <c r="H191"/>
      <c r="I191"/>
      <c r="J191"/>
      <c r="K191"/>
      <c r="L191"/>
      <c r="M191"/>
      <c r="N191"/>
      <c r="O191"/>
      <c r="P191"/>
      <c r="Q191"/>
      <c r="R191"/>
      <c r="S191"/>
      <c r="T191"/>
      <c r="U191"/>
      <c r="V191"/>
      <c r="W191"/>
      <c r="X191"/>
      <c r="Y191"/>
    </row>
    <row r="192" spans="6:25" s="1" customFormat="1" ht="15" x14ac:dyDescent="0.25">
      <c r="F192"/>
      <c r="G192"/>
      <c r="H192"/>
      <c r="I192"/>
      <c r="J192"/>
      <c r="K192"/>
      <c r="L192"/>
      <c r="M192"/>
      <c r="N192"/>
      <c r="O192"/>
      <c r="P192"/>
      <c r="Q192"/>
      <c r="R192"/>
      <c r="S192"/>
      <c r="T192"/>
      <c r="U192"/>
      <c r="V192"/>
      <c r="W192"/>
      <c r="X192"/>
      <c r="Y192"/>
    </row>
    <row r="193" spans="6:25" s="1" customFormat="1" ht="15" x14ac:dyDescent="0.25">
      <c r="F193"/>
      <c r="G193"/>
      <c r="H193"/>
      <c r="I193"/>
      <c r="J193"/>
      <c r="K193"/>
      <c r="L193"/>
      <c r="M193"/>
      <c r="N193"/>
      <c r="O193"/>
      <c r="P193"/>
      <c r="Q193"/>
      <c r="R193"/>
      <c r="S193"/>
      <c r="T193"/>
      <c r="U193"/>
      <c r="V193"/>
      <c r="W193"/>
      <c r="X193"/>
      <c r="Y193"/>
    </row>
    <row r="194" spans="6:25" s="1" customFormat="1" ht="15" x14ac:dyDescent="0.25">
      <c r="F194"/>
      <c r="G194"/>
      <c r="H194"/>
      <c r="I194"/>
      <c r="J194"/>
      <c r="K194"/>
      <c r="L194"/>
      <c r="M194"/>
      <c r="N194"/>
      <c r="O194"/>
      <c r="P194"/>
      <c r="Q194"/>
      <c r="R194"/>
      <c r="S194"/>
      <c r="T194"/>
      <c r="U194"/>
      <c r="V194"/>
      <c r="W194"/>
      <c r="X194"/>
      <c r="Y194"/>
    </row>
    <row r="195" spans="6:25" s="1" customFormat="1" ht="15" x14ac:dyDescent="0.25">
      <c r="F195"/>
      <c r="G195"/>
      <c r="H195"/>
      <c r="I195"/>
      <c r="J195"/>
      <c r="K195"/>
      <c r="L195"/>
      <c r="M195"/>
      <c r="N195"/>
      <c r="O195"/>
      <c r="P195"/>
      <c r="Q195"/>
      <c r="R195"/>
      <c r="S195"/>
      <c r="T195"/>
      <c r="U195"/>
      <c r="V195"/>
      <c r="W195"/>
      <c r="X195"/>
      <c r="Y195"/>
    </row>
    <row r="196" spans="6:25" s="1" customFormat="1" ht="15" x14ac:dyDescent="0.25">
      <c r="F196"/>
      <c r="G196"/>
      <c r="H196"/>
      <c r="I196"/>
      <c r="J196"/>
      <c r="K196"/>
      <c r="L196"/>
      <c r="M196"/>
      <c r="N196"/>
      <c r="O196"/>
      <c r="P196"/>
      <c r="Q196"/>
      <c r="R196"/>
      <c r="S196"/>
      <c r="T196"/>
      <c r="U196"/>
      <c r="V196"/>
      <c r="W196"/>
      <c r="X196"/>
      <c r="Y196"/>
    </row>
    <row r="197" spans="6:25" s="1" customFormat="1" ht="15" x14ac:dyDescent="0.25">
      <c r="F197"/>
      <c r="G197"/>
      <c r="H197"/>
      <c r="I197"/>
      <c r="J197"/>
      <c r="K197"/>
      <c r="L197"/>
      <c r="M197"/>
      <c r="N197"/>
      <c r="O197"/>
      <c r="P197"/>
      <c r="Q197"/>
      <c r="R197"/>
      <c r="S197"/>
      <c r="T197"/>
      <c r="U197"/>
      <c r="V197"/>
      <c r="W197"/>
      <c r="X197"/>
      <c r="Y197"/>
    </row>
    <row r="198" spans="6:25" s="1" customFormat="1" ht="15" x14ac:dyDescent="0.25">
      <c r="F198"/>
      <c r="G198"/>
      <c r="H198"/>
      <c r="I198"/>
      <c r="J198"/>
      <c r="K198"/>
      <c r="L198"/>
      <c r="M198"/>
      <c r="N198"/>
      <c r="O198"/>
      <c r="P198"/>
      <c r="Q198"/>
      <c r="R198"/>
      <c r="S198"/>
      <c r="T198"/>
      <c r="U198"/>
      <c r="V198"/>
      <c r="W198"/>
      <c r="X198"/>
      <c r="Y198"/>
    </row>
    <row r="199" spans="6:25" s="1" customFormat="1" ht="15" x14ac:dyDescent="0.25">
      <c r="F199"/>
      <c r="G199"/>
      <c r="H199"/>
      <c r="I199"/>
      <c r="J199"/>
      <c r="K199"/>
      <c r="L199"/>
      <c r="M199"/>
      <c r="N199"/>
      <c r="O199"/>
      <c r="P199"/>
      <c r="Q199"/>
      <c r="R199"/>
      <c r="S199"/>
      <c r="T199"/>
      <c r="U199"/>
      <c r="V199"/>
      <c r="W199"/>
      <c r="X199"/>
      <c r="Y199"/>
    </row>
    <row r="200" spans="6:25" s="1" customFormat="1" ht="15" x14ac:dyDescent="0.25">
      <c r="F200"/>
      <c r="G200"/>
      <c r="H200"/>
      <c r="I200"/>
      <c r="J200"/>
      <c r="K200"/>
      <c r="L200"/>
      <c r="M200"/>
      <c r="N200"/>
      <c r="O200"/>
      <c r="P200"/>
      <c r="Q200"/>
      <c r="R200"/>
      <c r="S200"/>
      <c r="T200"/>
      <c r="U200"/>
      <c r="V200"/>
      <c r="W200"/>
      <c r="X200"/>
      <c r="Y200"/>
    </row>
    <row r="201" spans="6:25" s="1" customFormat="1" ht="15" x14ac:dyDescent="0.25">
      <c r="F201"/>
      <c r="G201"/>
      <c r="H201"/>
      <c r="I201"/>
      <c r="J201"/>
      <c r="K201"/>
      <c r="L201"/>
      <c r="M201"/>
      <c r="N201"/>
      <c r="O201"/>
      <c r="P201"/>
      <c r="Q201"/>
      <c r="R201"/>
      <c r="S201"/>
      <c r="T201"/>
      <c r="U201"/>
      <c r="V201"/>
      <c r="W201"/>
      <c r="X201"/>
      <c r="Y201"/>
    </row>
    <row r="202" spans="6:25" s="1" customFormat="1" ht="15" x14ac:dyDescent="0.25">
      <c r="F202"/>
      <c r="G202"/>
      <c r="H202"/>
      <c r="I202"/>
      <c r="J202"/>
      <c r="K202"/>
      <c r="L202"/>
      <c r="M202"/>
      <c r="N202"/>
      <c r="O202"/>
      <c r="P202"/>
      <c r="Q202"/>
      <c r="R202"/>
      <c r="S202"/>
      <c r="T202"/>
      <c r="U202"/>
      <c r="V202"/>
      <c r="W202"/>
      <c r="X202"/>
      <c r="Y202"/>
    </row>
    <row r="203" spans="6:25" s="1" customFormat="1" ht="15" x14ac:dyDescent="0.25">
      <c r="F203"/>
      <c r="G203"/>
      <c r="H203"/>
      <c r="I203"/>
      <c r="J203"/>
      <c r="K203"/>
      <c r="L203"/>
      <c r="M203"/>
      <c r="N203"/>
      <c r="O203"/>
      <c r="P203"/>
      <c r="Q203"/>
      <c r="R203"/>
      <c r="S203"/>
      <c r="T203"/>
      <c r="U203"/>
      <c r="V203"/>
      <c r="W203"/>
      <c r="X203"/>
      <c r="Y203"/>
    </row>
    <row r="204" spans="6:25" s="1" customFormat="1" ht="15" x14ac:dyDescent="0.25">
      <c r="F204"/>
      <c r="G204"/>
      <c r="H204"/>
      <c r="I204"/>
      <c r="J204"/>
      <c r="K204"/>
      <c r="L204"/>
      <c r="M204"/>
      <c r="N204"/>
      <c r="O204"/>
      <c r="P204"/>
      <c r="Q204"/>
      <c r="R204"/>
      <c r="S204"/>
      <c r="T204"/>
      <c r="U204"/>
      <c r="V204"/>
      <c r="W204"/>
      <c r="X204"/>
      <c r="Y204"/>
    </row>
    <row r="205" spans="6:25" s="1" customFormat="1" ht="15" x14ac:dyDescent="0.25">
      <c r="F205"/>
      <c r="G205"/>
      <c r="H205"/>
      <c r="I205"/>
      <c r="J205"/>
      <c r="K205"/>
      <c r="L205"/>
      <c r="M205"/>
      <c r="N205"/>
      <c r="O205"/>
      <c r="P205"/>
      <c r="Q205"/>
      <c r="R205"/>
      <c r="S205"/>
      <c r="T205"/>
      <c r="U205"/>
      <c r="V205"/>
      <c r="W205"/>
      <c r="X205"/>
      <c r="Y205"/>
    </row>
    <row r="206" spans="6:25" s="1" customFormat="1" ht="15" x14ac:dyDescent="0.25">
      <c r="F206"/>
      <c r="G206"/>
      <c r="H206"/>
      <c r="I206"/>
      <c r="J206"/>
      <c r="K206"/>
      <c r="L206"/>
      <c r="M206"/>
      <c r="N206"/>
      <c r="O206"/>
      <c r="P206"/>
      <c r="Q206"/>
      <c r="R206"/>
      <c r="S206"/>
      <c r="T206"/>
      <c r="U206"/>
      <c r="V206"/>
      <c r="W206"/>
      <c r="X206"/>
      <c r="Y206"/>
    </row>
    <row r="207" spans="6:25" s="1" customFormat="1" ht="15" x14ac:dyDescent="0.25">
      <c r="F207"/>
      <c r="G207"/>
      <c r="H207"/>
      <c r="I207"/>
      <c r="J207"/>
      <c r="K207"/>
      <c r="L207"/>
      <c r="M207"/>
      <c r="N207"/>
      <c r="O207"/>
      <c r="P207"/>
      <c r="Q207"/>
      <c r="R207"/>
      <c r="S207"/>
      <c r="T207"/>
      <c r="U207"/>
      <c r="V207"/>
      <c r="W207"/>
      <c r="X207"/>
      <c r="Y207"/>
    </row>
    <row r="208" spans="6:25" s="1" customFormat="1" ht="15" x14ac:dyDescent="0.25">
      <c r="F208"/>
      <c r="G208"/>
      <c r="H208"/>
      <c r="I208"/>
      <c r="J208"/>
      <c r="K208"/>
      <c r="L208"/>
      <c r="M208"/>
      <c r="N208"/>
      <c r="O208"/>
      <c r="P208"/>
      <c r="Q208"/>
      <c r="R208"/>
      <c r="S208"/>
      <c r="T208"/>
      <c r="U208"/>
      <c r="V208"/>
      <c r="W208"/>
      <c r="X208"/>
      <c r="Y208"/>
    </row>
    <row r="209" spans="6:25" s="1" customFormat="1" ht="15" x14ac:dyDescent="0.25">
      <c r="F209"/>
      <c r="G209"/>
      <c r="H209"/>
      <c r="I209"/>
      <c r="J209"/>
      <c r="K209"/>
      <c r="L209"/>
      <c r="M209"/>
      <c r="N209"/>
      <c r="O209"/>
      <c r="P209"/>
      <c r="Q209"/>
      <c r="R209"/>
      <c r="S209"/>
      <c r="T209"/>
      <c r="U209"/>
      <c r="V209"/>
      <c r="W209"/>
      <c r="X209"/>
      <c r="Y209"/>
    </row>
    <row r="210" spans="6:25" s="1" customFormat="1" ht="15" x14ac:dyDescent="0.25">
      <c r="F210"/>
      <c r="G210"/>
      <c r="H210"/>
      <c r="I210"/>
      <c r="J210"/>
      <c r="K210"/>
      <c r="L210"/>
      <c r="M210"/>
      <c r="N210"/>
      <c r="O210"/>
      <c r="P210"/>
      <c r="Q210"/>
      <c r="R210"/>
      <c r="S210"/>
      <c r="T210"/>
      <c r="U210"/>
      <c r="V210"/>
      <c r="W210"/>
      <c r="X210"/>
      <c r="Y210"/>
    </row>
    <row r="211" spans="6:25" s="1" customFormat="1" ht="15" x14ac:dyDescent="0.25">
      <c r="F211"/>
      <c r="G211"/>
      <c r="H211"/>
      <c r="I211"/>
      <c r="J211"/>
      <c r="K211"/>
      <c r="L211"/>
      <c r="M211"/>
      <c r="N211"/>
      <c r="O211"/>
      <c r="P211"/>
      <c r="Q211"/>
      <c r="R211"/>
      <c r="S211"/>
      <c r="T211"/>
      <c r="U211"/>
      <c r="V211"/>
      <c r="W211"/>
      <c r="X211"/>
      <c r="Y211"/>
    </row>
    <row r="212" spans="6:25" s="1" customFormat="1" ht="15" x14ac:dyDescent="0.25">
      <c r="F212"/>
      <c r="G212"/>
      <c r="H212"/>
      <c r="I212"/>
      <c r="J212"/>
      <c r="K212"/>
      <c r="L212"/>
      <c r="M212"/>
      <c r="N212"/>
      <c r="O212"/>
      <c r="P212"/>
      <c r="Q212"/>
      <c r="R212"/>
      <c r="S212"/>
      <c r="T212"/>
      <c r="U212"/>
      <c r="V212"/>
      <c r="W212"/>
      <c r="X212"/>
      <c r="Y212"/>
    </row>
    <row r="213" spans="6:25" s="1" customFormat="1" ht="15" x14ac:dyDescent="0.25">
      <c r="F213"/>
      <c r="G213"/>
      <c r="H213"/>
      <c r="I213"/>
      <c r="J213"/>
      <c r="K213"/>
      <c r="L213"/>
      <c r="M213"/>
      <c r="N213"/>
      <c r="O213"/>
      <c r="P213"/>
      <c r="Q213"/>
      <c r="R213"/>
      <c r="S213"/>
      <c r="T213"/>
      <c r="U213"/>
      <c r="V213"/>
      <c r="W213"/>
      <c r="X213"/>
      <c r="Y213"/>
    </row>
    <row r="214" spans="6:25" s="1" customFormat="1" ht="15" x14ac:dyDescent="0.25">
      <c r="F214"/>
      <c r="G214"/>
      <c r="H214"/>
      <c r="I214"/>
      <c r="J214"/>
      <c r="K214"/>
      <c r="L214"/>
      <c r="M214"/>
      <c r="N214"/>
      <c r="O214"/>
      <c r="P214"/>
      <c r="Q214"/>
      <c r="R214"/>
      <c r="S214"/>
      <c r="T214"/>
      <c r="U214"/>
      <c r="V214"/>
      <c r="W214"/>
      <c r="X214"/>
      <c r="Y214"/>
    </row>
    <row r="215" spans="6:25" s="1" customFormat="1" ht="15" x14ac:dyDescent="0.25">
      <c r="F215"/>
      <c r="G215"/>
      <c r="H215"/>
      <c r="I215"/>
      <c r="J215"/>
      <c r="K215"/>
      <c r="L215"/>
      <c r="M215"/>
      <c r="N215"/>
      <c r="O215"/>
      <c r="P215"/>
      <c r="Q215"/>
      <c r="R215"/>
      <c r="S215"/>
      <c r="T215"/>
      <c r="U215"/>
      <c r="V215"/>
      <c r="W215"/>
      <c r="X215"/>
      <c r="Y215"/>
    </row>
    <row r="216" spans="6:25" s="1" customFormat="1" ht="15" x14ac:dyDescent="0.25">
      <c r="F216"/>
      <c r="G216"/>
      <c r="H216"/>
      <c r="I216"/>
      <c r="J216"/>
      <c r="K216"/>
      <c r="L216"/>
      <c r="M216"/>
      <c r="N216"/>
      <c r="O216"/>
      <c r="P216"/>
      <c r="Q216"/>
      <c r="R216"/>
      <c r="S216"/>
      <c r="T216"/>
      <c r="U216"/>
      <c r="V216"/>
      <c r="W216"/>
      <c r="X216"/>
      <c r="Y216"/>
    </row>
    <row r="217" spans="6:25" s="1" customFormat="1" ht="15" x14ac:dyDescent="0.25">
      <c r="F217"/>
      <c r="G217"/>
      <c r="H217"/>
      <c r="I217"/>
      <c r="J217"/>
      <c r="K217"/>
      <c r="L217"/>
      <c r="M217"/>
      <c r="N217"/>
      <c r="O217"/>
      <c r="P217"/>
      <c r="Q217"/>
      <c r="R217"/>
      <c r="S217"/>
      <c r="T217"/>
      <c r="U217"/>
      <c r="V217"/>
      <c r="W217"/>
      <c r="X217"/>
      <c r="Y217"/>
    </row>
    <row r="218" spans="6:25" s="1" customFormat="1" ht="15" x14ac:dyDescent="0.25">
      <c r="F218"/>
      <c r="G218"/>
      <c r="H218"/>
      <c r="I218"/>
      <c r="J218"/>
      <c r="K218"/>
      <c r="L218"/>
      <c r="M218"/>
      <c r="N218"/>
      <c r="O218"/>
      <c r="P218"/>
      <c r="Q218"/>
      <c r="R218"/>
      <c r="S218"/>
      <c r="T218"/>
      <c r="U218"/>
      <c r="V218"/>
      <c r="W218"/>
      <c r="X218"/>
      <c r="Y218"/>
    </row>
    <row r="219" spans="6:25" s="1" customFormat="1" ht="15" x14ac:dyDescent="0.25">
      <c r="F219"/>
      <c r="G219"/>
      <c r="H219"/>
      <c r="I219"/>
      <c r="J219"/>
      <c r="K219"/>
      <c r="L219"/>
      <c r="M219"/>
      <c r="N219"/>
      <c r="O219"/>
      <c r="P219"/>
      <c r="Q219"/>
      <c r="R219"/>
      <c r="S219"/>
      <c r="T219"/>
      <c r="U219"/>
      <c r="V219"/>
      <c r="W219"/>
      <c r="X219"/>
      <c r="Y219"/>
    </row>
    <row r="220" spans="6:25" s="1" customFormat="1" ht="15" x14ac:dyDescent="0.25">
      <c r="F220"/>
      <c r="G220"/>
      <c r="H220"/>
      <c r="I220"/>
      <c r="J220"/>
      <c r="K220"/>
      <c r="L220"/>
      <c r="M220"/>
      <c r="N220"/>
      <c r="O220"/>
      <c r="P220"/>
      <c r="Q220"/>
      <c r="R220"/>
      <c r="S220"/>
      <c r="T220"/>
      <c r="U220"/>
      <c r="V220"/>
      <c r="W220"/>
      <c r="X220"/>
      <c r="Y220"/>
    </row>
    <row r="221" spans="6:25" s="1" customFormat="1" ht="15" x14ac:dyDescent="0.25">
      <c r="F221"/>
      <c r="G221"/>
      <c r="H221"/>
      <c r="I221"/>
      <c r="J221"/>
      <c r="K221"/>
      <c r="L221"/>
      <c r="M221"/>
      <c r="N221"/>
      <c r="O221"/>
      <c r="P221"/>
      <c r="Q221"/>
      <c r="R221"/>
      <c r="S221"/>
      <c r="T221"/>
      <c r="U221"/>
      <c r="V221"/>
      <c r="W221"/>
      <c r="X221"/>
      <c r="Y221"/>
    </row>
    <row r="222" spans="6:25" s="1" customFormat="1" ht="15" x14ac:dyDescent="0.25">
      <c r="F222"/>
      <c r="G222"/>
      <c r="H222"/>
      <c r="I222"/>
      <c r="J222"/>
      <c r="K222"/>
      <c r="L222"/>
      <c r="M222"/>
      <c r="N222"/>
      <c r="O222"/>
      <c r="P222"/>
      <c r="Q222"/>
      <c r="R222"/>
      <c r="S222"/>
      <c r="T222"/>
      <c r="U222"/>
      <c r="V222"/>
      <c r="W222"/>
      <c r="X222"/>
      <c r="Y222"/>
    </row>
    <row r="223" spans="6:25" s="1" customFormat="1" ht="15" x14ac:dyDescent="0.25">
      <c r="F223"/>
      <c r="G223"/>
      <c r="H223"/>
      <c r="I223"/>
      <c r="J223"/>
      <c r="K223"/>
      <c r="L223"/>
      <c r="M223"/>
      <c r="N223"/>
      <c r="O223"/>
      <c r="P223"/>
      <c r="Q223"/>
      <c r="R223"/>
      <c r="S223"/>
      <c r="T223"/>
      <c r="U223"/>
      <c r="V223"/>
      <c r="W223"/>
      <c r="X223"/>
      <c r="Y223"/>
    </row>
    <row r="224" spans="6:25" s="1" customFormat="1" ht="15" x14ac:dyDescent="0.25">
      <c r="F224"/>
      <c r="G224"/>
      <c r="H224"/>
      <c r="I224"/>
      <c r="J224"/>
      <c r="K224"/>
      <c r="L224"/>
      <c r="M224"/>
      <c r="N224"/>
      <c r="O224"/>
      <c r="P224"/>
      <c r="Q224"/>
      <c r="R224"/>
      <c r="S224"/>
      <c r="T224"/>
      <c r="U224"/>
      <c r="V224"/>
      <c r="W224"/>
      <c r="X224"/>
      <c r="Y224"/>
    </row>
    <row r="225" spans="6:25" s="1" customFormat="1" ht="15" x14ac:dyDescent="0.25">
      <c r="F225"/>
      <c r="G225"/>
      <c r="H225"/>
      <c r="I225"/>
      <c r="J225"/>
      <c r="K225"/>
      <c r="L225"/>
      <c r="M225"/>
      <c r="N225"/>
      <c r="O225"/>
      <c r="P225"/>
      <c r="Q225"/>
      <c r="R225"/>
      <c r="S225"/>
      <c r="T225"/>
      <c r="U225"/>
      <c r="V225"/>
      <c r="W225"/>
      <c r="X225"/>
      <c r="Y225"/>
    </row>
    <row r="226" spans="6:25" s="1" customFormat="1" ht="15" x14ac:dyDescent="0.25">
      <c r="F226"/>
      <c r="G226"/>
      <c r="H226"/>
      <c r="I226"/>
      <c r="J226"/>
      <c r="K226"/>
      <c r="L226"/>
      <c r="M226"/>
      <c r="N226"/>
      <c r="O226"/>
      <c r="P226"/>
      <c r="Q226"/>
      <c r="R226"/>
      <c r="S226"/>
      <c r="T226"/>
      <c r="U226"/>
      <c r="V226"/>
      <c r="W226"/>
      <c r="X226"/>
      <c r="Y226"/>
    </row>
    <row r="227" spans="6:25" s="1" customFormat="1" ht="15" x14ac:dyDescent="0.25">
      <c r="F227"/>
      <c r="G227"/>
      <c r="H227"/>
      <c r="I227"/>
      <c r="J227"/>
      <c r="K227"/>
      <c r="L227"/>
      <c r="M227"/>
      <c r="N227"/>
      <c r="O227"/>
      <c r="P227"/>
      <c r="Q227"/>
      <c r="R227"/>
      <c r="S227"/>
      <c r="T227"/>
      <c r="U227"/>
      <c r="V227"/>
      <c r="W227"/>
      <c r="X227"/>
      <c r="Y227"/>
    </row>
    <row r="228" spans="6:25" s="1" customFormat="1" ht="15" x14ac:dyDescent="0.25">
      <c r="F228"/>
      <c r="G228"/>
      <c r="H228"/>
      <c r="I228"/>
      <c r="J228"/>
      <c r="K228"/>
      <c r="L228"/>
      <c r="M228"/>
      <c r="N228"/>
      <c r="O228"/>
      <c r="P228"/>
      <c r="Q228"/>
      <c r="R228"/>
      <c r="S228"/>
      <c r="T228"/>
      <c r="U228"/>
      <c r="V228"/>
      <c r="W228"/>
      <c r="X228"/>
      <c r="Y228"/>
    </row>
    <row r="229" spans="6:25" s="1" customFormat="1" ht="15" x14ac:dyDescent="0.25">
      <c r="F229"/>
      <c r="G229"/>
      <c r="H229"/>
      <c r="I229"/>
      <c r="J229"/>
      <c r="K229"/>
      <c r="L229"/>
      <c r="M229"/>
      <c r="N229"/>
      <c r="O229"/>
      <c r="P229"/>
      <c r="Q229"/>
      <c r="R229"/>
      <c r="S229"/>
      <c r="T229"/>
      <c r="U229"/>
      <c r="V229"/>
      <c r="W229"/>
      <c r="X229"/>
      <c r="Y229"/>
    </row>
    <row r="230" spans="6:25" s="1" customFormat="1" ht="15" x14ac:dyDescent="0.25">
      <c r="F230"/>
      <c r="G230"/>
      <c r="H230"/>
      <c r="I230"/>
      <c r="J230"/>
      <c r="K230"/>
      <c r="L230"/>
      <c r="M230"/>
      <c r="N230"/>
      <c r="O230"/>
      <c r="P230"/>
      <c r="Q230"/>
      <c r="R230"/>
      <c r="S230"/>
      <c r="T230"/>
      <c r="U230"/>
      <c r="V230"/>
      <c r="W230"/>
      <c r="X230"/>
      <c r="Y230"/>
    </row>
    <row r="231" spans="6:25" s="1" customFormat="1" ht="15" x14ac:dyDescent="0.25">
      <c r="F231"/>
      <c r="G231"/>
      <c r="H231"/>
      <c r="I231"/>
      <c r="J231"/>
      <c r="K231"/>
      <c r="L231"/>
      <c r="M231"/>
      <c r="N231"/>
      <c r="O231"/>
      <c r="P231"/>
      <c r="Q231"/>
      <c r="R231"/>
      <c r="S231"/>
      <c r="T231"/>
      <c r="U231"/>
      <c r="V231"/>
      <c r="W231"/>
      <c r="X231"/>
      <c r="Y231"/>
    </row>
    <row r="232" spans="6:25" s="1" customFormat="1" ht="15" x14ac:dyDescent="0.25">
      <c r="F232"/>
      <c r="G232"/>
      <c r="H232"/>
      <c r="I232"/>
      <c r="J232"/>
      <c r="K232"/>
      <c r="L232"/>
      <c r="M232"/>
      <c r="N232"/>
      <c r="O232"/>
      <c r="P232"/>
      <c r="Q232"/>
      <c r="R232"/>
      <c r="S232"/>
      <c r="T232"/>
      <c r="U232"/>
      <c r="V232"/>
      <c r="W232"/>
      <c r="X232"/>
      <c r="Y232"/>
    </row>
    <row r="233" spans="6:25" s="1" customFormat="1" ht="15" x14ac:dyDescent="0.25">
      <c r="F233"/>
      <c r="G233"/>
      <c r="H233"/>
      <c r="I233"/>
      <c r="J233"/>
      <c r="K233"/>
      <c r="L233"/>
      <c r="M233"/>
      <c r="N233"/>
      <c r="O233"/>
      <c r="P233"/>
      <c r="Q233"/>
      <c r="R233"/>
      <c r="S233"/>
      <c r="T233"/>
      <c r="U233"/>
      <c r="V233"/>
      <c r="W233"/>
      <c r="X233"/>
      <c r="Y233"/>
    </row>
    <row r="234" spans="6:25" s="1" customFormat="1" ht="15" x14ac:dyDescent="0.25">
      <c r="F234"/>
      <c r="G234"/>
      <c r="H234"/>
      <c r="I234"/>
      <c r="J234"/>
      <c r="K234"/>
      <c r="L234"/>
      <c r="M234"/>
      <c r="N234"/>
      <c r="O234"/>
      <c r="P234"/>
      <c r="Q234"/>
      <c r="R234"/>
      <c r="S234"/>
      <c r="T234"/>
      <c r="U234"/>
      <c r="V234"/>
      <c r="W234"/>
      <c r="X234"/>
      <c r="Y234"/>
    </row>
    <row r="235" spans="6:25" s="1" customFormat="1" ht="15" x14ac:dyDescent="0.25">
      <c r="F235"/>
      <c r="G235"/>
      <c r="H235"/>
      <c r="I235"/>
      <c r="J235"/>
      <c r="K235"/>
      <c r="L235"/>
      <c r="M235"/>
      <c r="N235"/>
      <c r="O235"/>
      <c r="P235"/>
      <c r="Q235"/>
      <c r="R235"/>
      <c r="S235"/>
      <c r="T235"/>
      <c r="U235"/>
      <c r="V235"/>
      <c r="W235"/>
      <c r="X235"/>
      <c r="Y235"/>
    </row>
    <row r="236" spans="6:25" s="1" customFormat="1" ht="28.35" customHeight="1" x14ac:dyDescent="0.25">
      <c r="F236"/>
      <c r="G236"/>
      <c r="H236"/>
      <c r="I236"/>
      <c r="J236"/>
      <c r="K236"/>
      <c r="L236"/>
      <c r="M236"/>
      <c r="N236"/>
      <c r="O236"/>
      <c r="P236"/>
      <c r="Q236"/>
      <c r="R236"/>
      <c r="S236"/>
      <c r="T236"/>
      <c r="U236"/>
      <c r="V236"/>
      <c r="W236"/>
      <c r="X236"/>
      <c r="Y236"/>
    </row>
    <row r="237" spans="6:25" s="1" customFormat="1" ht="15" x14ac:dyDescent="0.25">
      <c r="F237"/>
      <c r="G237"/>
      <c r="H237"/>
      <c r="I237"/>
      <c r="J237"/>
      <c r="K237"/>
      <c r="L237"/>
      <c r="M237"/>
      <c r="N237"/>
      <c r="O237"/>
      <c r="P237"/>
      <c r="Q237"/>
      <c r="R237"/>
      <c r="S237"/>
      <c r="T237"/>
      <c r="U237"/>
      <c r="V237"/>
      <c r="W237"/>
      <c r="X237"/>
      <c r="Y237"/>
    </row>
    <row r="238" spans="6:25" s="1" customFormat="1" ht="15" x14ac:dyDescent="0.25">
      <c r="F238"/>
      <c r="G238"/>
      <c r="H238"/>
      <c r="I238"/>
      <c r="J238"/>
      <c r="K238"/>
      <c r="L238"/>
      <c r="M238"/>
      <c r="N238"/>
      <c r="O238"/>
      <c r="P238"/>
      <c r="Q238"/>
      <c r="R238"/>
      <c r="S238"/>
      <c r="T238"/>
      <c r="U238"/>
      <c r="V238"/>
      <c r="W238"/>
      <c r="X238"/>
      <c r="Y238"/>
    </row>
    <row r="239" spans="6:25" s="1" customFormat="1" ht="15" x14ac:dyDescent="0.25">
      <c r="F239"/>
      <c r="G239"/>
      <c r="H239"/>
      <c r="I239"/>
      <c r="J239"/>
      <c r="K239"/>
      <c r="L239"/>
      <c r="M239"/>
      <c r="N239"/>
      <c r="O239"/>
      <c r="P239"/>
      <c r="Q239"/>
      <c r="R239"/>
      <c r="S239"/>
      <c r="T239"/>
      <c r="U239"/>
      <c r="V239"/>
      <c r="W239"/>
      <c r="X239"/>
      <c r="Y239"/>
    </row>
    <row r="240" spans="6:25" s="1" customFormat="1" ht="15" x14ac:dyDescent="0.25">
      <c r="F240"/>
      <c r="G240"/>
      <c r="H240"/>
      <c r="I240"/>
      <c r="J240"/>
      <c r="K240"/>
      <c r="L240"/>
      <c r="M240"/>
      <c r="N240"/>
      <c r="O240"/>
      <c r="P240"/>
      <c r="Q240"/>
      <c r="R240"/>
      <c r="S240"/>
      <c r="T240"/>
      <c r="U240"/>
      <c r="V240"/>
      <c r="W240"/>
      <c r="X240"/>
      <c r="Y240"/>
    </row>
    <row r="241" spans="6:25" s="1" customFormat="1" ht="15" x14ac:dyDescent="0.25">
      <c r="F241"/>
      <c r="G241"/>
      <c r="H241"/>
      <c r="I241"/>
      <c r="J241"/>
      <c r="K241"/>
      <c r="L241"/>
      <c r="M241"/>
      <c r="N241"/>
      <c r="O241"/>
      <c r="P241"/>
      <c r="Q241"/>
      <c r="R241"/>
      <c r="S241"/>
      <c r="T241"/>
      <c r="U241"/>
      <c r="V241"/>
      <c r="W241"/>
      <c r="X241"/>
      <c r="Y241"/>
    </row>
    <row r="242" spans="6:25" s="1" customFormat="1" ht="15" x14ac:dyDescent="0.25">
      <c r="F242"/>
      <c r="G242"/>
      <c r="H242"/>
      <c r="I242"/>
      <c r="J242"/>
      <c r="K242"/>
      <c r="L242"/>
      <c r="M242"/>
      <c r="N242"/>
      <c r="O242"/>
      <c r="P242"/>
      <c r="Q242"/>
      <c r="R242"/>
      <c r="S242"/>
      <c r="T242"/>
      <c r="U242"/>
      <c r="V242"/>
      <c r="W242"/>
      <c r="X242"/>
      <c r="Y242"/>
    </row>
    <row r="243" spans="6:25" s="1" customFormat="1" ht="15" x14ac:dyDescent="0.25">
      <c r="F243"/>
      <c r="G243"/>
      <c r="H243"/>
      <c r="I243"/>
      <c r="J243"/>
      <c r="K243"/>
      <c r="L243"/>
      <c r="M243"/>
      <c r="N243"/>
      <c r="O243"/>
      <c r="P243"/>
      <c r="Q243"/>
      <c r="R243"/>
      <c r="S243"/>
      <c r="T243"/>
      <c r="U243"/>
      <c r="V243"/>
      <c r="W243"/>
      <c r="X243"/>
      <c r="Y243"/>
    </row>
    <row r="244" spans="6:25" s="1" customFormat="1" ht="15" x14ac:dyDescent="0.25">
      <c r="F244"/>
      <c r="G244"/>
      <c r="H244"/>
      <c r="I244"/>
      <c r="J244"/>
      <c r="K244"/>
      <c r="L244"/>
      <c r="M244"/>
      <c r="N244"/>
      <c r="O244"/>
      <c r="P244"/>
      <c r="Q244"/>
      <c r="R244"/>
      <c r="S244"/>
      <c r="T244"/>
      <c r="U244"/>
      <c r="V244"/>
      <c r="W244"/>
      <c r="X244"/>
      <c r="Y244"/>
    </row>
    <row r="245" spans="6:25" s="1" customFormat="1" ht="15" x14ac:dyDescent="0.25">
      <c r="F245"/>
      <c r="G245"/>
      <c r="H245"/>
      <c r="I245"/>
      <c r="J245"/>
      <c r="K245"/>
      <c r="L245"/>
      <c r="M245"/>
      <c r="N245"/>
      <c r="O245"/>
      <c r="P245"/>
      <c r="Q245"/>
      <c r="R245"/>
      <c r="S245"/>
      <c r="T245"/>
      <c r="U245"/>
      <c r="V245"/>
      <c r="W245"/>
      <c r="X245"/>
      <c r="Y245"/>
    </row>
    <row r="246" spans="6:25" s="1" customFormat="1" ht="15" x14ac:dyDescent="0.25">
      <c r="F246"/>
      <c r="G246"/>
      <c r="H246"/>
      <c r="I246"/>
      <c r="J246"/>
      <c r="K246"/>
      <c r="L246"/>
      <c r="M246"/>
      <c r="N246"/>
      <c r="O246"/>
      <c r="P246"/>
      <c r="Q246"/>
      <c r="R246"/>
      <c r="S246"/>
      <c r="T246"/>
      <c r="U246"/>
      <c r="V246"/>
      <c r="W246"/>
      <c r="X246"/>
      <c r="Y246"/>
    </row>
    <row r="247" spans="6:25" s="1" customFormat="1" ht="15" x14ac:dyDescent="0.25">
      <c r="F247"/>
      <c r="G247"/>
      <c r="H247"/>
      <c r="I247"/>
      <c r="J247"/>
      <c r="K247"/>
      <c r="L247"/>
      <c r="M247"/>
      <c r="N247"/>
      <c r="O247"/>
      <c r="P247"/>
      <c r="Q247"/>
      <c r="R247"/>
      <c r="S247"/>
      <c r="T247"/>
      <c r="U247"/>
      <c r="V247"/>
      <c r="W247"/>
      <c r="X247"/>
      <c r="Y247"/>
    </row>
    <row r="248" spans="6:25" s="1" customFormat="1" ht="15" x14ac:dyDescent="0.25">
      <c r="F248"/>
      <c r="G248"/>
      <c r="H248"/>
      <c r="I248"/>
      <c r="J248"/>
      <c r="K248"/>
      <c r="L248"/>
      <c r="M248"/>
      <c r="N248"/>
      <c r="O248"/>
      <c r="P248"/>
      <c r="Q248"/>
      <c r="R248"/>
      <c r="S248"/>
      <c r="T248"/>
      <c r="U248"/>
      <c r="V248"/>
      <c r="W248"/>
      <c r="X248"/>
      <c r="Y248"/>
    </row>
    <row r="249" spans="6:25" s="1" customFormat="1" ht="15" x14ac:dyDescent="0.25">
      <c r="F249"/>
      <c r="G249"/>
      <c r="H249"/>
      <c r="I249"/>
      <c r="J249"/>
      <c r="K249"/>
      <c r="L249"/>
      <c r="M249"/>
      <c r="N249"/>
      <c r="O249"/>
      <c r="P249"/>
      <c r="Q249"/>
      <c r="R249"/>
      <c r="S249"/>
      <c r="T249"/>
      <c r="U249"/>
      <c r="V249"/>
      <c r="W249"/>
      <c r="X249"/>
      <c r="Y249"/>
    </row>
    <row r="250" spans="6:25" s="1" customFormat="1" ht="15" x14ac:dyDescent="0.25">
      <c r="F250"/>
      <c r="G250"/>
      <c r="H250"/>
      <c r="I250"/>
      <c r="J250"/>
      <c r="K250"/>
      <c r="L250"/>
      <c r="M250"/>
      <c r="N250"/>
      <c r="O250"/>
      <c r="P250"/>
      <c r="Q250"/>
      <c r="R250"/>
      <c r="S250"/>
      <c r="T250"/>
      <c r="U250"/>
      <c r="V250"/>
      <c r="W250"/>
      <c r="X250"/>
      <c r="Y250"/>
    </row>
    <row r="251" spans="6:25" s="1" customFormat="1" ht="15" x14ac:dyDescent="0.25">
      <c r="F251"/>
      <c r="G251"/>
      <c r="H251"/>
      <c r="I251"/>
      <c r="J251"/>
      <c r="K251"/>
      <c r="L251"/>
      <c r="M251"/>
      <c r="N251"/>
      <c r="O251"/>
      <c r="P251"/>
      <c r="Q251"/>
      <c r="R251"/>
      <c r="S251"/>
      <c r="T251"/>
      <c r="U251"/>
      <c r="V251"/>
      <c r="W251"/>
      <c r="X251"/>
      <c r="Y251"/>
    </row>
    <row r="252" spans="6:25" s="1" customFormat="1" ht="15" x14ac:dyDescent="0.25">
      <c r="F252"/>
      <c r="G252"/>
      <c r="H252"/>
      <c r="I252"/>
      <c r="J252"/>
      <c r="K252"/>
      <c r="L252"/>
      <c r="M252"/>
      <c r="N252"/>
      <c r="O252"/>
      <c r="P252"/>
      <c r="Q252"/>
      <c r="R252"/>
      <c r="S252"/>
      <c r="T252"/>
      <c r="U252"/>
      <c r="V252"/>
      <c r="W252"/>
      <c r="X252"/>
      <c r="Y252"/>
    </row>
    <row r="253" spans="6:25" s="1" customFormat="1" ht="15" x14ac:dyDescent="0.25">
      <c r="F253"/>
      <c r="G253"/>
      <c r="H253"/>
      <c r="I253"/>
      <c r="J253"/>
      <c r="K253"/>
      <c r="L253"/>
      <c r="M253"/>
      <c r="N253"/>
      <c r="O253"/>
      <c r="P253"/>
      <c r="Q253"/>
      <c r="R253"/>
      <c r="S253"/>
      <c r="T253"/>
      <c r="U253"/>
      <c r="V253"/>
      <c r="W253"/>
      <c r="X253"/>
      <c r="Y253"/>
    </row>
    <row r="254" spans="6:25" s="1" customFormat="1" ht="15" x14ac:dyDescent="0.25">
      <c r="F254"/>
      <c r="G254"/>
      <c r="H254"/>
      <c r="I254"/>
      <c r="J254"/>
      <c r="K254"/>
      <c r="L254"/>
      <c r="M254"/>
      <c r="N254"/>
      <c r="O254"/>
      <c r="P254"/>
      <c r="Q254"/>
      <c r="R254"/>
      <c r="S254"/>
      <c r="T254"/>
      <c r="U254"/>
      <c r="V254"/>
      <c r="W254"/>
      <c r="X254"/>
      <c r="Y254"/>
    </row>
    <row r="255" spans="6:25" s="1" customFormat="1" ht="15" x14ac:dyDescent="0.25">
      <c r="F255"/>
      <c r="G255"/>
      <c r="H255"/>
      <c r="I255"/>
      <c r="J255"/>
      <c r="K255"/>
      <c r="L255"/>
      <c r="M255"/>
      <c r="N255"/>
      <c r="O255"/>
      <c r="P255"/>
      <c r="Q255"/>
      <c r="R255"/>
      <c r="S255"/>
      <c r="T255"/>
      <c r="U255"/>
      <c r="V255"/>
      <c r="W255"/>
      <c r="X255"/>
      <c r="Y255"/>
    </row>
    <row r="256" spans="6:25" s="1" customFormat="1" ht="15" x14ac:dyDescent="0.25">
      <c r="F256"/>
      <c r="G256"/>
      <c r="H256"/>
      <c r="I256"/>
      <c r="J256"/>
      <c r="K256"/>
      <c r="L256"/>
      <c r="M256"/>
      <c r="N256"/>
      <c r="O256"/>
      <c r="P256"/>
      <c r="Q256"/>
      <c r="R256"/>
      <c r="S256"/>
      <c r="T256"/>
      <c r="U256"/>
      <c r="V256"/>
      <c r="W256"/>
      <c r="X256"/>
      <c r="Y256"/>
    </row>
    <row r="257" spans="6:25" s="1" customFormat="1" ht="15" x14ac:dyDescent="0.25">
      <c r="F257"/>
      <c r="G257"/>
      <c r="H257"/>
      <c r="I257"/>
      <c r="J257"/>
      <c r="K257"/>
      <c r="L257"/>
      <c r="M257"/>
      <c r="N257"/>
      <c r="O257"/>
      <c r="P257"/>
      <c r="Q257"/>
      <c r="R257"/>
      <c r="S257"/>
      <c r="T257"/>
      <c r="U257"/>
      <c r="V257"/>
      <c r="W257"/>
      <c r="X257"/>
      <c r="Y257"/>
    </row>
    <row r="258" spans="6:25" s="1" customFormat="1" ht="15" x14ac:dyDescent="0.25">
      <c r="F258"/>
      <c r="G258"/>
      <c r="H258"/>
      <c r="I258"/>
      <c r="J258"/>
      <c r="K258"/>
      <c r="L258"/>
      <c r="M258"/>
      <c r="N258"/>
      <c r="O258"/>
      <c r="P258"/>
      <c r="Q258"/>
      <c r="R258"/>
      <c r="S258"/>
      <c r="T258"/>
      <c r="U258"/>
      <c r="V258"/>
      <c r="W258"/>
      <c r="X258"/>
      <c r="Y258"/>
    </row>
    <row r="259" spans="6:25" s="1" customFormat="1" ht="15" x14ac:dyDescent="0.25">
      <c r="F259"/>
      <c r="G259"/>
      <c r="H259"/>
      <c r="I259"/>
      <c r="J259"/>
      <c r="K259"/>
      <c r="L259"/>
      <c r="M259"/>
      <c r="N259"/>
      <c r="O259"/>
      <c r="P259"/>
      <c r="Q259"/>
      <c r="R259"/>
      <c r="S259"/>
      <c r="T259"/>
      <c r="U259"/>
      <c r="V259"/>
      <c r="W259"/>
      <c r="X259"/>
      <c r="Y259"/>
    </row>
    <row r="260" spans="6:25" s="1" customFormat="1" ht="15" x14ac:dyDescent="0.25">
      <c r="F260"/>
      <c r="G260"/>
      <c r="H260"/>
      <c r="I260"/>
      <c r="J260"/>
      <c r="K260"/>
      <c r="L260"/>
      <c r="M260"/>
      <c r="N260"/>
      <c r="O260"/>
      <c r="P260"/>
      <c r="Q260"/>
      <c r="R260"/>
      <c r="S260"/>
      <c r="T260"/>
      <c r="U260"/>
      <c r="V260"/>
      <c r="W260"/>
      <c r="X260"/>
      <c r="Y260"/>
    </row>
    <row r="261" spans="6:25" s="1" customFormat="1" ht="15" x14ac:dyDescent="0.25">
      <c r="F261"/>
      <c r="G261"/>
      <c r="H261"/>
      <c r="I261"/>
      <c r="J261"/>
      <c r="K261"/>
      <c r="L261"/>
      <c r="M261"/>
      <c r="N261"/>
      <c r="O261"/>
      <c r="P261"/>
      <c r="Q261"/>
      <c r="R261"/>
      <c r="S261"/>
      <c r="T261"/>
      <c r="U261"/>
      <c r="V261"/>
      <c r="W261"/>
      <c r="X261"/>
      <c r="Y261"/>
    </row>
    <row r="262" spans="6:25" s="1" customFormat="1" ht="15" x14ac:dyDescent="0.25">
      <c r="F262"/>
      <c r="G262"/>
      <c r="H262"/>
      <c r="I262"/>
      <c r="J262"/>
      <c r="K262"/>
      <c r="L262"/>
      <c r="M262"/>
      <c r="N262"/>
      <c r="O262"/>
      <c r="P262"/>
      <c r="Q262"/>
      <c r="R262"/>
      <c r="S262"/>
      <c r="T262"/>
      <c r="U262"/>
      <c r="V262"/>
      <c r="W262"/>
      <c r="X262"/>
      <c r="Y262"/>
    </row>
    <row r="263" spans="6:25" s="1" customFormat="1" ht="15" x14ac:dyDescent="0.25">
      <c r="F263"/>
      <c r="G263"/>
      <c r="H263"/>
      <c r="I263"/>
      <c r="J263"/>
      <c r="K263"/>
      <c r="L263"/>
      <c r="M263"/>
      <c r="N263"/>
      <c r="O263"/>
      <c r="P263"/>
      <c r="Q263"/>
      <c r="R263"/>
      <c r="S263"/>
      <c r="T263"/>
      <c r="U263"/>
      <c r="V263"/>
      <c r="W263"/>
      <c r="X263"/>
      <c r="Y263"/>
    </row>
    <row r="264" spans="6:25" s="1" customFormat="1" ht="15" x14ac:dyDescent="0.25">
      <c r="F264"/>
      <c r="G264"/>
      <c r="H264"/>
      <c r="I264"/>
      <c r="J264"/>
      <c r="K264"/>
      <c r="L264"/>
      <c r="M264"/>
      <c r="N264"/>
      <c r="O264"/>
      <c r="P264"/>
      <c r="Q264"/>
      <c r="R264"/>
      <c r="S264"/>
      <c r="T264"/>
      <c r="U264"/>
      <c r="V264"/>
      <c r="W264"/>
      <c r="X264"/>
      <c r="Y264"/>
    </row>
    <row r="265" spans="6:25" s="1" customFormat="1" ht="15" x14ac:dyDescent="0.25">
      <c r="F265"/>
      <c r="G265"/>
      <c r="H265"/>
      <c r="I265"/>
      <c r="J265"/>
      <c r="K265"/>
      <c r="L265"/>
      <c r="M265"/>
      <c r="N265"/>
      <c r="O265"/>
      <c r="P265"/>
      <c r="Q265"/>
      <c r="R265"/>
      <c r="S265"/>
      <c r="T265"/>
      <c r="U265"/>
      <c r="V265"/>
      <c r="W265"/>
      <c r="X265"/>
      <c r="Y265"/>
    </row>
    <row r="266" spans="6:25" s="1" customFormat="1" ht="15" x14ac:dyDescent="0.25">
      <c r="F266"/>
      <c r="G266"/>
      <c r="H266"/>
      <c r="I266"/>
      <c r="J266"/>
      <c r="K266"/>
      <c r="L266"/>
      <c r="M266"/>
      <c r="N266"/>
      <c r="O266"/>
      <c r="P266"/>
      <c r="Q266"/>
      <c r="R266"/>
      <c r="S266"/>
      <c r="T266"/>
      <c r="U266"/>
      <c r="V266"/>
      <c r="W266"/>
      <c r="X266"/>
      <c r="Y266"/>
    </row>
    <row r="267" spans="6:25" s="1" customFormat="1" ht="15" x14ac:dyDescent="0.25">
      <c r="F267"/>
      <c r="G267"/>
      <c r="H267"/>
      <c r="I267"/>
      <c r="J267"/>
      <c r="K267"/>
      <c r="L267"/>
      <c r="M267"/>
      <c r="N267"/>
      <c r="O267"/>
      <c r="P267"/>
      <c r="Q267"/>
      <c r="R267"/>
      <c r="S267"/>
      <c r="T267"/>
      <c r="U267"/>
      <c r="V267"/>
      <c r="W267"/>
      <c r="X267"/>
      <c r="Y267"/>
    </row>
    <row r="268" spans="6:25" s="1" customFormat="1" ht="15" x14ac:dyDescent="0.25">
      <c r="F268"/>
      <c r="G268"/>
      <c r="H268"/>
      <c r="I268"/>
      <c r="J268"/>
      <c r="K268"/>
      <c r="L268"/>
      <c r="M268"/>
      <c r="N268"/>
      <c r="O268"/>
      <c r="P268"/>
      <c r="Q268"/>
      <c r="R268"/>
      <c r="S268"/>
      <c r="T268"/>
      <c r="U268"/>
      <c r="V268"/>
      <c r="W268"/>
      <c r="X268"/>
      <c r="Y268"/>
    </row>
    <row r="269" spans="6:25" s="1" customFormat="1" ht="15" x14ac:dyDescent="0.25">
      <c r="F269"/>
      <c r="G269"/>
      <c r="H269"/>
      <c r="I269"/>
      <c r="J269"/>
      <c r="K269"/>
      <c r="L269"/>
      <c r="M269"/>
      <c r="N269"/>
      <c r="O269"/>
      <c r="P269"/>
      <c r="Q269"/>
      <c r="R269"/>
      <c r="S269"/>
      <c r="T269"/>
      <c r="U269"/>
      <c r="V269"/>
      <c r="W269"/>
      <c r="X269"/>
      <c r="Y269"/>
    </row>
    <row r="270" spans="6:25" s="1" customFormat="1" ht="15" x14ac:dyDescent="0.25">
      <c r="F270"/>
      <c r="G270"/>
      <c r="H270"/>
      <c r="I270"/>
      <c r="J270"/>
      <c r="K270"/>
      <c r="L270"/>
      <c r="M270"/>
      <c r="N270"/>
      <c r="O270"/>
      <c r="P270"/>
      <c r="Q270"/>
      <c r="R270"/>
      <c r="S270"/>
      <c r="T270"/>
      <c r="U270"/>
      <c r="V270"/>
      <c r="W270"/>
      <c r="X270"/>
      <c r="Y270"/>
    </row>
    <row r="271" spans="6:25" s="1" customFormat="1" ht="15" x14ac:dyDescent="0.25">
      <c r="F271"/>
      <c r="G271"/>
      <c r="H271"/>
      <c r="I271"/>
      <c r="J271"/>
      <c r="K271"/>
      <c r="L271"/>
      <c r="M271"/>
      <c r="N271"/>
      <c r="O271"/>
      <c r="P271"/>
      <c r="Q271"/>
      <c r="R271"/>
      <c r="S271"/>
      <c r="T271"/>
      <c r="U271"/>
      <c r="V271"/>
      <c r="W271"/>
      <c r="X271"/>
      <c r="Y271"/>
    </row>
    <row r="272" spans="6:25" s="1" customFormat="1" ht="15" x14ac:dyDescent="0.25">
      <c r="F272"/>
      <c r="G272"/>
      <c r="H272"/>
      <c r="I272"/>
      <c r="J272"/>
      <c r="K272"/>
      <c r="L272"/>
      <c r="M272"/>
      <c r="N272"/>
      <c r="O272"/>
      <c r="P272"/>
      <c r="Q272"/>
      <c r="R272"/>
      <c r="S272"/>
      <c r="T272"/>
      <c r="U272"/>
      <c r="V272"/>
      <c r="W272"/>
      <c r="X272"/>
      <c r="Y272"/>
    </row>
    <row r="273" spans="6:25" s="1" customFormat="1" ht="15" x14ac:dyDescent="0.25">
      <c r="F273"/>
      <c r="G273"/>
      <c r="H273"/>
      <c r="I273"/>
      <c r="J273"/>
      <c r="K273"/>
      <c r="L273"/>
      <c r="M273"/>
      <c r="N273"/>
      <c r="O273"/>
      <c r="P273"/>
      <c r="Q273"/>
      <c r="R273"/>
      <c r="S273"/>
      <c r="T273"/>
      <c r="U273"/>
      <c r="V273"/>
      <c r="W273"/>
      <c r="X273"/>
      <c r="Y273"/>
    </row>
    <row r="274" spans="6:25" s="1" customFormat="1" ht="15" x14ac:dyDescent="0.25">
      <c r="F274"/>
      <c r="G274"/>
      <c r="H274"/>
      <c r="I274"/>
      <c r="J274"/>
      <c r="K274"/>
      <c r="L274"/>
      <c r="M274"/>
      <c r="N274"/>
      <c r="O274"/>
      <c r="P274"/>
      <c r="Q274"/>
      <c r="R274"/>
      <c r="S274"/>
      <c r="T274"/>
      <c r="U274"/>
      <c r="V274"/>
      <c r="W274"/>
      <c r="X274"/>
      <c r="Y274"/>
    </row>
    <row r="275" spans="6:25" s="1" customFormat="1" ht="15" x14ac:dyDescent="0.25">
      <c r="F275"/>
      <c r="G275"/>
      <c r="H275"/>
      <c r="I275"/>
      <c r="J275"/>
      <c r="K275"/>
      <c r="L275"/>
      <c r="M275"/>
      <c r="N275"/>
      <c r="O275"/>
      <c r="P275"/>
      <c r="Q275"/>
      <c r="R275"/>
      <c r="S275"/>
      <c r="T275"/>
      <c r="U275"/>
      <c r="V275"/>
      <c r="W275"/>
      <c r="X275"/>
      <c r="Y275"/>
    </row>
    <row r="276" spans="6:25" s="1" customFormat="1" ht="15" x14ac:dyDescent="0.25">
      <c r="F276"/>
      <c r="G276"/>
      <c r="H276"/>
      <c r="I276"/>
      <c r="J276"/>
      <c r="K276"/>
      <c r="L276"/>
      <c r="M276"/>
      <c r="N276"/>
      <c r="O276"/>
      <c r="P276"/>
      <c r="Q276"/>
      <c r="R276"/>
      <c r="S276"/>
      <c r="T276"/>
      <c r="U276"/>
      <c r="V276"/>
      <c r="W276"/>
      <c r="X276"/>
      <c r="Y276"/>
    </row>
    <row r="277" spans="6:25" s="1" customFormat="1" ht="15" x14ac:dyDescent="0.25">
      <c r="F277"/>
      <c r="G277"/>
      <c r="H277"/>
      <c r="I277"/>
      <c r="J277"/>
      <c r="K277"/>
      <c r="L277"/>
      <c r="M277"/>
      <c r="N277"/>
      <c r="O277"/>
      <c r="P277"/>
      <c r="Q277"/>
      <c r="R277"/>
      <c r="S277"/>
      <c r="T277"/>
      <c r="U277"/>
      <c r="V277"/>
      <c r="W277"/>
      <c r="X277"/>
      <c r="Y277"/>
    </row>
    <row r="278" spans="6:25" s="1" customFormat="1" ht="15" x14ac:dyDescent="0.25">
      <c r="F278"/>
      <c r="G278"/>
      <c r="H278"/>
      <c r="I278"/>
      <c r="J278"/>
      <c r="K278"/>
      <c r="L278"/>
      <c r="M278"/>
      <c r="N278"/>
      <c r="O278"/>
      <c r="P278"/>
      <c r="Q278"/>
      <c r="R278"/>
      <c r="S278"/>
      <c r="T278"/>
      <c r="U278"/>
      <c r="V278"/>
      <c r="W278"/>
      <c r="X278"/>
      <c r="Y278"/>
    </row>
    <row r="279" spans="6:25" s="1" customFormat="1" ht="29.45" customHeight="1" x14ac:dyDescent="0.25">
      <c r="F279"/>
      <c r="G279"/>
      <c r="H279"/>
      <c r="I279"/>
      <c r="J279"/>
      <c r="K279"/>
      <c r="L279"/>
      <c r="M279"/>
      <c r="N279"/>
      <c r="O279"/>
      <c r="P279"/>
      <c r="Q279"/>
      <c r="R279"/>
      <c r="S279"/>
      <c r="T279"/>
      <c r="U279"/>
      <c r="V279"/>
      <c r="W279"/>
      <c r="X279"/>
      <c r="Y279"/>
    </row>
    <row r="280" spans="6:25" s="1" customFormat="1" ht="15" x14ac:dyDescent="0.25">
      <c r="F280"/>
      <c r="G280"/>
      <c r="H280"/>
      <c r="I280"/>
      <c r="J280"/>
      <c r="K280"/>
      <c r="L280"/>
      <c r="M280"/>
      <c r="N280"/>
      <c r="O280"/>
      <c r="P280"/>
      <c r="Q280"/>
      <c r="R280"/>
      <c r="S280"/>
      <c r="T280"/>
      <c r="U280"/>
      <c r="V280"/>
      <c r="W280"/>
      <c r="X280"/>
      <c r="Y280"/>
    </row>
    <row r="281" spans="6:25" s="1" customFormat="1" ht="15" x14ac:dyDescent="0.25">
      <c r="F281"/>
      <c r="G281"/>
      <c r="H281"/>
      <c r="I281"/>
      <c r="J281"/>
      <c r="K281"/>
      <c r="L281"/>
      <c r="M281"/>
      <c r="N281"/>
      <c r="O281"/>
      <c r="P281"/>
      <c r="Q281"/>
      <c r="R281"/>
      <c r="S281"/>
      <c r="T281"/>
      <c r="U281"/>
      <c r="V281"/>
      <c r="W281"/>
      <c r="X281"/>
      <c r="Y281"/>
    </row>
    <row r="282" spans="6:25" s="1" customFormat="1" ht="15" x14ac:dyDescent="0.25">
      <c r="F282"/>
      <c r="G282"/>
      <c r="H282"/>
      <c r="I282"/>
      <c r="J282"/>
      <c r="K282"/>
      <c r="L282"/>
      <c r="M282"/>
      <c r="N282"/>
      <c r="O282"/>
      <c r="P282"/>
      <c r="Q282"/>
      <c r="R282"/>
      <c r="S282"/>
      <c r="T282"/>
      <c r="U282"/>
      <c r="V282"/>
      <c r="W282"/>
      <c r="X282"/>
      <c r="Y282"/>
    </row>
    <row r="283" spans="6:25" s="1" customFormat="1" ht="15" x14ac:dyDescent="0.25">
      <c r="F283"/>
      <c r="G283"/>
      <c r="H283"/>
      <c r="I283"/>
      <c r="J283"/>
      <c r="K283"/>
      <c r="L283"/>
      <c r="M283"/>
      <c r="N283"/>
      <c r="O283"/>
      <c r="P283"/>
      <c r="Q283"/>
      <c r="R283"/>
      <c r="S283"/>
      <c r="T283"/>
      <c r="U283"/>
      <c r="V283"/>
      <c r="W283"/>
      <c r="X283"/>
      <c r="Y283"/>
    </row>
    <row r="284" spans="6:25" s="1" customFormat="1" ht="15" x14ac:dyDescent="0.25">
      <c r="F284"/>
      <c r="G284"/>
      <c r="H284"/>
      <c r="I284"/>
      <c r="J284"/>
      <c r="K284"/>
      <c r="L284"/>
      <c r="M284"/>
      <c r="N284"/>
      <c r="O284"/>
      <c r="P284"/>
      <c r="Q284"/>
      <c r="R284"/>
      <c r="S284"/>
      <c r="T284"/>
      <c r="U284"/>
      <c r="V284"/>
      <c r="W284"/>
      <c r="X284"/>
      <c r="Y284"/>
    </row>
    <row r="285" spans="6:25" s="1" customFormat="1" ht="15" x14ac:dyDescent="0.25">
      <c r="F285"/>
      <c r="G285"/>
      <c r="H285"/>
      <c r="I285"/>
      <c r="J285"/>
      <c r="K285"/>
      <c r="L285"/>
      <c r="M285"/>
      <c r="N285"/>
      <c r="O285"/>
      <c r="P285"/>
      <c r="Q285"/>
      <c r="R285"/>
      <c r="S285"/>
      <c r="T285"/>
      <c r="U285"/>
      <c r="V285"/>
      <c r="W285"/>
      <c r="X285"/>
      <c r="Y285"/>
    </row>
    <row r="286" spans="6:25" s="1" customFormat="1" ht="15" x14ac:dyDescent="0.25">
      <c r="F286"/>
      <c r="G286"/>
      <c r="H286"/>
      <c r="I286"/>
      <c r="J286"/>
      <c r="K286"/>
      <c r="L286"/>
      <c r="M286"/>
      <c r="N286"/>
      <c r="O286"/>
      <c r="P286"/>
      <c r="Q286"/>
      <c r="R286"/>
      <c r="S286"/>
      <c r="T286"/>
      <c r="U286"/>
      <c r="V286"/>
      <c r="W286"/>
      <c r="X286"/>
      <c r="Y286"/>
    </row>
    <row r="287" spans="6:25" s="1" customFormat="1" ht="15" x14ac:dyDescent="0.25">
      <c r="F287"/>
      <c r="G287"/>
      <c r="H287"/>
      <c r="I287"/>
      <c r="J287"/>
      <c r="K287"/>
      <c r="L287"/>
      <c r="M287"/>
      <c r="N287"/>
      <c r="O287"/>
      <c r="P287"/>
      <c r="Q287"/>
      <c r="R287"/>
      <c r="S287"/>
      <c r="T287"/>
      <c r="U287"/>
      <c r="V287"/>
      <c r="W287"/>
      <c r="X287"/>
      <c r="Y287"/>
    </row>
    <row r="288" spans="6:25" s="1" customFormat="1" ht="15" x14ac:dyDescent="0.25">
      <c r="F288"/>
      <c r="G288"/>
      <c r="H288"/>
      <c r="I288"/>
      <c r="J288"/>
      <c r="K288"/>
      <c r="L288"/>
      <c r="M288"/>
      <c r="N288"/>
      <c r="O288"/>
      <c r="P288"/>
      <c r="Q288"/>
      <c r="R288"/>
      <c r="S288"/>
      <c r="T288"/>
      <c r="U288"/>
      <c r="V288"/>
      <c r="W288"/>
      <c r="X288"/>
      <c r="Y288"/>
    </row>
    <row r="289" spans="6:25" s="1" customFormat="1" ht="15" x14ac:dyDescent="0.25">
      <c r="F289"/>
      <c r="G289"/>
      <c r="H289"/>
      <c r="I289"/>
      <c r="J289"/>
      <c r="K289"/>
      <c r="L289"/>
      <c r="M289"/>
      <c r="N289"/>
      <c r="O289"/>
      <c r="P289"/>
      <c r="Q289"/>
      <c r="R289"/>
      <c r="S289"/>
      <c r="T289"/>
      <c r="U289"/>
      <c r="V289"/>
      <c r="W289"/>
      <c r="X289"/>
      <c r="Y289"/>
    </row>
    <row r="290" spans="6:25" s="1" customFormat="1" ht="15" x14ac:dyDescent="0.25">
      <c r="F290"/>
      <c r="G290"/>
      <c r="H290"/>
      <c r="I290"/>
      <c r="J290"/>
      <c r="K290"/>
      <c r="L290"/>
      <c r="M290"/>
      <c r="N290"/>
      <c r="O290"/>
      <c r="P290"/>
      <c r="Q290"/>
      <c r="R290"/>
      <c r="S290"/>
      <c r="T290"/>
      <c r="U290"/>
      <c r="V290"/>
      <c r="W290"/>
      <c r="X290"/>
      <c r="Y290"/>
    </row>
    <row r="291" spans="6:25" s="1" customFormat="1" ht="28.35" customHeight="1" x14ac:dyDescent="0.25">
      <c r="F291"/>
      <c r="G291"/>
      <c r="H291"/>
      <c r="I291"/>
      <c r="J291"/>
      <c r="K291"/>
      <c r="L291"/>
      <c r="M291"/>
      <c r="N291"/>
      <c r="O291"/>
      <c r="P291"/>
      <c r="Q291"/>
      <c r="R291"/>
      <c r="S291"/>
      <c r="T291"/>
      <c r="U291"/>
      <c r="V291"/>
      <c r="W291"/>
      <c r="X291"/>
      <c r="Y291"/>
    </row>
    <row r="292" spans="6:25" s="1" customFormat="1" ht="15" x14ac:dyDescent="0.25">
      <c r="F292"/>
      <c r="G292"/>
      <c r="H292"/>
      <c r="I292"/>
      <c r="J292"/>
      <c r="K292"/>
      <c r="L292"/>
      <c r="M292"/>
      <c r="N292"/>
      <c r="O292"/>
      <c r="P292"/>
      <c r="Q292"/>
      <c r="R292"/>
      <c r="S292"/>
      <c r="T292"/>
      <c r="U292"/>
      <c r="V292"/>
      <c r="W292"/>
      <c r="X292"/>
      <c r="Y292"/>
    </row>
  </sheetData>
  <mergeCells count="21">
    <mergeCell ref="A73:B73"/>
    <mergeCell ref="A74:B74"/>
    <mergeCell ref="A75:B75"/>
    <mergeCell ref="A64:V64"/>
    <mergeCell ref="A67:V67"/>
    <mergeCell ref="A1:X1"/>
    <mergeCell ref="A2:X2"/>
    <mergeCell ref="A71:B71"/>
    <mergeCell ref="A72:B72"/>
    <mergeCell ref="A49:V49"/>
    <mergeCell ref="A52:V52"/>
    <mergeCell ref="A54:V54"/>
    <mergeCell ref="A56:V56"/>
    <mergeCell ref="A60:V60"/>
    <mergeCell ref="A62:V62"/>
    <mergeCell ref="M6:V6"/>
    <mergeCell ref="A8:V8"/>
    <mergeCell ref="A21:V21"/>
    <mergeCell ref="A23:V23"/>
    <mergeCell ref="A25:V25"/>
    <mergeCell ref="A28:V28"/>
  </mergeCells>
  <pageMargins left="0.7" right="0.7" top="0.75" bottom="0.75" header="0.3" footer="0.3"/>
  <pageSetup paperSize="9" scale="60" orientation="portrait" horizontalDpi="4294967294" verticalDpi="4294967294"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lorena</dc:creator>
  <cp:lastModifiedBy>Maritza</cp:lastModifiedBy>
  <dcterms:created xsi:type="dcterms:W3CDTF">2025-05-05T02:39:31Z</dcterms:created>
  <dcterms:modified xsi:type="dcterms:W3CDTF">2025-05-05T03:12:28Z</dcterms:modified>
</cp:coreProperties>
</file>