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codeName="ThisWorkbook" defaultThemeVersion="124226"/>
  <mc:AlternateContent xmlns:mc="http://schemas.openxmlformats.org/markup-compatibility/2006">
    <mc:Choice Requires="x15">
      <x15ac:absPath xmlns:x15ac="http://schemas.microsoft.com/office/spreadsheetml/2010/11/ac" url="C:\Users\luenp\Downloads\"/>
    </mc:Choice>
  </mc:AlternateContent>
  <xr:revisionPtr revIDLastSave="0" documentId="8_{BA471E1E-1CE0-48CC-A831-957D16A819FB}" xr6:coauthVersionLast="47" xr6:coauthVersionMax="47" xr10:uidLastSave="{00000000-0000-0000-0000-000000000000}"/>
  <bookViews>
    <workbookView xWindow="-120" yWindow="-120" windowWidth="20730" windowHeight="11040" tabRatio="872" firstSheet="7" activeTab="7" xr2:uid="{00000000-000D-0000-FFFF-FFFF00000000}"/>
  </bookViews>
  <sheets>
    <sheet name="Instructivo" sheetId="53" r:id="rId1"/>
    <sheet name="ACTA DE INFORME" sheetId="13" state="hidden" r:id="rId2"/>
    <sheet name="En Letras" sheetId="17" state="hidden" r:id="rId3"/>
    <sheet name="PRESUPUESTO" sheetId="19" r:id="rId4"/>
    <sheet name="Honorarios" sheetId="54" r:id="rId5"/>
    <sheet name="Niños y Niñas" sheetId="55" r:id="rId6"/>
    <sheet name="Gastos Generales" sheetId="56" r:id="rId7"/>
    <sheet name="MES 1" sheetId="47" r:id="rId8"/>
    <sheet name="MES 2" sheetId="48" r:id="rId9"/>
    <sheet name="MES 3" sheetId="49" r:id="rId10"/>
    <sheet name="MES 4" sheetId="50" r:id="rId11"/>
    <sheet name="MES 5" sheetId="41" r:id="rId12"/>
    <sheet name="MES 6" sheetId="40" r:id="rId13"/>
    <sheet name="MES 7" sheetId="39" r:id="rId14"/>
    <sheet name="MES 8" sheetId="38" r:id="rId15"/>
    <sheet name="MES 9" sheetId="37" r:id="rId16"/>
    <sheet name="MES 10" sheetId="36" r:id="rId17"/>
    <sheet name="MES 11" sheetId="35" r:id="rId18"/>
    <sheet name="MES 12" sheetId="34" r:id="rId19"/>
    <sheet name="RESUMEN CONTRATO" sheetId="46" r:id="rId20"/>
  </sheets>
  <definedNames>
    <definedName name="_xlnm.Print_Area" localSheetId="1">'ACTA DE INFORME'!$A$2:$F$40</definedName>
    <definedName name="_xlnm.Print_Area" localSheetId="0">Instructivo!$A$1:$J$240</definedName>
    <definedName name="_xlnm.Print_Area" localSheetId="7">'MES 1'!$A$1:$N$118</definedName>
    <definedName name="_xlnm.Print_Area" localSheetId="16">'MES 10'!$A$1:$N$122</definedName>
    <definedName name="_xlnm.Print_Area" localSheetId="17">'MES 11'!$A$1:$N$125</definedName>
    <definedName name="_xlnm.Print_Area" localSheetId="18">'MES 12'!$A$1:$N$124</definedName>
    <definedName name="_xlnm.Print_Area" localSheetId="8">'MES 2'!$A$1:$N$132</definedName>
    <definedName name="_xlnm.Print_Area" localSheetId="9">'MES 3'!$A$1:$N$120</definedName>
    <definedName name="_xlnm.Print_Area" localSheetId="10">'MES 4'!$A$1:$N$121</definedName>
    <definedName name="_xlnm.Print_Area" localSheetId="11">'MES 5'!$A$1:$N$123</definedName>
    <definedName name="_xlnm.Print_Area" localSheetId="12">'MES 6'!$A$1:$N$121</definedName>
    <definedName name="_xlnm.Print_Area" localSheetId="13">'MES 7'!$A$1:$N$120</definedName>
    <definedName name="_xlnm.Print_Area" localSheetId="14">'MES 8'!$A$1:$N$121</definedName>
    <definedName name="_xlnm.Print_Area" localSheetId="15">'MES 9'!$A$1:$N$121</definedName>
    <definedName name="_xlnm.Print_Area" localSheetId="3">PRESUPUESTO!$A$1:$M$88</definedName>
    <definedName name="_xlnm.Print_Area" localSheetId="19">'RESUMEN CONTRATO'!$A$1:$K$104</definedName>
    <definedName name="OLE_LINK1" localSheetId="0">Instructivo!$B$19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55" l="1"/>
  <c r="K62" i="19" s="1"/>
  <c r="F16" i="56"/>
  <c r="K76" i="19" s="1"/>
  <c r="F15" i="56"/>
  <c r="K75" i="19" s="1"/>
  <c r="F14" i="56"/>
  <c r="K74" i="19" s="1"/>
  <c r="F13" i="56"/>
  <c r="K73" i="19" s="1"/>
  <c r="F12" i="56"/>
  <c r="K72" i="19" s="1"/>
  <c r="F11" i="56"/>
  <c r="K71" i="19" s="1"/>
  <c r="F10" i="56"/>
  <c r="K70" i="19" s="1"/>
  <c r="F9" i="56"/>
  <c r="K69" i="19" s="1"/>
  <c r="F8" i="56"/>
  <c r="G15" i="55"/>
  <c r="K58" i="19" s="1"/>
  <c r="G14" i="55"/>
  <c r="K57" i="19" s="1"/>
  <c r="G13" i="55"/>
  <c r="K56" i="19" s="1"/>
  <c r="G12" i="55"/>
  <c r="K53" i="19" s="1"/>
  <c r="G11" i="55"/>
  <c r="K52" i="19" s="1"/>
  <c r="F10" i="55"/>
  <c r="G10" i="55" s="1"/>
  <c r="K51" i="19" s="1"/>
  <c r="J25" i="54"/>
  <c r="I25" i="54"/>
  <c r="H25" i="54"/>
  <c r="G25" i="54"/>
  <c r="F25" i="54"/>
  <c r="E25" i="54"/>
  <c r="D25" i="54"/>
  <c r="J24" i="54"/>
  <c r="K47" i="19" s="1"/>
  <c r="I19" i="54"/>
  <c r="H19" i="54"/>
  <c r="G19" i="54"/>
  <c r="F19" i="54"/>
  <c r="E19" i="54"/>
  <c r="D19" i="54"/>
  <c r="J18" i="54"/>
  <c r="J19" i="54" s="1"/>
  <c r="I13" i="54"/>
  <c r="H13" i="54"/>
  <c r="G13" i="54"/>
  <c r="F13" i="54"/>
  <c r="E13" i="54"/>
  <c r="D13" i="54"/>
  <c r="J12" i="54"/>
  <c r="J11" i="54"/>
  <c r="J10" i="54"/>
  <c r="J9" i="54"/>
  <c r="J8" i="54"/>
  <c r="J7" i="54"/>
  <c r="G18" i="55" l="1"/>
  <c r="F18" i="56"/>
  <c r="K68" i="19"/>
  <c r="K77" i="19"/>
  <c r="J13" i="54"/>
  <c r="K45" i="19" s="1"/>
  <c r="I6" i="19" l="1"/>
  <c r="H6" i="19"/>
  <c r="M7" i="19"/>
  <c r="C8" i="47" s="1"/>
  <c r="M8" i="19"/>
  <c r="M11" i="19"/>
  <c r="M16" i="19"/>
  <c r="M15" i="19"/>
  <c r="M9" i="19"/>
  <c r="I3" i="47" l="1"/>
  <c r="L3" i="47" s="1"/>
  <c r="M3" i="47" s="1"/>
  <c r="E14" i="47" s="1"/>
  <c r="C15" i="46" l="1"/>
  <c r="C16" i="46"/>
  <c r="E15" i="46"/>
  <c r="E16" i="46"/>
  <c r="E17" i="46"/>
  <c r="G15" i="46"/>
  <c r="G16" i="46"/>
  <c r="G17" i="46"/>
  <c r="G3" i="47"/>
  <c r="F69" i="49"/>
  <c r="I113" i="34" l="1"/>
  <c r="N113" i="34" s="1"/>
  <c r="F113" i="34"/>
  <c r="I112" i="34"/>
  <c r="F112" i="34"/>
  <c r="N112" i="34" s="1"/>
  <c r="I111" i="34"/>
  <c r="F111" i="34"/>
  <c r="N111" i="34" s="1"/>
  <c r="M110" i="34"/>
  <c r="L110" i="34"/>
  <c r="H110" i="34"/>
  <c r="G110" i="34"/>
  <c r="E110" i="34"/>
  <c r="D110" i="34"/>
  <c r="C110" i="34"/>
  <c r="I115" i="35"/>
  <c r="F115" i="35"/>
  <c r="N115" i="35" s="1"/>
  <c r="I114" i="35"/>
  <c r="F114" i="35"/>
  <c r="N114" i="35" s="1"/>
  <c r="I113" i="35"/>
  <c r="F113" i="35"/>
  <c r="N113" i="35" s="1"/>
  <c r="M112" i="35"/>
  <c r="L112" i="35"/>
  <c r="H112" i="35"/>
  <c r="G112" i="35"/>
  <c r="I112" i="35" s="1"/>
  <c r="E112" i="35"/>
  <c r="D112" i="35"/>
  <c r="C112" i="35"/>
  <c r="I115" i="36"/>
  <c r="F115" i="36"/>
  <c r="N115" i="36" s="1"/>
  <c r="I114" i="36"/>
  <c r="F114" i="36"/>
  <c r="N114" i="36" s="1"/>
  <c r="I113" i="36"/>
  <c r="J113" i="36" s="1"/>
  <c r="F113" i="36"/>
  <c r="M112" i="36"/>
  <c r="L112" i="36"/>
  <c r="H112" i="36"/>
  <c r="G112" i="36"/>
  <c r="E112" i="36"/>
  <c r="D112" i="36"/>
  <c r="C112" i="36"/>
  <c r="I114" i="37"/>
  <c r="F114" i="37"/>
  <c r="N114" i="37" s="1"/>
  <c r="I113" i="37"/>
  <c r="J113" i="37" s="1"/>
  <c r="F113" i="37"/>
  <c r="I112" i="37"/>
  <c r="F112" i="37"/>
  <c r="N112" i="37" s="1"/>
  <c r="M111" i="37"/>
  <c r="L111" i="37"/>
  <c r="H111" i="37"/>
  <c r="G111" i="37"/>
  <c r="I111" i="37" s="1"/>
  <c r="E111" i="37"/>
  <c r="D111" i="37"/>
  <c r="C111" i="37"/>
  <c r="F111" i="37" s="1"/>
  <c r="I114" i="38"/>
  <c r="J114" i="38" s="1"/>
  <c r="F114" i="38"/>
  <c r="I113" i="38"/>
  <c r="J113" i="38" s="1"/>
  <c r="F113" i="38"/>
  <c r="N113" i="38" s="1"/>
  <c r="I112" i="38"/>
  <c r="J112" i="38" s="1"/>
  <c r="F112" i="38"/>
  <c r="M111" i="38"/>
  <c r="L111" i="38"/>
  <c r="H111" i="38"/>
  <c r="G111" i="38"/>
  <c r="E111" i="38"/>
  <c r="D111" i="38"/>
  <c r="C111" i="38"/>
  <c r="I112" i="39"/>
  <c r="F112" i="39"/>
  <c r="N112" i="39" s="1"/>
  <c r="I111" i="39"/>
  <c r="J111" i="39" s="1"/>
  <c r="F111" i="39"/>
  <c r="I110" i="39"/>
  <c r="F110" i="39"/>
  <c r="N110" i="39" s="1"/>
  <c r="M109" i="39"/>
  <c r="L109" i="39"/>
  <c r="H109" i="39"/>
  <c r="G109" i="39"/>
  <c r="I109" i="39" s="1"/>
  <c r="E109" i="39"/>
  <c r="D109" i="39"/>
  <c r="C109" i="39"/>
  <c r="I114" i="40"/>
  <c r="F114" i="40"/>
  <c r="N114" i="40" s="1"/>
  <c r="N113" i="40"/>
  <c r="I113" i="40"/>
  <c r="J113" i="40" s="1"/>
  <c r="F113" i="40"/>
  <c r="I112" i="40"/>
  <c r="F112" i="40"/>
  <c r="N112" i="40" s="1"/>
  <c r="M111" i="40"/>
  <c r="L111" i="40"/>
  <c r="H111" i="40"/>
  <c r="I111" i="40" s="1"/>
  <c r="G111" i="40"/>
  <c r="E111" i="40"/>
  <c r="D111" i="40"/>
  <c r="C111" i="40"/>
  <c r="I114" i="41"/>
  <c r="J114" i="41" s="1"/>
  <c r="F114" i="41"/>
  <c r="N114" i="41" s="1"/>
  <c r="I113" i="41"/>
  <c r="J113" i="41" s="1"/>
  <c r="F113" i="41"/>
  <c r="I112" i="41"/>
  <c r="F112" i="41"/>
  <c r="N112" i="41" s="1"/>
  <c r="M111" i="41"/>
  <c r="L111" i="41"/>
  <c r="H111" i="41"/>
  <c r="G111" i="41"/>
  <c r="I111" i="41" s="1"/>
  <c r="E111" i="41"/>
  <c r="D111" i="41"/>
  <c r="C111" i="41"/>
  <c r="I114" i="50"/>
  <c r="F114" i="50"/>
  <c r="I113" i="50"/>
  <c r="J113" i="50" s="1"/>
  <c r="F113" i="50"/>
  <c r="N113" i="50" s="1"/>
  <c r="I112" i="50"/>
  <c r="J112" i="50" s="1"/>
  <c r="F112" i="50"/>
  <c r="M111" i="50"/>
  <c r="L111" i="50"/>
  <c r="H111" i="50"/>
  <c r="I111" i="50" s="1"/>
  <c r="J111" i="50" s="1"/>
  <c r="G111" i="50"/>
  <c r="E111" i="50"/>
  <c r="D111" i="50"/>
  <c r="C111" i="50"/>
  <c r="F111" i="50" s="1"/>
  <c r="I112" i="49"/>
  <c r="F112" i="49"/>
  <c r="N112" i="49" s="1"/>
  <c r="N111" i="49"/>
  <c r="I111" i="49"/>
  <c r="F111" i="49"/>
  <c r="J111" i="49" s="1"/>
  <c r="I110" i="49"/>
  <c r="J110" i="49" s="1"/>
  <c r="F110" i="49"/>
  <c r="M109" i="49"/>
  <c r="L109" i="49"/>
  <c r="H109" i="49"/>
  <c r="I109" i="49" s="1"/>
  <c r="G109" i="49"/>
  <c r="E109" i="49"/>
  <c r="D109" i="49"/>
  <c r="C109" i="49"/>
  <c r="F109" i="49" s="1"/>
  <c r="I113" i="48"/>
  <c r="N113" i="48" s="1"/>
  <c r="F113" i="48"/>
  <c r="I112" i="48"/>
  <c r="F112" i="48"/>
  <c r="N112" i="48" s="1"/>
  <c r="I111" i="48"/>
  <c r="J111" i="48" s="1"/>
  <c r="F111" i="48"/>
  <c r="M110" i="48"/>
  <c r="L110" i="48"/>
  <c r="H110" i="48"/>
  <c r="G110" i="48"/>
  <c r="I110" i="48" s="1"/>
  <c r="E110" i="48"/>
  <c r="D110" i="48"/>
  <c r="C110" i="48"/>
  <c r="D15" i="46"/>
  <c r="D16" i="46"/>
  <c r="F16" i="46" s="1"/>
  <c r="D17" i="46"/>
  <c r="D18" i="46"/>
  <c r="D19" i="46"/>
  <c r="E18" i="46"/>
  <c r="E19" i="46"/>
  <c r="E20" i="46"/>
  <c r="G18" i="46"/>
  <c r="G19" i="46"/>
  <c r="G20" i="46"/>
  <c r="G21" i="46"/>
  <c r="M19" i="19"/>
  <c r="M18" i="19"/>
  <c r="M17" i="19"/>
  <c r="C73" i="34"/>
  <c r="C74" i="34"/>
  <c r="C75" i="34"/>
  <c r="C76" i="34"/>
  <c r="C77" i="34"/>
  <c r="C78" i="34"/>
  <c r="C79" i="34"/>
  <c r="C80" i="34"/>
  <c r="C81" i="34"/>
  <c r="C82" i="34"/>
  <c r="C83" i="34"/>
  <c r="C72" i="34"/>
  <c r="C53" i="34"/>
  <c r="C54" i="34"/>
  <c r="C55" i="34"/>
  <c r="C56" i="34"/>
  <c r="C57" i="34"/>
  <c r="C58" i="34"/>
  <c r="C59" i="34"/>
  <c r="C60" i="34"/>
  <c r="C61" i="34"/>
  <c r="C62" i="34"/>
  <c r="C63" i="34"/>
  <c r="C64" i="34"/>
  <c r="C65" i="34"/>
  <c r="C66" i="34"/>
  <c r="C52" i="34"/>
  <c r="C38" i="34"/>
  <c r="C39" i="34"/>
  <c r="C40" i="34"/>
  <c r="C41" i="34"/>
  <c r="C42" i="34"/>
  <c r="C43" i="34"/>
  <c r="C44" i="34"/>
  <c r="C45" i="34"/>
  <c r="C46" i="34"/>
  <c r="C47" i="34"/>
  <c r="C48" i="34"/>
  <c r="C49" i="34"/>
  <c r="C37" i="34"/>
  <c r="C15" i="34"/>
  <c r="F15" i="34" s="1"/>
  <c r="C16" i="34"/>
  <c r="F16" i="34" s="1"/>
  <c r="C74" i="35"/>
  <c r="C75" i="35"/>
  <c r="C76" i="35"/>
  <c r="C77" i="35"/>
  <c r="C78" i="35"/>
  <c r="C79" i="35"/>
  <c r="C80" i="35"/>
  <c r="C81" i="35"/>
  <c r="C82" i="35"/>
  <c r="C83" i="35"/>
  <c r="C84" i="35"/>
  <c r="C73" i="35"/>
  <c r="C54" i="35"/>
  <c r="C55" i="35"/>
  <c r="C56" i="35"/>
  <c r="C57" i="35"/>
  <c r="C58" i="35"/>
  <c r="C59" i="35"/>
  <c r="C60" i="35"/>
  <c r="C61" i="35"/>
  <c r="C62" i="35"/>
  <c r="C63" i="35"/>
  <c r="C64" i="35"/>
  <c r="C65" i="35"/>
  <c r="C66" i="35"/>
  <c r="C67" i="35"/>
  <c r="C53" i="35"/>
  <c r="C39" i="35"/>
  <c r="C40" i="35"/>
  <c r="C41" i="35"/>
  <c r="C42" i="35"/>
  <c r="C43" i="35"/>
  <c r="C44" i="35"/>
  <c r="C45" i="35"/>
  <c r="C46" i="35"/>
  <c r="C47" i="35"/>
  <c r="C48" i="35"/>
  <c r="C49" i="35"/>
  <c r="C50" i="35"/>
  <c r="C38" i="35"/>
  <c r="C15" i="35"/>
  <c r="F15" i="35" s="1"/>
  <c r="C16" i="35"/>
  <c r="F16" i="35" s="1"/>
  <c r="C74" i="36"/>
  <c r="C75" i="36"/>
  <c r="C76" i="36"/>
  <c r="C77" i="36"/>
  <c r="C78" i="36"/>
  <c r="C79" i="36"/>
  <c r="C80" i="36"/>
  <c r="C81" i="36"/>
  <c r="C82" i="36"/>
  <c r="C83" i="36"/>
  <c r="C84" i="36"/>
  <c r="C73" i="36"/>
  <c r="C54" i="36"/>
  <c r="C55" i="36"/>
  <c r="C56" i="36"/>
  <c r="C57" i="36"/>
  <c r="C58" i="36"/>
  <c r="C59" i="36"/>
  <c r="C60" i="36"/>
  <c r="C61" i="36"/>
  <c r="C62" i="36"/>
  <c r="C63" i="36"/>
  <c r="C64" i="36"/>
  <c r="C65" i="36"/>
  <c r="C66" i="36"/>
  <c r="C67" i="36"/>
  <c r="C53" i="36"/>
  <c r="C39" i="36"/>
  <c r="C40" i="36"/>
  <c r="C41" i="36"/>
  <c r="C42" i="36"/>
  <c r="C43" i="36"/>
  <c r="C44" i="36"/>
  <c r="C45" i="36"/>
  <c r="C46" i="36"/>
  <c r="C47" i="36"/>
  <c r="C48" i="36"/>
  <c r="C49" i="36"/>
  <c r="C50" i="36"/>
  <c r="C38" i="36"/>
  <c r="C15" i="36"/>
  <c r="F15" i="36" s="1"/>
  <c r="C16" i="36"/>
  <c r="F16" i="36" s="1"/>
  <c r="C74" i="37"/>
  <c r="C75" i="37"/>
  <c r="C76" i="37"/>
  <c r="C77" i="37"/>
  <c r="C78" i="37"/>
  <c r="C79" i="37"/>
  <c r="C80" i="37"/>
  <c r="C81" i="37"/>
  <c r="C82" i="37"/>
  <c r="C83" i="37"/>
  <c r="C84" i="37"/>
  <c r="C73" i="37"/>
  <c r="C54" i="37"/>
  <c r="C55" i="37"/>
  <c r="C56" i="37"/>
  <c r="C57" i="37"/>
  <c r="C58" i="37"/>
  <c r="C59" i="37"/>
  <c r="C60" i="37"/>
  <c r="C61" i="37"/>
  <c r="C62" i="37"/>
  <c r="C63" i="37"/>
  <c r="C64" i="37"/>
  <c r="C65" i="37"/>
  <c r="C66" i="37"/>
  <c r="C67" i="37"/>
  <c r="C53" i="37"/>
  <c r="C39" i="37"/>
  <c r="C40" i="37"/>
  <c r="C41" i="37"/>
  <c r="C42" i="37"/>
  <c r="C43" i="37"/>
  <c r="C44" i="37"/>
  <c r="C45" i="37"/>
  <c r="C46" i="37"/>
  <c r="C47" i="37"/>
  <c r="C48" i="37"/>
  <c r="C49" i="37"/>
  <c r="C50" i="37"/>
  <c r="C38" i="37"/>
  <c r="C15" i="37"/>
  <c r="F15" i="37" s="1"/>
  <c r="C16" i="37"/>
  <c r="F16" i="37" s="1"/>
  <c r="C75" i="38"/>
  <c r="C76" i="38"/>
  <c r="C77" i="38"/>
  <c r="C78" i="38"/>
  <c r="C79" i="38"/>
  <c r="C80" i="38"/>
  <c r="C81" i="38"/>
  <c r="C82" i="38"/>
  <c r="C83" i="38"/>
  <c r="C84" i="38"/>
  <c r="C85" i="38"/>
  <c r="C74" i="38"/>
  <c r="C55" i="38"/>
  <c r="C56" i="38"/>
  <c r="C57" i="38"/>
  <c r="C58" i="38"/>
  <c r="C59" i="38"/>
  <c r="C60" i="38"/>
  <c r="C61" i="38"/>
  <c r="C62" i="38"/>
  <c r="C63" i="38"/>
  <c r="C64" i="38"/>
  <c r="C65" i="38"/>
  <c r="C66" i="38"/>
  <c r="C67" i="38"/>
  <c r="C68" i="38"/>
  <c r="C54" i="38"/>
  <c r="C40" i="38"/>
  <c r="C41" i="38"/>
  <c r="C42" i="38"/>
  <c r="C43" i="38"/>
  <c r="C44" i="38"/>
  <c r="C45" i="38"/>
  <c r="C46" i="38"/>
  <c r="C47" i="38"/>
  <c r="C48" i="38"/>
  <c r="C49" i="38"/>
  <c r="C50" i="38"/>
  <c r="C51" i="38"/>
  <c r="C39" i="38"/>
  <c r="C15" i="38"/>
  <c r="F15" i="38" s="1"/>
  <c r="C16" i="38"/>
  <c r="F16" i="38" s="1"/>
  <c r="C73" i="39"/>
  <c r="C74" i="39"/>
  <c r="C75" i="39"/>
  <c r="C76" i="39"/>
  <c r="C77" i="39"/>
  <c r="C78" i="39"/>
  <c r="C79" i="39"/>
  <c r="C80" i="39"/>
  <c r="C81" i="39"/>
  <c r="C82" i="39"/>
  <c r="C83" i="39"/>
  <c r="C72" i="39"/>
  <c r="C53" i="39"/>
  <c r="C54" i="39"/>
  <c r="C55" i="39"/>
  <c r="C56" i="39"/>
  <c r="C57" i="39"/>
  <c r="C58" i="39"/>
  <c r="C59" i="39"/>
  <c r="C60" i="39"/>
  <c r="C61" i="39"/>
  <c r="C62" i="39"/>
  <c r="C63" i="39"/>
  <c r="C64" i="39"/>
  <c r="C65" i="39"/>
  <c r="C66" i="39"/>
  <c r="C52" i="39"/>
  <c r="C38" i="39"/>
  <c r="C39" i="39"/>
  <c r="C40" i="39"/>
  <c r="C41" i="39"/>
  <c r="C42" i="39"/>
  <c r="C43" i="39"/>
  <c r="C44" i="39"/>
  <c r="C45" i="39"/>
  <c r="C46" i="39"/>
  <c r="C47" i="39"/>
  <c r="C48" i="39"/>
  <c r="C49" i="39"/>
  <c r="C37" i="39"/>
  <c r="C15" i="39"/>
  <c r="F15" i="39" s="1"/>
  <c r="C16" i="39"/>
  <c r="F16" i="39" s="1"/>
  <c r="C74" i="40"/>
  <c r="C75" i="40"/>
  <c r="C76" i="40"/>
  <c r="C77" i="40"/>
  <c r="C78" i="40"/>
  <c r="C79" i="40"/>
  <c r="C80" i="40"/>
  <c r="C81" i="40"/>
  <c r="C82" i="40"/>
  <c r="C83" i="40"/>
  <c r="C84" i="40"/>
  <c r="C73" i="40"/>
  <c r="C54" i="40"/>
  <c r="C55" i="40"/>
  <c r="C56" i="40"/>
  <c r="C57" i="40"/>
  <c r="C58" i="40"/>
  <c r="C59" i="40"/>
  <c r="C60" i="40"/>
  <c r="C61" i="40"/>
  <c r="C62" i="40"/>
  <c r="C63" i="40"/>
  <c r="C64" i="40"/>
  <c r="C65" i="40"/>
  <c r="C66" i="40"/>
  <c r="C67" i="40"/>
  <c r="C53" i="40"/>
  <c r="C39" i="40"/>
  <c r="C40" i="40"/>
  <c r="C41" i="40"/>
  <c r="C42" i="40"/>
  <c r="C43" i="40"/>
  <c r="C44" i="40"/>
  <c r="C45" i="40"/>
  <c r="C46" i="40"/>
  <c r="C47" i="40"/>
  <c r="C48" i="40"/>
  <c r="C49" i="40"/>
  <c r="C50" i="40"/>
  <c r="C38" i="40"/>
  <c r="C15" i="40"/>
  <c r="F15" i="40" s="1"/>
  <c r="C16" i="40"/>
  <c r="F16" i="40" s="1"/>
  <c r="C74" i="41"/>
  <c r="C75" i="41"/>
  <c r="C76" i="41"/>
  <c r="C77" i="41"/>
  <c r="C78" i="41"/>
  <c r="C79" i="41"/>
  <c r="C80" i="41"/>
  <c r="C81" i="41"/>
  <c r="C82" i="41"/>
  <c r="C83" i="41"/>
  <c r="C84" i="41"/>
  <c r="C73" i="41"/>
  <c r="C54" i="41"/>
  <c r="C55" i="41"/>
  <c r="C56" i="41"/>
  <c r="C57" i="41"/>
  <c r="C58" i="41"/>
  <c r="C59" i="41"/>
  <c r="C60" i="41"/>
  <c r="C61" i="41"/>
  <c r="C62" i="41"/>
  <c r="C63" i="41"/>
  <c r="C64" i="41"/>
  <c r="C65" i="41"/>
  <c r="C66" i="41"/>
  <c r="C67" i="41"/>
  <c r="C53" i="41"/>
  <c r="C39" i="41"/>
  <c r="C40" i="41"/>
  <c r="C41" i="41"/>
  <c r="C42" i="41"/>
  <c r="C43" i="41"/>
  <c r="C44" i="41"/>
  <c r="C45" i="41"/>
  <c r="C46" i="41"/>
  <c r="C47" i="41"/>
  <c r="C48" i="41"/>
  <c r="C49" i="41"/>
  <c r="C50" i="41"/>
  <c r="C38" i="41"/>
  <c r="C15" i="41"/>
  <c r="C16" i="41"/>
  <c r="F16" i="41" s="1"/>
  <c r="C74" i="50"/>
  <c r="C75" i="50"/>
  <c r="C76" i="50"/>
  <c r="C77" i="50"/>
  <c r="C78" i="50"/>
  <c r="C79" i="50"/>
  <c r="C80" i="50"/>
  <c r="C81" i="50"/>
  <c r="C82" i="50"/>
  <c r="C83" i="50"/>
  <c r="C84" i="50"/>
  <c r="C73" i="50"/>
  <c r="C54" i="50"/>
  <c r="C55" i="50"/>
  <c r="C56" i="50"/>
  <c r="C57" i="50"/>
  <c r="C58" i="50"/>
  <c r="C59" i="50"/>
  <c r="C60" i="50"/>
  <c r="C61" i="50"/>
  <c r="C62" i="50"/>
  <c r="C63" i="50"/>
  <c r="C64" i="50"/>
  <c r="C65" i="50"/>
  <c r="C66" i="50"/>
  <c r="C67" i="50"/>
  <c r="C53" i="50"/>
  <c r="C39" i="50"/>
  <c r="C40" i="50"/>
  <c r="C41" i="50"/>
  <c r="C42" i="50"/>
  <c r="C43" i="50"/>
  <c r="C44" i="50"/>
  <c r="C45" i="50"/>
  <c r="C46" i="50"/>
  <c r="C47" i="50"/>
  <c r="C48" i="50"/>
  <c r="C49" i="50"/>
  <c r="C50" i="50"/>
  <c r="C38" i="50"/>
  <c r="C15" i="50"/>
  <c r="F15" i="50" s="1"/>
  <c r="C16" i="50"/>
  <c r="F16" i="50" s="1"/>
  <c r="C73" i="49"/>
  <c r="C74" i="49"/>
  <c r="C75" i="49"/>
  <c r="C76" i="49"/>
  <c r="C77" i="49"/>
  <c r="C78" i="49"/>
  <c r="C79" i="49"/>
  <c r="C80" i="49"/>
  <c r="C81" i="49"/>
  <c r="C82" i="49"/>
  <c r="C83" i="49"/>
  <c r="C72" i="49"/>
  <c r="C53" i="49"/>
  <c r="C54" i="49"/>
  <c r="C55" i="49"/>
  <c r="C56" i="49"/>
  <c r="C57" i="49"/>
  <c r="C58" i="49"/>
  <c r="C59" i="49"/>
  <c r="C60" i="49"/>
  <c r="C61" i="49"/>
  <c r="C62" i="49"/>
  <c r="C63" i="49"/>
  <c r="C64" i="49"/>
  <c r="C65" i="49"/>
  <c r="C66" i="49"/>
  <c r="C52" i="49"/>
  <c r="C38" i="49"/>
  <c r="C39" i="49"/>
  <c r="C40" i="49"/>
  <c r="C41" i="49"/>
  <c r="C42" i="49"/>
  <c r="C43" i="49"/>
  <c r="C44" i="49"/>
  <c r="C45" i="49"/>
  <c r="C46" i="49"/>
  <c r="C47" i="49"/>
  <c r="C48" i="49"/>
  <c r="C49" i="49"/>
  <c r="C37" i="49"/>
  <c r="C15" i="49"/>
  <c r="F15" i="49" s="1"/>
  <c r="C16" i="49"/>
  <c r="F16" i="49" s="1"/>
  <c r="C75" i="48"/>
  <c r="C76" i="48"/>
  <c r="C77" i="48"/>
  <c r="C78" i="48"/>
  <c r="C79" i="48"/>
  <c r="C80" i="48"/>
  <c r="C81" i="48"/>
  <c r="C82" i="48"/>
  <c r="C83" i="48"/>
  <c r="C84" i="48"/>
  <c r="C85" i="48"/>
  <c r="C74" i="48"/>
  <c r="C55" i="48"/>
  <c r="C56" i="48"/>
  <c r="C57" i="48"/>
  <c r="C58" i="48"/>
  <c r="C59" i="48"/>
  <c r="C60" i="48"/>
  <c r="C61" i="48"/>
  <c r="C62" i="48"/>
  <c r="C63" i="48"/>
  <c r="C64" i="48"/>
  <c r="C65" i="48"/>
  <c r="C66" i="48"/>
  <c r="C67" i="48"/>
  <c r="C68" i="48"/>
  <c r="C54" i="48"/>
  <c r="C40" i="48"/>
  <c r="C41" i="48"/>
  <c r="C42" i="48"/>
  <c r="C43" i="48"/>
  <c r="C44" i="48"/>
  <c r="C45" i="48"/>
  <c r="C46" i="48"/>
  <c r="C47" i="48"/>
  <c r="C48" i="48"/>
  <c r="C49" i="48"/>
  <c r="C50" i="48"/>
  <c r="C51" i="48"/>
  <c r="C39" i="48"/>
  <c r="F15" i="46"/>
  <c r="D14" i="46"/>
  <c r="E14" i="46"/>
  <c r="F15" i="41"/>
  <c r="C16" i="48"/>
  <c r="F16" i="48" s="1"/>
  <c r="C15" i="48"/>
  <c r="F15" i="48" s="1"/>
  <c r="I112" i="47"/>
  <c r="F112" i="47"/>
  <c r="I111" i="47"/>
  <c r="F111" i="47"/>
  <c r="N111" i="47" s="1"/>
  <c r="I110" i="47"/>
  <c r="F110" i="47"/>
  <c r="N110" i="47" s="1"/>
  <c r="M109" i="47"/>
  <c r="L109" i="47"/>
  <c r="H109" i="47"/>
  <c r="G109" i="47"/>
  <c r="I109" i="47" s="1"/>
  <c r="E109" i="47"/>
  <c r="D109" i="47"/>
  <c r="C109" i="47"/>
  <c r="G22" i="47"/>
  <c r="E22" i="47"/>
  <c r="I15" i="47"/>
  <c r="G15" i="48" s="1"/>
  <c r="I15" i="48" s="1"/>
  <c r="G15" i="49" s="1"/>
  <c r="I15" i="49" s="1"/>
  <c r="G15" i="50" s="1"/>
  <c r="I15" i="50" s="1"/>
  <c r="G15" i="41" s="1"/>
  <c r="I15" i="41" s="1"/>
  <c r="G15" i="40" s="1"/>
  <c r="I15" i="40" s="1"/>
  <c r="G15" i="39" s="1"/>
  <c r="I15" i="39" s="1"/>
  <c r="G15" i="38" s="1"/>
  <c r="I15" i="38" s="1"/>
  <c r="G15" i="37" s="1"/>
  <c r="I15" i="37" s="1"/>
  <c r="G15" i="36" s="1"/>
  <c r="I15" i="36" s="1"/>
  <c r="G15" i="35" s="1"/>
  <c r="I15" i="35" s="1"/>
  <c r="G15" i="34" s="1"/>
  <c r="I15" i="34" s="1"/>
  <c r="I16" i="47"/>
  <c r="G16" i="48" s="1"/>
  <c r="I16" i="48" s="1"/>
  <c r="G16" i="49" s="1"/>
  <c r="I16" i="49" s="1"/>
  <c r="G16" i="50" s="1"/>
  <c r="I16" i="50" s="1"/>
  <c r="G16" i="41" s="1"/>
  <c r="I16" i="41" s="1"/>
  <c r="G16" i="40" s="1"/>
  <c r="I16" i="40" s="1"/>
  <c r="G16" i="39" s="1"/>
  <c r="I16" i="39" s="1"/>
  <c r="G16" i="38" s="1"/>
  <c r="I16" i="38" s="1"/>
  <c r="G16" i="37" s="1"/>
  <c r="I16" i="37" s="1"/>
  <c r="G16" i="36" s="1"/>
  <c r="I16" i="36" s="1"/>
  <c r="G16" i="35" s="1"/>
  <c r="I16" i="35" s="1"/>
  <c r="G16" i="34" s="1"/>
  <c r="I16" i="34" s="1"/>
  <c r="I17" i="47"/>
  <c r="G17" i="48" s="1"/>
  <c r="I17" i="48" s="1"/>
  <c r="G17" i="49" s="1"/>
  <c r="I17" i="49" s="1"/>
  <c r="G17" i="50" s="1"/>
  <c r="I17" i="50" s="1"/>
  <c r="G17" i="41" s="1"/>
  <c r="I17" i="41" s="1"/>
  <c r="G17" i="40" s="1"/>
  <c r="I17" i="40" s="1"/>
  <c r="G17" i="39" s="1"/>
  <c r="I17" i="39" s="1"/>
  <c r="G17" i="38" s="1"/>
  <c r="I17" i="38" s="1"/>
  <c r="G17" i="37" s="1"/>
  <c r="I17" i="37" s="1"/>
  <c r="G17" i="36" s="1"/>
  <c r="I17" i="36" s="1"/>
  <c r="G17" i="35" s="1"/>
  <c r="I17" i="35" s="1"/>
  <c r="G17" i="34" s="1"/>
  <c r="I17" i="34" s="1"/>
  <c r="C16" i="47"/>
  <c r="F16" i="47" s="1"/>
  <c r="J16" i="47" s="1"/>
  <c r="C15" i="47"/>
  <c r="F15" i="47" s="1"/>
  <c r="I18" i="47"/>
  <c r="I19" i="47"/>
  <c r="I20" i="47"/>
  <c r="I21" i="47"/>
  <c r="J21" i="19"/>
  <c r="J112" i="35" l="1"/>
  <c r="J111" i="47"/>
  <c r="J114" i="40"/>
  <c r="N15" i="50"/>
  <c r="F109" i="39"/>
  <c r="N109" i="39" s="1"/>
  <c r="J112" i="39"/>
  <c r="J112" i="37"/>
  <c r="N113" i="36"/>
  <c r="I110" i="34"/>
  <c r="J110" i="34" s="1"/>
  <c r="J112" i="48"/>
  <c r="J111" i="41"/>
  <c r="F109" i="47"/>
  <c r="N109" i="47" s="1"/>
  <c r="N112" i="47"/>
  <c r="F110" i="48"/>
  <c r="N112" i="50"/>
  <c r="F111" i="38"/>
  <c r="N113" i="37"/>
  <c r="J113" i="35"/>
  <c r="N15" i="47"/>
  <c r="N15" i="35"/>
  <c r="N113" i="41"/>
  <c r="J112" i="40"/>
  <c r="I111" i="38"/>
  <c r="F112" i="36"/>
  <c r="J115" i="36"/>
  <c r="J114" i="35"/>
  <c r="J111" i="34"/>
  <c r="J114" i="37"/>
  <c r="N16" i="37"/>
  <c r="J109" i="49"/>
  <c r="N114" i="38"/>
  <c r="J112" i="49"/>
  <c r="N16" i="38"/>
  <c r="N15" i="37"/>
  <c r="N114" i="50"/>
  <c r="J111" i="37"/>
  <c r="F112" i="35"/>
  <c r="N112" i="35" s="1"/>
  <c r="J115" i="35"/>
  <c r="J112" i="34"/>
  <c r="J114" i="36"/>
  <c r="J110" i="48"/>
  <c r="N15" i="38"/>
  <c r="N111" i="48"/>
  <c r="F111" i="41"/>
  <c r="J110" i="39"/>
  <c r="N112" i="38"/>
  <c r="I112" i="36"/>
  <c r="J112" i="41"/>
  <c r="J110" i="47"/>
  <c r="N110" i="49"/>
  <c r="F111" i="40"/>
  <c r="N111" i="40" s="1"/>
  <c r="N111" i="39"/>
  <c r="F110" i="34"/>
  <c r="N110" i="34" s="1"/>
  <c r="N15" i="34"/>
  <c r="N16" i="34"/>
  <c r="N16" i="35"/>
  <c r="N16" i="36"/>
  <c r="N16" i="39"/>
  <c r="N15" i="39"/>
  <c r="N16" i="40"/>
  <c r="N15" i="40"/>
  <c r="N16" i="41"/>
  <c r="N15" i="41"/>
  <c r="N16" i="50"/>
  <c r="N15" i="49"/>
  <c r="N16" i="49"/>
  <c r="F95" i="47"/>
  <c r="N16" i="47"/>
  <c r="J15" i="47"/>
  <c r="K16" i="46"/>
  <c r="I16" i="46"/>
  <c r="I15" i="46"/>
  <c r="K15" i="46"/>
  <c r="C8" i="41"/>
  <c r="C8" i="40"/>
  <c r="C8" i="39"/>
  <c r="C8" i="38"/>
  <c r="C8" i="37"/>
  <c r="C8" i="36"/>
  <c r="C8" i="35"/>
  <c r="C8" i="34"/>
  <c r="F95" i="34" s="1"/>
  <c r="C8" i="48"/>
  <c r="C8" i="49"/>
  <c r="C8" i="50"/>
  <c r="J113" i="34"/>
  <c r="N112" i="36"/>
  <c r="N111" i="37"/>
  <c r="N111" i="38"/>
  <c r="J109" i="39"/>
  <c r="J111" i="40"/>
  <c r="N111" i="41"/>
  <c r="N111" i="50"/>
  <c r="J114" i="50"/>
  <c r="N109" i="49"/>
  <c r="N110" i="48"/>
  <c r="J113" i="48"/>
  <c r="J15" i="35"/>
  <c r="J16" i="38"/>
  <c r="J15" i="40"/>
  <c r="J16" i="40"/>
  <c r="J16" i="41"/>
  <c r="N15" i="48"/>
  <c r="N16" i="48"/>
  <c r="J15" i="34"/>
  <c r="J16" i="34"/>
  <c r="J16" i="35"/>
  <c r="N15" i="36"/>
  <c r="J15" i="36"/>
  <c r="J16" i="36"/>
  <c r="J15" i="37"/>
  <c r="J16" i="37"/>
  <c r="J15" i="38"/>
  <c r="J15" i="39"/>
  <c r="J16" i="39"/>
  <c r="J15" i="41"/>
  <c r="J15" i="50"/>
  <c r="J16" i="50"/>
  <c r="J15" i="49"/>
  <c r="J16" i="49"/>
  <c r="J16" i="48"/>
  <c r="J15" i="48"/>
  <c r="J112" i="47"/>
  <c r="J109" i="47" l="1"/>
  <c r="J112" i="36"/>
  <c r="J111" i="38"/>
  <c r="C37" i="47" l="1"/>
  <c r="J9" i="35" l="1"/>
  <c r="C38" i="46" l="1"/>
  <c r="C39" i="46"/>
  <c r="C40" i="46"/>
  <c r="C41" i="46"/>
  <c r="C42" i="46"/>
  <c r="C43" i="46"/>
  <c r="C44" i="46"/>
  <c r="C45" i="46"/>
  <c r="C46" i="46"/>
  <c r="C47" i="46"/>
  <c r="C48" i="46"/>
  <c r="C49" i="46"/>
  <c r="C37" i="46"/>
  <c r="C53" i="46"/>
  <c r="C54" i="46"/>
  <c r="C55" i="46"/>
  <c r="C56" i="46"/>
  <c r="C57" i="46"/>
  <c r="C58" i="46"/>
  <c r="C59" i="46"/>
  <c r="C60" i="46"/>
  <c r="C61" i="46"/>
  <c r="C62" i="46"/>
  <c r="C63" i="46"/>
  <c r="C64" i="46"/>
  <c r="C65" i="46"/>
  <c r="C66" i="46"/>
  <c r="C52" i="46"/>
  <c r="C75" i="46"/>
  <c r="C76" i="46"/>
  <c r="C77" i="46"/>
  <c r="C78" i="46"/>
  <c r="C79" i="46"/>
  <c r="C80" i="46"/>
  <c r="C81" i="46"/>
  <c r="C82" i="46"/>
  <c r="C83" i="46"/>
  <c r="C84" i="46"/>
  <c r="C85" i="46"/>
  <c r="C74" i="46"/>
  <c r="J9" i="50"/>
  <c r="J9" i="41"/>
  <c r="J9" i="40"/>
  <c r="J9" i="39"/>
  <c r="J9" i="38"/>
  <c r="J9" i="37"/>
  <c r="J9" i="36"/>
  <c r="J9" i="34"/>
  <c r="J9" i="49"/>
  <c r="I8" i="50"/>
  <c r="L8" i="50" s="1"/>
  <c r="M8" i="50" s="1"/>
  <c r="I8" i="41"/>
  <c r="L8" i="41" s="1"/>
  <c r="M8" i="41" s="1"/>
  <c r="I8" i="40"/>
  <c r="L8" i="40" s="1"/>
  <c r="M8" i="40" s="1"/>
  <c r="I8" i="39"/>
  <c r="L8" i="39" s="1"/>
  <c r="M8" i="39" s="1"/>
  <c r="I8" i="38"/>
  <c r="L8" i="38" s="1"/>
  <c r="M8" i="38" s="1"/>
  <c r="I8" i="37"/>
  <c r="L8" i="37" s="1"/>
  <c r="M8" i="37" s="1"/>
  <c r="I8" i="36"/>
  <c r="L8" i="36" s="1"/>
  <c r="M8" i="36" s="1"/>
  <c r="I8" i="35"/>
  <c r="L8" i="35" s="1"/>
  <c r="M8" i="35" s="1"/>
  <c r="I8" i="34"/>
  <c r="L8" i="34" s="1"/>
  <c r="M8" i="34" s="1"/>
  <c r="I8" i="49"/>
  <c r="L8" i="49" s="1"/>
  <c r="M8" i="49" s="1"/>
  <c r="J9" i="48"/>
  <c r="I8" i="48"/>
  <c r="L8" i="48" s="1"/>
  <c r="M8" i="48" s="1"/>
  <c r="J9" i="47"/>
  <c r="I8" i="47"/>
  <c r="L8" i="47" s="1"/>
  <c r="M8" i="47" s="1"/>
  <c r="C73" i="47"/>
  <c r="C74" i="47"/>
  <c r="C75" i="47"/>
  <c r="C76" i="47"/>
  <c r="C77" i="47"/>
  <c r="C78" i="47"/>
  <c r="C79" i="47"/>
  <c r="C80" i="47"/>
  <c r="C81" i="47"/>
  <c r="C82" i="47"/>
  <c r="C83" i="47"/>
  <c r="C72" i="47"/>
  <c r="C53" i="47"/>
  <c r="C54" i="47"/>
  <c r="C55" i="47"/>
  <c r="C56" i="47"/>
  <c r="C57" i="47"/>
  <c r="C58" i="47"/>
  <c r="C59" i="47"/>
  <c r="C60" i="47"/>
  <c r="C61" i="47"/>
  <c r="C62" i="47"/>
  <c r="C63" i="47"/>
  <c r="C64" i="47"/>
  <c r="C65" i="47"/>
  <c r="C66" i="47"/>
  <c r="C40" i="47"/>
  <c r="C41" i="47"/>
  <c r="C42" i="47"/>
  <c r="C43" i="47"/>
  <c r="C44" i="47"/>
  <c r="C45" i="47"/>
  <c r="C46" i="47"/>
  <c r="C47" i="47"/>
  <c r="C48" i="47"/>
  <c r="C49" i="47"/>
  <c r="C50" i="46" l="1"/>
  <c r="F8" i="46"/>
  <c r="G8" i="34"/>
  <c r="G8" i="35"/>
  <c r="G8" i="36"/>
  <c r="G8" i="37"/>
  <c r="G8" i="39"/>
  <c r="G8" i="40"/>
  <c r="G8" i="41"/>
  <c r="G8" i="50"/>
  <c r="G8" i="49"/>
  <c r="G8" i="48"/>
  <c r="G8" i="47"/>
  <c r="G8" i="38"/>
  <c r="G7" i="38"/>
  <c r="K80" i="19"/>
  <c r="K66" i="19"/>
  <c r="K49" i="19"/>
  <c r="M20" i="19"/>
  <c r="D74" i="46"/>
  <c r="J7" i="46"/>
  <c r="J6" i="46"/>
  <c r="I6" i="46"/>
  <c r="I7" i="46"/>
  <c r="I5" i="46"/>
  <c r="I4" i="46"/>
  <c r="I3" i="46"/>
  <c r="H3" i="46"/>
  <c r="C7" i="46"/>
  <c r="G3" i="38"/>
  <c r="C7" i="41"/>
  <c r="K82" i="19" l="1"/>
  <c r="I3" i="50"/>
  <c r="C7" i="50"/>
  <c r="G3" i="48"/>
  <c r="C2" i="48"/>
  <c r="H69" i="47"/>
  <c r="G7" i="47"/>
  <c r="G7" i="41"/>
  <c r="G6" i="41"/>
  <c r="G7" i="48"/>
  <c r="G5" i="50"/>
  <c r="G6" i="50"/>
  <c r="G7" i="50"/>
  <c r="I7" i="49"/>
  <c r="L7" i="49" s="1"/>
  <c r="M7" i="49" s="1"/>
  <c r="I7" i="50"/>
  <c r="I7" i="41"/>
  <c r="L7" i="41" s="1"/>
  <c r="M7" i="41" s="1"/>
  <c r="I7" i="40"/>
  <c r="L7" i="40" s="1"/>
  <c r="M7" i="40" s="1"/>
  <c r="I7" i="39"/>
  <c r="L7" i="39" s="1"/>
  <c r="M7" i="39" s="1"/>
  <c r="I7" i="38"/>
  <c r="L7" i="38" s="1"/>
  <c r="M7" i="38" s="1"/>
  <c r="I7" i="37"/>
  <c r="L7" i="37" s="1"/>
  <c r="M7" i="37" s="1"/>
  <c r="I7" i="36"/>
  <c r="L7" i="36" s="1"/>
  <c r="M7" i="36" s="1"/>
  <c r="I7" i="35"/>
  <c r="L7" i="35" s="1"/>
  <c r="M7" i="35" s="1"/>
  <c r="I7" i="34"/>
  <c r="L7" i="34" s="1"/>
  <c r="M7" i="34" s="1"/>
  <c r="I7" i="48"/>
  <c r="L7" i="48" s="1"/>
  <c r="M7" i="48" s="1"/>
  <c r="I7" i="47"/>
  <c r="L7" i="47" s="1"/>
  <c r="M7" i="47" s="1"/>
  <c r="E22" i="34"/>
  <c r="D22" i="34"/>
  <c r="F7" i="46"/>
  <c r="I4" i="41"/>
  <c r="I5" i="41"/>
  <c r="I6" i="41"/>
  <c r="L6" i="41" s="1"/>
  <c r="M6" i="41" s="1"/>
  <c r="I3" i="41"/>
  <c r="H7" i="46"/>
  <c r="I3" i="49"/>
  <c r="I3" i="40"/>
  <c r="I3" i="39"/>
  <c r="I3" i="38"/>
  <c r="I3" i="37"/>
  <c r="I3" i="36"/>
  <c r="I3" i="35"/>
  <c r="I3" i="34"/>
  <c r="I3" i="48"/>
  <c r="I4" i="49"/>
  <c r="I4" i="50"/>
  <c r="I4" i="40"/>
  <c r="I4" i="39"/>
  <c r="I4" i="38"/>
  <c r="I4" i="37"/>
  <c r="I4" i="36"/>
  <c r="I4" i="35"/>
  <c r="I4" i="34"/>
  <c r="I4" i="48"/>
  <c r="I6" i="49"/>
  <c r="I6" i="50"/>
  <c r="L6" i="50" s="1"/>
  <c r="M6" i="50" s="1"/>
  <c r="I6" i="40"/>
  <c r="I6" i="39"/>
  <c r="I6" i="38"/>
  <c r="I6" i="37"/>
  <c r="I6" i="36"/>
  <c r="I6" i="35"/>
  <c r="I6" i="34"/>
  <c r="I6" i="48"/>
  <c r="I5" i="49"/>
  <c r="I5" i="50"/>
  <c r="I5" i="40"/>
  <c r="I5" i="39"/>
  <c r="I5" i="38"/>
  <c r="I5" i="37"/>
  <c r="I5" i="36"/>
  <c r="I5" i="35"/>
  <c r="I5" i="34"/>
  <c r="I5" i="48"/>
  <c r="G7" i="49"/>
  <c r="G7" i="40"/>
  <c r="G7" i="39"/>
  <c r="G7" i="37"/>
  <c r="G7" i="36"/>
  <c r="G7" i="35"/>
  <c r="G7" i="34"/>
  <c r="G6" i="47"/>
  <c r="C7" i="47"/>
  <c r="D37" i="46"/>
  <c r="G43" i="46"/>
  <c r="J3" i="46"/>
  <c r="J4" i="46"/>
  <c r="I9" i="41" l="1"/>
  <c r="I9" i="36"/>
  <c r="I9" i="40"/>
  <c r="I9" i="37"/>
  <c r="I9" i="34"/>
  <c r="I9" i="38"/>
  <c r="I9" i="50"/>
  <c r="I9" i="49"/>
  <c r="I9" i="35"/>
  <c r="I9" i="39"/>
  <c r="L3" i="48"/>
  <c r="M3" i="48" s="1"/>
  <c r="I9" i="48"/>
  <c r="M21" i="19"/>
  <c r="K24" i="19" s="1"/>
  <c r="L7" i="50"/>
  <c r="M7" i="50" s="1"/>
  <c r="C6" i="46"/>
  <c r="C5" i="46"/>
  <c r="C4" i="46"/>
  <c r="C3" i="46"/>
  <c r="C2" i="46"/>
  <c r="C7" i="49"/>
  <c r="C7" i="40"/>
  <c r="C7" i="39"/>
  <c r="C7" i="38"/>
  <c r="C7" i="37"/>
  <c r="C7" i="36"/>
  <c r="C7" i="35"/>
  <c r="C7" i="34"/>
  <c r="C7" i="48"/>
  <c r="C6" i="49"/>
  <c r="C6" i="50"/>
  <c r="C6" i="41"/>
  <c r="C6" i="40"/>
  <c r="C6" i="39"/>
  <c r="C6" i="38"/>
  <c r="C6" i="37"/>
  <c r="C6" i="36"/>
  <c r="C6" i="35"/>
  <c r="C6" i="34"/>
  <c r="C6" i="48"/>
  <c r="C5" i="49"/>
  <c r="C5" i="50"/>
  <c r="C5" i="41"/>
  <c r="C5" i="40"/>
  <c r="C5" i="39"/>
  <c r="C5" i="38"/>
  <c r="C5" i="37"/>
  <c r="C5" i="36"/>
  <c r="C5" i="35"/>
  <c r="C5" i="34"/>
  <c r="C5" i="48"/>
  <c r="C4" i="49"/>
  <c r="C4" i="50"/>
  <c r="C4" i="41"/>
  <c r="C4" i="40"/>
  <c r="C4" i="39"/>
  <c r="C4" i="38"/>
  <c r="C4" i="37"/>
  <c r="C4" i="36"/>
  <c r="C4" i="35"/>
  <c r="C4" i="34"/>
  <c r="C4" i="48"/>
  <c r="C3" i="49"/>
  <c r="C3" i="50"/>
  <c r="C3" i="41"/>
  <c r="C3" i="40"/>
  <c r="C3" i="39"/>
  <c r="C3" i="38"/>
  <c r="C3" i="37"/>
  <c r="C3" i="36"/>
  <c r="C3" i="35"/>
  <c r="C3" i="34"/>
  <c r="C3" i="48"/>
  <c r="C2" i="49"/>
  <c r="C2" i="50"/>
  <c r="C2" i="41"/>
  <c r="C2" i="40"/>
  <c r="C2" i="39"/>
  <c r="C2" i="38"/>
  <c r="C2" i="37"/>
  <c r="C2" i="36"/>
  <c r="C2" i="35"/>
  <c r="C2" i="34"/>
  <c r="C6" i="47"/>
  <c r="C5" i="47"/>
  <c r="C4" i="47"/>
  <c r="C3" i="47"/>
  <c r="C2" i="47"/>
  <c r="C14" i="47" l="1"/>
  <c r="F14" i="47" s="1"/>
  <c r="C14" i="48" s="1"/>
  <c r="F14" i="48" s="1"/>
  <c r="C14" i="49" s="1"/>
  <c r="K32" i="19"/>
  <c r="C14" i="46"/>
  <c r="F14" i="46" s="1"/>
  <c r="E52" i="46"/>
  <c r="D52" i="46"/>
  <c r="G37" i="46"/>
  <c r="E37" i="46"/>
  <c r="J5" i="46"/>
  <c r="F98" i="46"/>
  <c r="H6" i="46"/>
  <c r="H5" i="46"/>
  <c r="H4" i="46"/>
  <c r="F6" i="46"/>
  <c r="F95" i="46"/>
  <c r="L6" i="34"/>
  <c r="M6" i="34" s="1"/>
  <c r="L5" i="34"/>
  <c r="M5" i="34" s="1"/>
  <c r="L4" i="34"/>
  <c r="M4" i="34" s="1"/>
  <c r="L6" i="35"/>
  <c r="M6" i="35" s="1"/>
  <c r="L5" i="35"/>
  <c r="M5" i="35" s="1"/>
  <c r="L4" i="35"/>
  <c r="M4" i="35" s="1"/>
  <c r="L6" i="36"/>
  <c r="M6" i="36" s="1"/>
  <c r="L5" i="36"/>
  <c r="M5" i="36" s="1"/>
  <c r="L4" i="36"/>
  <c r="M4" i="36" s="1"/>
  <c r="L6" i="37"/>
  <c r="M6" i="37" s="1"/>
  <c r="L5" i="37"/>
  <c r="M5" i="37" s="1"/>
  <c r="L4" i="37"/>
  <c r="M4" i="37" s="1"/>
  <c r="L6" i="38"/>
  <c r="M6" i="38" s="1"/>
  <c r="L5" i="38"/>
  <c r="M5" i="38" s="1"/>
  <c r="L4" i="38"/>
  <c r="M4" i="38" s="1"/>
  <c r="L6" i="39"/>
  <c r="M6" i="39" s="1"/>
  <c r="L5" i="39"/>
  <c r="M5" i="39" s="1"/>
  <c r="L4" i="39"/>
  <c r="M4" i="39" s="1"/>
  <c r="L6" i="40"/>
  <c r="M6" i="40" s="1"/>
  <c r="L5" i="40"/>
  <c r="M5" i="40" s="1"/>
  <c r="L4" i="40"/>
  <c r="M4" i="40" s="1"/>
  <c r="L5" i="41"/>
  <c r="M5" i="41" s="1"/>
  <c r="L4" i="41"/>
  <c r="M4" i="41" s="1"/>
  <c r="L5" i="50"/>
  <c r="M5" i="50" s="1"/>
  <c r="L4" i="50"/>
  <c r="M4" i="50" s="1"/>
  <c r="L6" i="49"/>
  <c r="M6" i="49" s="1"/>
  <c r="L5" i="49"/>
  <c r="M5" i="49" s="1"/>
  <c r="L4" i="49"/>
  <c r="M4" i="49" s="1"/>
  <c r="L6" i="48"/>
  <c r="M6" i="48" s="1"/>
  <c r="L5" i="48"/>
  <c r="M5" i="48" s="1"/>
  <c r="L4" i="48"/>
  <c r="M4" i="48" s="1"/>
  <c r="I6" i="47"/>
  <c r="I5" i="47"/>
  <c r="L5" i="47" s="1"/>
  <c r="M5" i="47" s="1"/>
  <c r="I4" i="47"/>
  <c r="L4" i="47" s="1"/>
  <c r="M4" i="47" s="1"/>
  <c r="M24" i="19" l="1"/>
  <c r="M27" i="19"/>
  <c r="M25" i="19"/>
  <c r="M32" i="19"/>
  <c r="M28" i="19"/>
  <c r="M29" i="19"/>
  <c r="M26" i="19"/>
  <c r="M9" i="48"/>
  <c r="M10" i="48" s="1"/>
  <c r="K8" i="46"/>
  <c r="L9" i="48"/>
  <c r="L6" i="47"/>
  <c r="M6" i="47" s="1"/>
  <c r="I9" i="47"/>
  <c r="L3" i="49"/>
  <c r="L3" i="50"/>
  <c r="L3" i="36"/>
  <c r="L3" i="35"/>
  <c r="L3" i="37"/>
  <c r="L3" i="34"/>
  <c r="F37" i="46"/>
  <c r="I37" i="46" s="1"/>
  <c r="L3" i="38"/>
  <c r="L3" i="39"/>
  <c r="L3" i="40"/>
  <c r="L3" i="41"/>
  <c r="M3" i="35" l="1"/>
  <c r="M9" i="35" s="1"/>
  <c r="M3" i="38"/>
  <c r="M9" i="38" s="1"/>
  <c r="M3" i="39"/>
  <c r="M9" i="39" s="1"/>
  <c r="M3" i="34"/>
  <c r="M9" i="34" s="1"/>
  <c r="M3" i="36"/>
  <c r="M9" i="36" s="1"/>
  <c r="M3" i="37"/>
  <c r="M9" i="37" s="1"/>
  <c r="M3" i="40"/>
  <c r="M9" i="40" s="1"/>
  <c r="M3" i="41"/>
  <c r="M9" i="41" s="1"/>
  <c r="M3" i="50"/>
  <c r="M9" i="50" s="1"/>
  <c r="M3" i="49"/>
  <c r="M9" i="49" s="1"/>
  <c r="L9" i="37"/>
  <c r="L9" i="34"/>
  <c r="L9" i="35"/>
  <c r="L9" i="50"/>
  <c r="L9" i="41"/>
  <c r="L9" i="40"/>
  <c r="L9" i="39"/>
  <c r="L9" i="38"/>
  <c r="L9" i="36"/>
  <c r="L9" i="49"/>
  <c r="L9" i="47"/>
  <c r="F96" i="39"/>
  <c r="F97" i="37"/>
  <c r="F97" i="35"/>
  <c r="F95" i="49"/>
  <c r="F97" i="50"/>
  <c r="F97" i="36"/>
  <c r="F98" i="38"/>
  <c r="F97" i="48"/>
  <c r="K5" i="46" l="1"/>
  <c r="K7" i="46"/>
  <c r="M10" i="49"/>
  <c r="K4" i="46"/>
  <c r="M10" i="39"/>
  <c r="M10" i="41"/>
  <c r="K6" i="46"/>
  <c r="M10" i="38"/>
  <c r="M9" i="47"/>
  <c r="K3" i="46"/>
  <c r="H14" i="48"/>
  <c r="H22" i="48" s="1"/>
  <c r="F97" i="40"/>
  <c r="F96" i="41"/>
  <c r="I14" i="47" l="1"/>
  <c r="M10" i="47"/>
  <c r="H14" i="49"/>
  <c r="H14" i="38"/>
  <c r="H14" i="39"/>
  <c r="H14" i="41"/>
  <c r="K9" i="46"/>
  <c r="G14" i="46" s="1"/>
  <c r="H14" i="34"/>
  <c r="H22" i="34" s="1"/>
  <c r="F96" i="34" s="1"/>
  <c r="M10" i="34"/>
  <c r="H14" i="35"/>
  <c r="M10" i="35"/>
  <c r="H14" i="36"/>
  <c r="M10" i="36"/>
  <c r="H14" i="37"/>
  <c r="M10" i="37"/>
  <c r="H14" i="40"/>
  <c r="M10" i="40"/>
  <c r="H14" i="50"/>
  <c r="M10" i="50"/>
  <c r="F5" i="46"/>
  <c r="F4" i="46"/>
  <c r="F3" i="46"/>
  <c r="G6" i="34"/>
  <c r="G5" i="34"/>
  <c r="G4" i="34"/>
  <c r="G3" i="34"/>
  <c r="G6" i="35"/>
  <c r="G5" i="35"/>
  <c r="G4" i="35"/>
  <c r="G3" i="35"/>
  <c r="G6" i="36"/>
  <c r="G5" i="36"/>
  <c r="G4" i="36"/>
  <c r="G3" i="36"/>
  <c r="G6" i="37"/>
  <c r="G5" i="37"/>
  <c r="G4" i="37"/>
  <c r="G3" i="37"/>
  <c r="G6" i="38"/>
  <c r="G5" i="38"/>
  <c r="G4" i="38"/>
  <c r="G6" i="39"/>
  <c r="G5" i="39"/>
  <c r="G4" i="39"/>
  <c r="G3" i="39"/>
  <c r="G6" i="40"/>
  <c r="G5" i="40"/>
  <c r="G4" i="40"/>
  <c r="G3" i="40"/>
  <c r="G5" i="41"/>
  <c r="G4" i="41"/>
  <c r="G3" i="41"/>
  <c r="G4" i="50"/>
  <c r="G3" i="50"/>
  <c r="G6" i="49"/>
  <c r="G5" i="49"/>
  <c r="G4" i="49"/>
  <c r="G3" i="49"/>
  <c r="G6" i="48"/>
  <c r="G5" i="48"/>
  <c r="G4" i="48"/>
  <c r="G5" i="47"/>
  <c r="G4" i="47"/>
  <c r="H22" i="47" l="1"/>
  <c r="F96" i="47" s="1"/>
  <c r="I14" i="46"/>
  <c r="K14" i="46"/>
  <c r="I22" i="47"/>
  <c r="G14" i="48" l="1"/>
  <c r="I14" i="48" s="1"/>
  <c r="H84" i="46" l="1"/>
  <c r="G84" i="46"/>
  <c r="E84" i="46"/>
  <c r="D84" i="46"/>
  <c r="H82" i="46"/>
  <c r="G82" i="46"/>
  <c r="E82" i="46"/>
  <c r="D82" i="46"/>
  <c r="H77" i="46"/>
  <c r="G77" i="46"/>
  <c r="E77" i="46"/>
  <c r="D77" i="46"/>
  <c r="G64" i="46"/>
  <c r="E64" i="46"/>
  <c r="D64" i="46"/>
  <c r="F64" i="46" l="1"/>
  <c r="K64" i="46" s="1"/>
  <c r="F77" i="46"/>
  <c r="K77" i="46" s="1"/>
  <c r="F82" i="46"/>
  <c r="K82" i="46" s="1"/>
  <c r="F84" i="46"/>
  <c r="K84" i="46" s="1"/>
  <c r="I64" i="46" l="1"/>
  <c r="I77" i="46"/>
  <c r="I82" i="46"/>
  <c r="I84" i="46"/>
  <c r="I82" i="47"/>
  <c r="G84" i="48" s="1"/>
  <c r="I84" i="48" s="1"/>
  <c r="G82" i="49" s="1"/>
  <c r="I82" i="49" s="1"/>
  <c r="G83" i="50" s="1"/>
  <c r="I83" i="50" s="1"/>
  <c r="G83" i="41" s="1"/>
  <c r="I83" i="41" s="1"/>
  <c r="G83" i="40" s="1"/>
  <c r="I83" i="40" s="1"/>
  <c r="G82" i="39" s="1"/>
  <c r="I82" i="39" s="1"/>
  <c r="G84" i="38" s="1"/>
  <c r="I84" i="38" s="1"/>
  <c r="G83" i="37" s="1"/>
  <c r="I83" i="37" s="1"/>
  <c r="G83" i="36" s="1"/>
  <c r="I83" i="36" s="1"/>
  <c r="G83" i="35" s="1"/>
  <c r="I83" i="35" s="1"/>
  <c r="G82" i="34" s="1"/>
  <c r="I82" i="34" s="1"/>
  <c r="F82" i="47"/>
  <c r="F84" i="48" s="1"/>
  <c r="I80" i="47"/>
  <c r="G82" i="48" s="1"/>
  <c r="I82" i="48" s="1"/>
  <c r="G80" i="49" s="1"/>
  <c r="I80" i="49" s="1"/>
  <c r="G81" i="50" s="1"/>
  <c r="I81" i="50" s="1"/>
  <c r="G81" i="41" s="1"/>
  <c r="I81" i="41" s="1"/>
  <c r="G81" i="40" s="1"/>
  <c r="I81" i="40" s="1"/>
  <c r="G80" i="39" s="1"/>
  <c r="I80" i="39" s="1"/>
  <c r="G82" i="38" s="1"/>
  <c r="I82" i="38" s="1"/>
  <c r="G81" i="37" s="1"/>
  <c r="I81" i="37" s="1"/>
  <c r="G81" i="36" s="1"/>
  <c r="I81" i="36" s="1"/>
  <c r="G81" i="35" s="1"/>
  <c r="I81" i="35" s="1"/>
  <c r="G80" i="34" s="1"/>
  <c r="I80" i="34" s="1"/>
  <c r="F80" i="47"/>
  <c r="I75" i="47"/>
  <c r="G77" i="48" s="1"/>
  <c r="I77" i="48" s="1"/>
  <c r="G75" i="49" s="1"/>
  <c r="I75" i="49" s="1"/>
  <c r="G76" i="50" s="1"/>
  <c r="I76" i="50" s="1"/>
  <c r="G76" i="41" s="1"/>
  <c r="I76" i="41" s="1"/>
  <c r="G76" i="40" s="1"/>
  <c r="I76" i="40" s="1"/>
  <c r="G75" i="39" s="1"/>
  <c r="I75" i="39" s="1"/>
  <c r="G77" i="38" s="1"/>
  <c r="I77" i="38" s="1"/>
  <c r="G76" i="37" s="1"/>
  <c r="I76" i="37" s="1"/>
  <c r="G76" i="36" s="1"/>
  <c r="I76" i="36" s="1"/>
  <c r="G76" i="35" s="1"/>
  <c r="I76" i="35" s="1"/>
  <c r="G75" i="34" s="1"/>
  <c r="I75" i="34" s="1"/>
  <c r="F75" i="47"/>
  <c r="I64" i="47"/>
  <c r="G66" i="48" s="1"/>
  <c r="I66" i="48" s="1"/>
  <c r="G64" i="49" s="1"/>
  <c r="I64" i="49" s="1"/>
  <c r="G65" i="50" s="1"/>
  <c r="I65" i="50" s="1"/>
  <c r="G65" i="41" s="1"/>
  <c r="I65" i="41" s="1"/>
  <c r="G65" i="40" s="1"/>
  <c r="I65" i="40" s="1"/>
  <c r="G64" i="39" s="1"/>
  <c r="I64" i="39" s="1"/>
  <c r="G66" i="38" s="1"/>
  <c r="I66" i="38" s="1"/>
  <c r="G65" i="37" s="1"/>
  <c r="I65" i="37" s="1"/>
  <c r="G65" i="36" s="1"/>
  <c r="I65" i="36" s="1"/>
  <c r="G65" i="35" s="1"/>
  <c r="I65" i="35" s="1"/>
  <c r="G64" i="34" s="1"/>
  <c r="I64" i="34" s="1"/>
  <c r="F64" i="47"/>
  <c r="N64" i="47" l="1"/>
  <c r="N80" i="47"/>
  <c r="F82" i="48"/>
  <c r="N84" i="48"/>
  <c r="F82" i="49"/>
  <c r="J84" i="48"/>
  <c r="F66" i="48"/>
  <c r="N75" i="47"/>
  <c r="F77" i="48"/>
  <c r="N82" i="47"/>
  <c r="J82" i="47"/>
  <c r="J80" i="47"/>
  <c r="J75" i="47"/>
  <c r="J64" i="47"/>
  <c r="N77" i="48" l="1"/>
  <c r="F75" i="49"/>
  <c r="J77" i="48"/>
  <c r="N66" i="48"/>
  <c r="F64" i="49"/>
  <c r="N82" i="49"/>
  <c r="F83" i="50"/>
  <c r="J82" i="49"/>
  <c r="N82" i="48"/>
  <c r="F80" i="49"/>
  <c r="J82" i="48"/>
  <c r="J66" i="48"/>
  <c r="N80" i="49" l="1"/>
  <c r="F81" i="50"/>
  <c r="J80" i="49"/>
  <c r="N75" i="49"/>
  <c r="F76" i="50"/>
  <c r="J75" i="49"/>
  <c r="N83" i="50"/>
  <c r="F83" i="41"/>
  <c r="J83" i="50"/>
  <c r="N64" i="49"/>
  <c r="F65" i="50"/>
  <c r="J64" i="49"/>
  <c r="N83" i="41" l="1"/>
  <c r="F83" i="40"/>
  <c r="J83" i="41"/>
  <c r="N81" i="50"/>
  <c r="F81" i="41"/>
  <c r="J81" i="50"/>
  <c r="N65" i="50"/>
  <c r="F65" i="41"/>
  <c r="J65" i="50"/>
  <c r="N76" i="50"/>
  <c r="F76" i="41"/>
  <c r="J76" i="50"/>
  <c r="G65" i="46"/>
  <c r="E65" i="46"/>
  <c r="D65" i="46"/>
  <c r="M84" i="34"/>
  <c r="L84" i="34"/>
  <c r="M67" i="34"/>
  <c r="L67" i="34"/>
  <c r="M50" i="34"/>
  <c r="L50" i="34"/>
  <c r="M22" i="34"/>
  <c r="L22" i="34"/>
  <c r="M85" i="35"/>
  <c r="L85" i="35"/>
  <c r="M68" i="35"/>
  <c r="L68" i="35"/>
  <c r="M51" i="35"/>
  <c r="L51" i="35"/>
  <c r="M22" i="35"/>
  <c r="L22" i="35"/>
  <c r="M85" i="36"/>
  <c r="L85" i="36"/>
  <c r="M68" i="36"/>
  <c r="L68" i="36"/>
  <c r="M51" i="36"/>
  <c r="L51" i="36"/>
  <c r="M22" i="36"/>
  <c r="L22" i="36"/>
  <c r="M86" i="35" l="1"/>
  <c r="L86" i="35"/>
  <c r="M86" i="36"/>
  <c r="L86" i="36"/>
  <c r="N65" i="41"/>
  <c r="F65" i="40"/>
  <c r="J65" i="41"/>
  <c r="N83" i="40"/>
  <c r="F82" i="39"/>
  <c r="J83" i="40"/>
  <c r="N76" i="41"/>
  <c r="F76" i="40"/>
  <c r="J76" i="41"/>
  <c r="N81" i="41"/>
  <c r="F81" i="40"/>
  <c r="J81" i="41"/>
  <c r="M85" i="34"/>
  <c r="L85" i="34"/>
  <c r="F65" i="46"/>
  <c r="I65" i="46" s="1"/>
  <c r="F75" i="39" l="1"/>
  <c r="J76" i="40"/>
  <c r="N76" i="40"/>
  <c r="F64" i="39"/>
  <c r="N65" i="40"/>
  <c r="J65" i="40"/>
  <c r="F80" i="39"/>
  <c r="N81" i="40"/>
  <c r="J81" i="40"/>
  <c r="N82" i="39"/>
  <c r="F84" i="38"/>
  <c r="J82" i="39"/>
  <c r="K65" i="46"/>
  <c r="M85" i="37"/>
  <c r="L85" i="37"/>
  <c r="M68" i="37"/>
  <c r="L68" i="37"/>
  <c r="M51" i="37"/>
  <c r="L51" i="37"/>
  <c r="M22" i="37"/>
  <c r="L22" i="37"/>
  <c r="M86" i="38"/>
  <c r="L86" i="38"/>
  <c r="M69" i="38"/>
  <c r="L69" i="38"/>
  <c r="M52" i="38"/>
  <c r="L52" i="38"/>
  <c r="M22" i="38"/>
  <c r="L22" i="38"/>
  <c r="M84" i="39"/>
  <c r="L84" i="39"/>
  <c r="M67" i="39"/>
  <c r="L67" i="39"/>
  <c r="M50" i="39"/>
  <c r="L50" i="39"/>
  <c r="M22" i="39"/>
  <c r="L22" i="39"/>
  <c r="M86" i="37" l="1"/>
  <c r="L86" i="37"/>
  <c r="L85" i="39"/>
  <c r="M85" i="39"/>
  <c r="F66" i="38"/>
  <c r="J64" i="39"/>
  <c r="N64" i="39"/>
  <c r="N84" i="38"/>
  <c r="F83" i="37"/>
  <c r="J84" i="38"/>
  <c r="N80" i="39"/>
  <c r="F82" i="38"/>
  <c r="J80" i="39"/>
  <c r="F77" i="38"/>
  <c r="J75" i="39"/>
  <c r="N75" i="39"/>
  <c r="M87" i="38"/>
  <c r="L87" i="38"/>
  <c r="M85" i="40"/>
  <c r="L85" i="40"/>
  <c r="M68" i="40"/>
  <c r="L68" i="40"/>
  <c r="M51" i="40"/>
  <c r="L51" i="40"/>
  <c r="M22" i="40"/>
  <c r="L22" i="40"/>
  <c r="M85" i="41"/>
  <c r="L85" i="41"/>
  <c r="M68" i="41"/>
  <c r="L68" i="41"/>
  <c r="M51" i="41"/>
  <c r="L51" i="41"/>
  <c r="M22" i="41"/>
  <c r="L22" i="41"/>
  <c r="M86" i="41" l="1"/>
  <c r="L86" i="41"/>
  <c r="N77" i="38"/>
  <c r="F76" i="37"/>
  <c r="J77" i="38"/>
  <c r="N82" i="38"/>
  <c r="F81" i="37"/>
  <c r="J82" i="38"/>
  <c r="N83" i="37"/>
  <c r="F83" i="36"/>
  <c r="J83" i="37"/>
  <c r="N66" i="38"/>
  <c r="F65" i="37"/>
  <c r="J66" i="38"/>
  <c r="L86" i="40"/>
  <c r="M86" i="40"/>
  <c r="M85" i="50"/>
  <c r="L85" i="50"/>
  <c r="M68" i="50"/>
  <c r="L68" i="50"/>
  <c r="M51" i="50"/>
  <c r="L51" i="50"/>
  <c r="M22" i="50"/>
  <c r="L22" i="50"/>
  <c r="M84" i="49"/>
  <c r="L84" i="49"/>
  <c r="M67" i="49"/>
  <c r="L67" i="49"/>
  <c r="M50" i="49"/>
  <c r="L50" i="49"/>
  <c r="M22" i="49"/>
  <c r="L22" i="49"/>
  <c r="L86" i="50" l="1"/>
  <c r="M86" i="50"/>
  <c r="N83" i="36"/>
  <c r="F83" i="35"/>
  <c r="J83" i="36"/>
  <c r="F76" i="36"/>
  <c r="N76" i="37"/>
  <c r="J76" i="37"/>
  <c r="N65" i="37"/>
  <c r="F65" i="36"/>
  <c r="J65" i="37"/>
  <c r="N81" i="37"/>
  <c r="F81" i="36"/>
  <c r="J81" i="37"/>
  <c r="M85" i="49"/>
  <c r="L85" i="49"/>
  <c r="M86" i="48"/>
  <c r="L86" i="48"/>
  <c r="M69" i="48"/>
  <c r="L69" i="48"/>
  <c r="M52" i="48"/>
  <c r="L52" i="48"/>
  <c r="M22" i="48"/>
  <c r="L22" i="48"/>
  <c r="I65" i="47"/>
  <c r="F65" i="47"/>
  <c r="N65" i="36" l="1"/>
  <c r="F65" i="35"/>
  <c r="J65" i="36"/>
  <c r="N76" i="36"/>
  <c r="F76" i="35"/>
  <c r="J76" i="36"/>
  <c r="N83" i="35"/>
  <c r="F82" i="34"/>
  <c r="J83" i="35"/>
  <c r="N81" i="36"/>
  <c r="F81" i="35"/>
  <c r="J81" i="36"/>
  <c r="L87" i="48"/>
  <c r="M87" i="48"/>
  <c r="G67" i="48"/>
  <c r="I67" i="48" s="1"/>
  <c r="G65" i="49" s="1"/>
  <c r="I65" i="49" s="1"/>
  <c r="G66" i="50" s="1"/>
  <c r="I66" i="50" s="1"/>
  <c r="G66" i="41" s="1"/>
  <c r="I66" i="41" s="1"/>
  <c r="G66" i="40" s="1"/>
  <c r="I66" i="40" s="1"/>
  <c r="G65" i="39" s="1"/>
  <c r="I65" i="39" s="1"/>
  <c r="G67" i="38" s="1"/>
  <c r="I67" i="38" s="1"/>
  <c r="G66" i="37" s="1"/>
  <c r="I66" i="37" s="1"/>
  <c r="G66" i="36" s="1"/>
  <c r="I66" i="36" s="1"/>
  <c r="G66" i="35" s="1"/>
  <c r="I66" i="35" s="1"/>
  <c r="G65" i="34" s="1"/>
  <c r="I65" i="34" s="1"/>
  <c r="N65" i="47"/>
  <c r="F67" i="48"/>
  <c r="J65" i="47"/>
  <c r="N67" i="48" l="1"/>
  <c r="J82" i="34"/>
  <c r="N82" i="34"/>
  <c r="N65" i="35"/>
  <c r="F64" i="34"/>
  <c r="J65" i="35"/>
  <c r="N81" i="35"/>
  <c r="F80" i="34"/>
  <c r="J81" i="35"/>
  <c r="N76" i="35"/>
  <c r="F75" i="34"/>
  <c r="J76" i="35"/>
  <c r="J67" i="48"/>
  <c r="F65" i="49"/>
  <c r="M84" i="47"/>
  <c r="L84" i="47"/>
  <c r="M67" i="47"/>
  <c r="L67" i="47"/>
  <c r="M50" i="47"/>
  <c r="L50" i="47"/>
  <c r="M22" i="47"/>
  <c r="L22" i="47"/>
  <c r="J75" i="34" l="1"/>
  <c r="N75" i="34"/>
  <c r="N64" i="34"/>
  <c r="J64" i="34"/>
  <c r="N80" i="34"/>
  <c r="J80" i="34"/>
  <c r="M85" i="47"/>
  <c r="L85" i="47"/>
  <c r="N65" i="49"/>
  <c r="F66" i="50"/>
  <c r="J65" i="49"/>
  <c r="F63" i="47"/>
  <c r="G63" i="46"/>
  <c r="E63" i="46"/>
  <c r="D63" i="46"/>
  <c r="G62" i="46"/>
  <c r="E62" i="46"/>
  <c r="D62" i="46"/>
  <c r="G48" i="46"/>
  <c r="E48" i="46"/>
  <c r="D48" i="46"/>
  <c r="I48" i="47"/>
  <c r="F48" i="47"/>
  <c r="I66" i="47"/>
  <c r="F66" i="47"/>
  <c r="I63" i="47"/>
  <c r="I62" i="47"/>
  <c r="F62" i="47"/>
  <c r="J66" i="47" l="1"/>
  <c r="G50" i="48"/>
  <c r="I50" i="48" s="1"/>
  <c r="G48" i="49" s="1"/>
  <c r="I48" i="49" s="1"/>
  <c r="G49" i="50" s="1"/>
  <c r="I49" i="50" s="1"/>
  <c r="G49" i="41" s="1"/>
  <c r="I49" i="41" s="1"/>
  <c r="G49" i="40" s="1"/>
  <c r="I49" i="40" s="1"/>
  <c r="G48" i="39" s="1"/>
  <c r="I48" i="39" s="1"/>
  <c r="G50" i="38" s="1"/>
  <c r="I50" i="38" s="1"/>
  <c r="G49" i="37" s="1"/>
  <c r="I49" i="37" s="1"/>
  <c r="G49" i="36" s="1"/>
  <c r="I49" i="36" s="1"/>
  <c r="G49" i="35" s="1"/>
  <c r="I49" i="35" s="1"/>
  <c r="G48" i="34" s="1"/>
  <c r="I48" i="34" s="1"/>
  <c r="G64" i="48"/>
  <c r="I64" i="48" s="1"/>
  <c r="G62" i="49" s="1"/>
  <c r="I62" i="49" s="1"/>
  <c r="G63" i="50" s="1"/>
  <c r="I63" i="50" s="1"/>
  <c r="G63" i="41" s="1"/>
  <c r="I63" i="41" s="1"/>
  <c r="G63" i="40" s="1"/>
  <c r="I63" i="40" s="1"/>
  <c r="G62" i="39" s="1"/>
  <c r="I62" i="39" s="1"/>
  <c r="G64" i="38" s="1"/>
  <c r="I64" i="38" s="1"/>
  <c r="G63" i="37" s="1"/>
  <c r="I63" i="37" s="1"/>
  <c r="G63" i="36" s="1"/>
  <c r="I63" i="36" s="1"/>
  <c r="G63" i="35" s="1"/>
  <c r="I63" i="35" s="1"/>
  <c r="G62" i="34" s="1"/>
  <c r="I62" i="34" s="1"/>
  <c r="N66" i="50"/>
  <c r="F66" i="41"/>
  <c r="J66" i="50"/>
  <c r="N63" i="47"/>
  <c r="N48" i="47"/>
  <c r="F48" i="46"/>
  <c r="K48" i="46" s="1"/>
  <c r="N62" i="47"/>
  <c r="F64" i="48"/>
  <c r="N66" i="47"/>
  <c r="F50" i="48"/>
  <c r="F63" i="46"/>
  <c r="F62" i="46"/>
  <c r="K62" i="46" s="1"/>
  <c r="J48" i="47"/>
  <c r="J63" i="47"/>
  <c r="J62" i="47"/>
  <c r="N64" i="48" l="1"/>
  <c r="N66" i="41"/>
  <c r="F66" i="40"/>
  <c r="J66" i="41"/>
  <c r="I48" i="46"/>
  <c r="J64" i="48"/>
  <c r="N50" i="48"/>
  <c r="F48" i="49"/>
  <c r="J50" i="48"/>
  <c r="I62" i="46"/>
  <c r="F62" i="49"/>
  <c r="F63" i="50" s="1"/>
  <c r="J63" i="50" s="1"/>
  <c r="F65" i="39" l="1"/>
  <c r="N66" i="40"/>
  <c r="J66" i="40"/>
  <c r="N48" i="49"/>
  <c r="F49" i="50"/>
  <c r="J48" i="49"/>
  <c r="J62" i="49"/>
  <c r="N63" i="50"/>
  <c r="F63" i="41"/>
  <c r="F63" i="40" s="1"/>
  <c r="N62" i="49"/>
  <c r="N65" i="39" l="1"/>
  <c r="F67" i="38"/>
  <c r="J65" i="39"/>
  <c r="F49" i="41"/>
  <c r="N49" i="50"/>
  <c r="J49" i="50"/>
  <c r="N63" i="41"/>
  <c r="J63" i="41"/>
  <c r="N63" i="40"/>
  <c r="F62" i="39"/>
  <c r="J63" i="40"/>
  <c r="N67" i="38" l="1"/>
  <c r="F66" i="37"/>
  <c r="J67" i="38"/>
  <c r="N49" i="41"/>
  <c r="F49" i="40"/>
  <c r="J49" i="41"/>
  <c r="N62" i="39"/>
  <c r="F64" i="38"/>
  <c r="J62" i="39"/>
  <c r="N66" i="37" l="1"/>
  <c r="F66" i="36"/>
  <c r="J66" i="37"/>
  <c r="F48" i="39"/>
  <c r="J49" i="40"/>
  <c r="N49" i="40"/>
  <c r="N64" i="38"/>
  <c r="F63" i="37"/>
  <c r="J64" i="38"/>
  <c r="N66" i="36" l="1"/>
  <c r="F66" i="35"/>
  <c r="J66" i="36"/>
  <c r="F50" i="38"/>
  <c r="J48" i="39"/>
  <c r="N48" i="39"/>
  <c r="N63" i="37"/>
  <c r="F63" i="36"/>
  <c r="J63" i="37"/>
  <c r="N66" i="35" l="1"/>
  <c r="F65" i="34"/>
  <c r="J66" i="35"/>
  <c r="F49" i="37"/>
  <c r="J50" i="38"/>
  <c r="N50" i="38"/>
  <c r="N63" i="36"/>
  <c r="F63" i="35"/>
  <c r="J63" i="36"/>
  <c r="N65" i="34" l="1"/>
  <c r="J65" i="34"/>
  <c r="N49" i="37"/>
  <c r="F49" i="36"/>
  <c r="J49" i="37"/>
  <c r="N63" i="35"/>
  <c r="F62" i="34"/>
  <c r="J63" i="35"/>
  <c r="F49" i="35" l="1"/>
  <c r="N49" i="36"/>
  <c r="J49" i="36"/>
  <c r="N62" i="34"/>
  <c r="J62" i="34"/>
  <c r="F48" i="34" l="1"/>
  <c r="J49" i="35"/>
  <c r="N49" i="35"/>
  <c r="G61" i="46"/>
  <c r="E61" i="46"/>
  <c r="D61" i="46"/>
  <c r="I61" i="47"/>
  <c r="F61" i="47"/>
  <c r="G63" i="48" l="1"/>
  <c r="I63" i="48" s="1"/>
  <c r="G61" i="49" s="1"/>
  <c r="I61" i="49" s="1"/>
  <c r="G62" i="50" s="1"/>
  <c r="I62" i="50" s="1"/>
  <c r="G62" i="41" s="1"/>
  <c r="I62" i="41" s="1"/>
  <c r="G62" i="40" s="1"/>
  <c r="I62" i="40" s="1"/>
  <c r="G61" i="39" s="1"/>
  <c r="I61" i="39" s="1"/>
  <c r="G63" i="38" s="1"/>
  <c r="I63" i="38" s="1"/>
  <c r="G62" i="37" s="1"/>
  <c r="I62" i="37" s="1"/>
  <c r="G62" i="36" s="1"/>
  <c r="I62" i="36" s="1"/>
  <c r="G62" i="35" s="1"/>
  <c r="I62" i="35" s="1"/>
  <c r="G61" i="34" s="1"/>
  <c r="I61" i="34" s="1"/>
  <c r="N61" i="47"/>
  <c r="F63" i="48"/>
  <c r="N48" i="34"/>
  <c r="J48" i="34"/>
  <c r="F61" i="46"/>
  <c r="I61" i="46" s="1"/>
  <c r="J61" i="47"/>
  <c r="F37" i="47"/>
  <c r="J63" i="48" l="1"/>
  <c r="K61" i="46"/>
  <c r="N63" i="48"/>
  <c r="F61" i="49"/>
  <c r="F62" i="50" l="1"/>
  <c r="N61" i="49"/>
  <c r="J61" i="49"/>
  <c r="K63" i="46"/>
  <c r="N62" i="50" l="1"/>
  <c r="F62" i="41"/>
  <c r="J62" i="50"/>
  <c r="I63" i="46"/>
  <c r="N62" i="41" l="1"/>
  <c r="F62" i="40"/>
  <c r="J62" i="41"/>
  <c r="G65" i="48"/>
  <c r="I65" i="48" s="1"/>
  <c r="G63" i="49" s="1"/>
  <c r="I63" i="49" s="1"/>
  <c r="G64" i="50" s="1"/>
  <c r="I64" i="50" s="1"/>
  <c r="G64" i="41" s="1"/>
  <c r="I64" i="41" s="1"/>
  <c r="G64" i="40" s="1"/>
  <c r="I64" i="40" s="1"/>
  <c r="G63" i="39" s="1"/>
  <c r="I63" i="39" s="1"/>
  <c r="G65" i="38" s="1"/>
  <c r="I65" i="38" s="1"/>
  <c r="G64" i="37" s="1"/>
  <c r="I64" i="37" s="1"/>
  <c r="G64" i="36" s="1"/>
  <c r="I64" i="36" s="1"/>
  <c r="G64" i="35" s="1"/>
  <c r="I64" i="35" s="1"/>
  <c r="G63" i="34" s="1"/>
  <c r="I63" i="34" s="1"/>
  <c r="N62" i="40" l="1"/>
  <c r="F61" i="39"/>
  <c r="J62" i="40"/>
  <c r="F65" i="48"/>
  <c r="N61" i="39" l="1"/>
  <c r="F63" i="38"/>
  <c r="J61" i="39"/>
  <c r="F63" i="49"/>
  <c r="N65" i="48"/>
  <c r="J65" i="48"/>
  <c r="N63" i="38" l="1"/>
  <c r="F62" i="37"/>
  <c r="J63" i="38"/>
  <c r="F64" i="50"/>
  <c r="J63" i="49"/>
  <c r="N63" i="49"/>
  <c r="H85" i="46"/>
  <c r="G85" i="46"/>
  <c r="E85" i="46"/>
  <c r="D85" i="46"/>
  <c r="H83" i="46"/>
  <c r="G83" i="46"/>
  <c r="E83" i="46"/>
  <c r="D83" i="46"/>
  <c r="H81" i="46"/>
  <c r="G81" i="46"/>
  <c r="E81" i="46"/>
  <c r="D81" i="46"/>
  <c r="H80" i="46"/>
  <c r="G80" i="46"/>
  <c r="E80" i="46"/>
  <c r="D80" i="46"/>
  <c r="H79" i="46"/>
  <c r="G79" i="46"/>
  <c r="E79" i="46"/>
  <c r="D79" i="46"/>
  <c r="H78" i="46"/>
  <c r="G78" i="46"/>
  <c r="E78" i="46"/>
  <c r="D78" i="46"/>
  <c r="H76" i="46"/>
  <c r="G76" i="46"/>
  <c r="E76" i="46"/>
  <c r="D76" i="46"/>
  <c r="H75" i="46"/>
  <c r="G75" i="46"/>
  <c r="E75" i="46"/>
  <c r="D75" i="46"/>
  <c r="G66" i="46"/>
  <c r="E66" i="46"/>
  <c r="D66" i="46"/>
  <c r="G60" i="46"/>
  <c r="E60" i="46"/>
  <c r="D60" i="46"/>
  <c r="G59" i="46"/>
  <c r="E59" i="46"/>
  <c r="D59" i="46"/>
  <c r="G58" i="46"/>
  <c r="E58" i="46"/>
  <c r="D58" i="46"/>
  <c r="G57" i="46"/>
  <c r="E57" i="46"/>
  <c r="D57" i="46"/>
  <c r="G49" i="46"/>
  <c r="E49" i="46"/>
  <c r="D49" i="46"/>
  <c r="H84" i="34"/>
  <c r="E84" i="34"/>
  <c r="D84" i="34"/>
  <c r="H67" i="34"/>
  <c r="E67" i="34"/>
  <c r="D67" i="34"/>
  <c r="H50" i="34"/>
  <c r="E50" i="34"/>
  <c r="D50" i="34"/>
  <c r="H85" i="35"/>
  <c r="E85" i="35"/>
  <c r="D85" i="35"/>
  <c r="H68" i="35"/>
  <c r="E68" i="35"/>
  <c r="D68" i="35"/>
  <c r="H51" i="35"/>
  <c r="E51" i="35"/>
  <c r="D51" i="35"/>
  <c r="H85" i="36"/>
  <c r="E85" i="36"/>
  <c r="D85" i="36"/>
  <c r="H68" i="36"/>
  <c r="E68" i="36"/>
  <c r="D68" i="36"/>
  <c r="H51" i="36"/>
  <c r="E51" i="36"/>
  <c r="D51" i="36"/>
  <c r="H85" i="37"/>
  <c r="E85" i="37"/>
  <c r="D85" i="37"/>
  <c r="H68" i="37"/>
  <c r="E68" i="37"/>
  <c r="D68" i="37"/>
  <c r="H51" i="37"/>
  <c r="E51" i="37"/>
  <c r="D51" i="37"/>
  <c r="H86" i="38"/>
  <c r="E86" i="38"/>
  <c r="D86" i="38"/>
  <c r="H69" i="38"/>
  <c r="E69" i="38"/>
  <c r="D69" i="38"/>
  <c r="H52" i="38"/>
  <c r="E52" i="38"/>
  <c r="D52" i="38"/>
  <c r="H84" i="39"/>
  <c r="E84" i="39"/>
  <c r="D84" i="39"/>
  <c r="H67" i="39"/>
  <c r="E67" i="39"/>
  <c r="D67" i="39"/>
  <c r="H50" i="39"/>
  <c r="E50" i="39"/>
  <c r="D50" i="39"/>
  <c r="H85" i="40"/>
  <c r="E85" i="40"/>
  <c r="D85" i="40"/>
  <c r="H68" i="40"/>
  <c r="E68" i="40"/>
  <c r="D68" i="40"/>
  <c r="H51" i="40"/>
  <c r="E51" i="40"/>
  <c r="D51" i="40"/>
  <c r="H85" i="41"/>
  <c r="E85" i="41"/>
  <c r="D85" i="41"/>
  <c r="H68" i="41"/>
  <c r="E68" i="41"/>
  <c r="D68" i="41"/>
  <c r="H51" i="41"/>
  <c r="E51" i="41"/>
  <c r="D51" i="41"/>
  <c r="H85" i="50"/>
  <c r="E85" i="50"/>
  <c r="D85" i="50"/>
  <c r="H68" i="50"/>
  <c r="E68" i="50"/>
  <c r="D68" i="50"/>
  <c r="H51" i="50"/>
  <c r="E51" i="50"/>
  <c r="D51" i="50"/>
  <c r="H84" i="49"/>
  <c r="E84" i="49"/>
  <c r="D84" i="49"/>
  <c r="H67" i="49"/>
  <c r="E67" i="49"/>
  <c r="D67" i="49"/>
  <c r="H50" i="49"/>
  <c r="E50" i="49"/>
  <c r="D50" i="49"/>
  <c r="H86" i="48"/>
  <c r="E86" i="48"/>
  <c r="D86" i="48"/>
  <c r="H69" i="48"/>
  <c r="E69" i="48"/>
  <c r="D69" i="48"/>
  <c r="H52" i="48"/>
  <c r="E52" i="48"/>
  <c r="D52" i="48"/>
  <c r="D84" i="47"/>
  <c r="E84" i="47"/>
  <c r="G84" i="47"/>
  <c r="H84" i="47"/>
  <c r="I83" i="47"/>
  <c r="F83" i="47"/>
  <c r="H67" i="47"/>
  <c r="G67" i="47"/>
  <c r="E67" i="47"/>
  <c r="D67" i="47"/>
  <c r="G68" i="48"/>
  <c r="I68" i="48" s="1"/>
  <c r="G66" i="49" s="1"/>
  <c r="I66" i="49" s="1"/>
  <c r="G67" i="50" s="1"/>
  <c r="I67" i="50" s="1"/>
  <c r="I60" i="47"/>
  <c r="F60" i="47"/>
  <c r="H50" i="47"/>
  <c r="G50" i="47"/>
  <c r="E50" i="47"/>
  <c r="D50" i="47"/>
  <c r="I49" i="47"/>
  <c r="F49" i="47"/>
  <c r="H85" i="47" l="1"/>
  <c r="E86" i="41"/>
  <c r="D86" i="36"/>
  <c r="H86" i="50"/>
  <c r="F93" i="50" s="1"/>
  <c r="D86" i="50"/>
  <c r="H86" i="36"/>
  <c r="F93" i="36" s="1"/>
  <c r="E86" i="35"/>
  <c r="D86" i="35"/>
  <c r="H86" i="35"/>
  <c r="F93" i="35" s="1"/>
  <c r="E86" i="36"/>
  <c r="D86" i="37"/>
  <c r="H86" i="37"/>
  <c r="F93" i="37" s="1"/>
  <c r="E86" i="37"/>
  <c r="D85" i="39"/>
  <c r="H85" i="39"/>
  <c r="F92" i="39" s="1"/>
  <c r="E85" i="39"/>
  <c r="E86" i="40"/>
  <c r="D86" i="40"/>
  <c r="H86" i="40"/>
  <c r="F93" i="40" s="1"/>
  <c r="D86" i="41"/>
  <c r="H86" i="41"/>
  <c r="F93" i="41" s="1"/>
  <c r="E86" i="50"/>
  <c r="D87" i="48"/>
  <c r="H87" i="48"/>
  <c r="F94" i="48" s="1"/>
  <c r="E87" i="48"/>
  <c r="E85" i="34"/>
  <c r="D85" i="34"/>
  <c r="H85" i="34"/>
  <c r="F92" i="34" s="1"/>
  <c r="E87" i="38"/>
  <c r="D87" i="38"/>
  <c r="H87" i="38"/>
  <c r="F94" i="38" s="1"/>
  <c r="D85" i="49"/>
  <c r="H85" i="49"/>
  <c r="F92" i="49" s="1"/>
  <c r="E85" i="49"/>
  <c r="G85" i="47"/>
  <c r="D85" i="47"/>
  <c r="E85" i="47"/>
  <c r="G62" i="48"/>
  <c r="I62" i="48" s="1"/>
  <c r="G60" i="49" s="1"/>
  <c r="I60" i="49" s="1"/>
  <c r="G61" i="50" s="1"/>
  <c r="I61" i="50" s="1"/>
  <c r="G61" i="41" s="1"/>
  <c r="I61" i="41" s="1"/>
  <c r="G61" i="40" s="1"/>
  <c r="I61" i="40" s="1"/>
  <c r="G60" i="39" s="1"/>
  <c r="I60" i="39" s="1"/>
  <c r="G62" i="38" s="1"/>
  <c r="I62" i="38" s="1"/>
  <c r="G61" i="37" s="1"/>
  <c r="I61" i="37" s="1"/>
  <c r="G61" i="36" s="1"/>
  <c r="I61" i="36" s="1"/>
  <c r="G61" i="35" s="1"/>
  <c r="I61" i="35" s="1"/>
  <c r="G60" i="34" s="1"/>
  <c r="I60" i="34" s="1"/>
  <c r="G85" i="48"/>
  <c r="I85" i="48" s="1"/>
  <c r="G83" i="49" s="1"/>
  <c r="I83" i="49" s="1"/>
  <c r="G51" i="48"/>
  <c r="I51" i="48" s="1"/>
  <c r="G49" i="49" s="1"/>
  <c r="I49" i="49" s="1"/>
  <c r="G50" i="50" s="1"/>
  <c r="I50" i="50" s="1"/>
  <c r="G50" i="41" s="1"/>
  <c r="I50" i="41" s="1"/>
  <c r="G50" i="40" s="1"/>
  <c r="I50" i="40" s="1"/>
  <c r="G49" i="39" s="1"/>
  <c r="I49" i="39" s="1"/>
  <c r="G51" i="38" s="1"/>
  <c r="I51" i="38" s="1"/>
  <c r="G50" i="37" s="1"/>
  <c r="I50" i="37" s="1"/>
  <c r="G50" i="36" s="1"/>
  <c r="I50" i="36" s="1"/>
  <c r="G50" i="35" s="1"/>
  <c r="I50" i="35" s="1"/>
  <c r="G49" i="34" s="1"/>
  <c r="I49" i="34" s="1"/>
  <c r="F51" i="48"/>
  <c r="F49" i="49" s="1"/>
  <c r="F50" i="50" s="1"/>
  <c r="F50" i="41" s="1"/>
  <c r="F50" i="40" s="1"/>
  <c r="F49" i="39" s="1"/>
  <c r="F51" i="38" s="1"/>
  <c r="F50" i="37" s="1"/>
  <c r="F50" i="36" s="1"/>
  <c r="F50" i="35" s="1"/>
  <c r="F49" i="34" s="1"/>
  <c r="F85" i="48"/>
  <c r="F83" i="49" s="1"/>
  <c r="F84" i="50" s="1"/>
  <c r="F84" i="41" s="1"/>
  <c r="F84" i="40" s="1"/>
  <c r="N62" i="37"/>
  <c r="F62" i="36"/>
  <c r="J62" i="37"/>
  <c r="N60" i="47"/>
  <c r="F62" i="48"/>
  <c r="F68" i="48"/>
  <c r="N68" i="48" s="1"/>
  <c r="F64" i="41"/>
  <c r="N64" i="50"/>
  <c r="J64" i="50"/>
  <c r="G67" i="41"/>
  <c r="F76" i="46"/>
  <c r="K76" i="46" s="1"/>
  <c r="F81" i="46"/>
  <c r="K81" i="46" s="1"/>
  <c r="F85" i="46"/>
  <c r="K85" i="46" s="1"/>
  <c r="F59" i="46"/>
  <c r="F66" i="46"/>
  <c r="K66" i="46" s="1"/>
  <c r="F75" i="46"/>
  <c r="K75" i="46" s="1"/>
  <c r="F78" i="46"/>
  <c r="K78" i="46" s="1"/>
  <c r="F79" i="46"/>
  <c r="K79" i="46" s="1"/>
  <c r="F80" i="46"/>
  <c r="K80" i="46" s="1"/>
  <c r="F83" i="46"/>
  <c r="K83" i="46" s="1"/>
  <c r="F57" i="46"/>
  <c r="F58" i="46"/>
  <c r="F60" i="46"/>
  <c r="K60" i="46" s="1"/>
  <c r="F49" i="46"/>
  <c r="K49" i="46" s="1"/>
  <c r="N83" i="47"/>
  <c r="J83" i="47"/>
  <c r="J60" i="47"/>
  <c r="N49" i="47"/>
  <c r="J49" i="47"/>
  <c r="F92" i="47" l="1"/>
  <c r="I67" i="41"/>
  <c r="G67" i="40" s="1"/>
  <c r="I67" i="40" s="1"/>
  <c r="G66" i="39" s="1"/>
  <c r="I66" i="39" s="1"/>
  <c r="G68" i="38" s="1"/>
  <c r="I68" i="38" s="1"/>
  <c r="G67" i="37" s="1"/>
  <c r="I67" i="37" s="1"/>
  <c r="G67" i="36" s="1"/>
  <c r="I67" i="36" s="1"/>
  <c r="G67" i="35" s="1"/>
  <c r="I67" i="35" s="1"/>
  <c r="G66" i="34" s="1"/>
  <c r="I66" i="34" s="1"/>
  <c r="N85" i="48"/>
  <c r="N50" i="36"/>
  <c r="N50" i="40"/>
  <c r="N50" i="50"/>
  <c r="N51" i="38"/>
  <c r="J49" i="34"/>
  <c r="J83" i="49"/>
  <c r="N51" i="48"/>
  <c r="N49" i="49"/>
  <c r="N50" i="41"/>
  <c r="N49" i="39"/>
  <c r="N50" i="37"/>
  <c r="J51" i="48"/>
  <c r="J49" i="49"/>
  <c r="J50" i="50"/>
  <c r="J50" i="41"/>
  <c r="J50" i="40"/>
  <c r="J49" i="39"/>
  <c r="J51" i="38"/>
  <c r="J50" i="37"/>
  <c r="J50" i="36"/>
  <c r="J50" i="35"/>
  <c r="N49" i="34"/>
  <c r="N50" i="35"/>
  <c r="J85" i="48"/>
  <c r="N83" i="49"/>
  <c r="F62" i="35"/>
  <c r="N62" i="36"/>
  <c r="J62" i="36"/>
  <c r="N62" i="48"/>
  <c r="F60" i="49"/>
  <c r="J68" i="48"/>
  <c r="F66" i="49"/>
  <c r="F64" i="40"/>
  <c r="N64" i="41"/>
  <c r="J64" i="41"/>
  <c r="G84" i="50"/>
  <c r="I84" i="50" s="1"/>
  <c r="J84" i="50" s="1"/>
  <c r="F83" i="39"/>
  <c r="J62" i="48"/>
  <c r="I76" i="46"/>
  <c r="I83" i="46"/>
  <c r="I75" i="46"/>
  <c r="I79" i="46"/>
  <c r="I85" i="46"/>
  <c r="I66" i="46"/>
  <c r="I81" i="46"/>
  <c r="I60" i="46"/>
  <c r="I80" i="46"/>
  <c r="I78" i="46"/>
  <c r="I49" i="46"/>
  <c r="N62" i="35" l="1"/>
  <c r="F61" i="34"/>
  <c r="J62" i="35"/>
  <c r="N60" i="49"/>
  <c r="F61" i="50"/>
  <c r="F67" i="50"/>
  <c r="N67" i="50" s="1"/>
  <c r="J66" i="49"/>
  <c r="N66" i="49"/>
  <c r="J60" i="49"/>
  <c r="N64" i="40"/>
  <c r="F63" i="39"/>
  <c r="J64" i="40"/>
  <c r="G84" i="41"/>
  <c r="I84" i="41" s="1"/>
  <c r="G84" i="40" s="1"/>
  <c r="I84" i="40" s="1"/>
  <c r="G83" i="39" s="1"/>
  <c r="I83" i="39" s="1"/>
  <c r="J83" i="39" s="1"/>
  <c r="N84" i="50"/>
  <c r="F85" i="38"/>
  <c r="J84" i="41" l="1"/>
  <c r="N61" i="34"/>
  <c r="J61" i="34"/>
  <c r="N61" i="50"/>
  <c r="F61" i="41"/>
  <c r="F61" i="40" s="1"/>
  <c r="J67" i="50"/>
  <c r="F67" i="41"/>
  <c r="F67" i="40" s="1"/>
  <c r="F65" i="38"/>
  <c r="N63" i="39"/>
  <c r="J63" i="39"/>
  <c r="N84" i="41"/>
  <c r="N84" i="40"/>
  <c r="J84" i="40"/>
  <c r="G85" i="38"/>
  <c r="I85" i="38" s="1"/>
  <c r="N83" i="39"/>
  <c r="J61" i="50"/>
  <c r="F84" i="37"/>
  <c r="F84" i="36" s="1"/>
  <c r="F69" i="34"/>
  <c r="J67" i="41" l="1"/>
  <c r="N67" i="41"/>
  <c r="F66" i="39"/>
  <c r="N67" i="40"/>
  <c r="J67" i="40"/>
  <c r="N65" i="38"/>
  <c r="F64" i="37"/>
  <c r="J65" i="38"/>
  <c r="G84" i="37"/>
  <c r="I84" i="37" s="1"/>
  <c r="G84" i="36" s="1"/>
  <c r="I84" i="36" s="1"/>
  <c r="G84" i="35" s="1"/>
  <c r="I84" i="35" s="1"/>
  <c r="G83" i="34" s="1"/>
  <c r="I83" i="34" s="1"/>
  <c r="N85" i="38"/>
  <c r="J85" i="38"/>
  <c r="N61" i="41"/>
  <c r="J61" i="41"/>
  <c r="F60" i="39"/>
  <c r="N61" i="40"/>
  <c r="J61" i="40"/>
  <c r="F84" i="35"/>
  <c r="G74" i="46"/>
  <c r="G55" i="46"/>
  <c r="G53" i="46"/>
  <c r="G54" i="46"/>
  <c r="G56" i="46"/>
  <c r="G86" i="46" l="1"/>
  <c r="F68" i="38"/>
  <c r="N66" i="39"/>
  <c r="J66" i="39"/>
  <c r="F64" i="36"/>
  <c r="J64" i="37"/>
  <c r="N64" i="37"/>
  <c r="N84" i="37"/>
  <c r="N84" i="36"/>
  <c r="J84" i="37"/>
  <c r="J84" i="36"/>
  <c r="F62" i="38"/>
  <c r="N60" i="39"/>
  <c r="J60" i="39"/>
  <c r="F83" i="34"/>
  <c r="N84" i="35"/>
  <c r="J84" i="35"/>
  <c r="K71" i="46"/>
  <c r="J71" i="46"/>
  <c r="I71" i="46"/>
  <c r="H71" i="46"/>
  <c r="G71" i="46"/>
  <c r="F71" i="46"/>
  <c r="E71" i="46"/>
  <c r="D71" i="46"/>
  <c r="C71" i="46"/>
  <c r="G70" i="37"/>
  <c r="N70" i="37"/>
  <c r="I70" i="37"/>
  <c r="H70" i="37"/>
  <c r="F70" i="37"/>
  <c r="C70" i="37"/>
  <c r="I71" i="48"/>
  <c r="I69" i="49"/>
  <c r="I70" i="50"/>
  <c r="I70" i="41"/>
  <c r="I70" i="40"/>
  <c r="I69" i="39"/>
  <c r="I71" i="38"/>
  <c r="I70" i="36"/>
  <c r="I70" i="35"/>
  <c r="I69" i="34"/>
  <c r="I69" i="47"/>
  <c r="H71" i="48"/>
  <c r="H69" i="49"/>
  <c r="H70" i="50"/>
  <c r="H70" i="41"/>
  <c r="H70" i="40"/>
  <c r="H69" i="39"/>
  <c r="H71" i="38"/>
  <c r="H70" i="36"/>
  <c r="H70" i="35"/>
  <c r="H69" i="34"/>
  <c r="G71" i="48"/>
  <c r="G69" i="49"/>
  <c r="G70" i="50"/>
  <c r="G70" i="41"/>
  <c r="G70" i="40"/>
  <c r="G69" i="39"/>
  <c r="G71" i="38"/>
  <c r="G70" i="36"/>
  <c r="G70" i="35"/>
  <c r="G69" i="34"/>
  <c r="G69" i="47"/>
  <c r="N71" i="48"/>
  <c r="N69" i="49"/>
  <c r="N70" i="50"/>
  <c r="N70" i="41"/>
  <c r="N70" i="40"/>
  <c r="N69" i="39"/>
  <c r="N71" i="38"/>
  <c r="N70" i="36"/>
  <c r="N70" i="35"/>
  <c r="N69" i="34"/>
  <c r="N69" i="47"/>
  <c r="F71" i="48"/>
  <c r="F70" i="50"/>
  <c r="F70" i="41"/>
  <c r="F70" i="40"/>
  <c r="F69" i="39"/>
  <c r="F71" i="38"/>
  <c r="F70" i="36"/>
  <c r="F70" i="35"/>
  <c r="F69" i="47"/>
  <c r="C71" i="48"/>
  <c r="C69" i="49"/>
  <c r="C70" i="50"/>
  <c r="C70" i="41"/>
  <c r="C70" i="40"/>
  <c r="C69" i="39"/>
  <c r="C71" i="38"/>
  <c r="C70" i="36"/>
  <c r="C70" i="35"/>
  <c r="C69" i="34"/>
  <c r="F67" i="37" l="1"/>
  <c r="J68" i="38"/>
  <c r="N68" i="38"/>
  <c r="N64" i="36"/>
  <c r="F64" i="35"/>
  <c r="J64" i="36"/>
  <c r="N62" i="38"/>
  <c r="F61" i="37"/>
  <c r="J62" i="38"/>
  <c r="J83" i="34"/>
  <c r="N83" i="34"/>
  <c r="H74" i="46"/>
  <c r="E74" i="46"/>
  <c r="E86" i="46" s="1"/>
  <c r="D86" i="46"/>
  <c r="E56" i="46"/>
  <c r="D56" i="46"/>
  <c r="F67" i="36" l="1"/>
  <c r="J67" i="37"/>
  <c r="N67" i="37"/>
  <c r="F63" i="34"/>
  <c r="N64" i="35"/>
  <c r="J64" i="35"/>
  <c r="F61" i="36"/>
  <c r="J61" i="37"/>
  <c r="N61" i="37"/>
  <c r="E55" i="46"/>
  <c r="D55" i="46"/>
  <c r="E54" i="46"/>
  <c r="D54" i="46"/>
  <c r="E53" i="46"/>
  <c r="D53" i="46"/>
  <c r="G52" i="46"/>
  <c r="G67" i="46" s="1"/>
  <c r="G47" i="46"/>
  <c r="E47" i="46"/>
  <c r="D47" i="46"/>
  <c r="G46" i="46"/>
  <c r="E46" i="46"/>
  <c r="D46" i="46"/>
  <c r="A46" i="46"/>
  <c r="A47" i="46" s="1"/>
  <c r="A48" i="46" s="1"/>
  <c r="A49" i="46" s="1"/>
  <c r="G45" i="46"/>
  <c r="E45" i="46"/>
  <c r="D45" i="46"/>
  <c r="G44" i="46"/>
  <c r="E44" i="46"/>
  <c r="D44" i="46"/>
  <c r="E43" i="46"/>
  <c r="D43" i="46"/>
  <c r="G42" i="46"/>
  <c r="E42" i="46"/>
  <c r="D42" i="46"/>
  <c r="G41" i="46"/>
  <c r="E41" i="46"/>
  <c r="D41" i="46"/>
  <c r="G40" i="46"/>
  <c r="E40" i="46"/>
  <c r="D40" i="46"/>
  <c r="G39" i="46"/>
  <c r="E39" i="46"/>
  <c r="D39" i="46"/>
  <c r="G38" i="46"/>
  <c r="E38" i="46"/>
  <c r="D38" i="46"/>
  <c r="E21" i="46"/>
  <c r="D21" i="46"/>
  <c r="D20" i="46"/>
  <c r="A46" i="34"/>
  <c r="A47" i="34" s="1"/>
  <c r="A48" i="34" s="1"/>
  <c r="A49" i="34" s="1"/>
  <c r="F91" i="34"/>
  <c r="A47" i="35"/>
  <c r="A48" i="35" s="1"/>
  <c r="A49" i="35" s="1"/>
  <c r="A50" i="35" s="1"/>
  <c r="H22" i="35"/>
  <c r="F98" i="35" s="1"/>
  <c r="F99" i="35" s="1"/>
  <c r="E22" i="35"/>
  <c r="D22" i="35"/>
  <c r="A47" i="36"/>
  <c r="A48" i="36" s="1"/>
  <c r="A49" i="36" s="1"/>
  <c r="A50" i="36" s="1"/>
  <c r="H22" i="36"/>
  <c r="E22" i="36"/>
  <c r="D22" i="36"/>
  <c r="A47" i="37"/>
  <c r="A48" i="37" s="1"/>
  <c r="A49" i="37" s="1"/>
  <c r="A50" i="37" s="1"/>
  <c r="H22" i="37"/>
  <c r="E22" i="37"/>
  <c r="D22" i="37"/>
  <c r="A48" i="38"/>
  <c r="A49" i="38" s="1"/>
  <c r="A50" i="38" s="1"/>
  <c r="A51" i="38" s="1"/>
  <c r="H22" i="38"/>
  <c r="F99" i="38" s="1"/>
  <c r="F100" i="38" s="1"/>
  <c r="E22" i="38"/>
  <c r="D22" i="38"/>
  <c r="A46" i="39"/>
  <c r="A47" i="39" s="1"/>
  <c r="A48" i="39" s="1"/>
  <c r="A49" i="39" s="1"/>
  <c r="H22" i="39"/>
  <c r="E22" i="39"/>
  <c r="D22" i="39"/>
  <c r="A47" i="40"/>
  <c r="A48" i="40" s="1"/>
  <c r="A49" i="40" s="1"/>
  <c r="A50" i="40" s="1"/>
  <c r="H22" i="40"/>
  <c r="F98" i="40" s="1"/>
  <c r="F99" i="40" s="1"/>
  <c r="E22" i="40"/>
  <c r="D22" i="40"/>
  <c r="A47" i="41"/>
  <c r="A48" i="41" s="1"/>
  <c r="A49" i="41" s="1"/>
  <c r="A50" i="41" s="1"/>
  <c r="H22" i="41"/>
  <c r="F97" i="41" s="1"/>
  <c r="F98" i="41" s="1"/>
  <c r="E22" i="41"/>
  <c r="D22" i="41"/>
  <c r="A47" i="50"/>
  <c r="A48" i="50" s="1"/>
  <c r="A49" i="50" s="1"/>
  <c r="A50" i="50" s="1"/>
  <c r="H22" i="50"/>
  <c r="E22" i="50"/>
  <c r="D22" i="50"/>
  <c r="A46" i="49"/>
  <c r="A47" i="49" s="1"/>
  <c r="A48" i="49" s="1"/>
  <c r="A49" i="49" s="1"/>
  <c r="H22" i="49"/>
  <c r="E22" i="49"/>
  <c r="D22" i="49"/>
  <c r="E22" i="48"/>
  <c r="D22" i="48"/>
  <c r="I81" i="47"/>
  <c r="F81" i="47"/>
  <c r="I79" i="47"/>
  <c r="F79" i="47"/>
  <c r="I78" i="47"/>
  <c r="F78" i="47"/>
  <c r="I77" i="47"/>
  <c r="F77" i="47"/>
  <c r="I76" i="47"/>
  <c r="F76" i="47"/>
  <c r="I74" i="47"/>
  <c r="F74" i="47"/>
  <c r="I73" i="47"/>
  <c r="F73" i="47"/>
  <c r="I72" i="47"/>
  <c r="I59" i="47"/>
  <c r="F59" i="47"/>
  <c r="I58" i="47"/>
  <c r="F58" i="47"/>
  <c r="I57" i="47"/>
  <c r="F57" i="47"/>
  <c r="I56" i="47"/>
  <c r="F56" i="47"/>
  <c r="I55" i="47"/>
  <c r="F55" i="47"/>
  <c r="I54" i="47"/>
  <c r="F54" i="47"/>
  <c r="I53" i="47"/>
  <c r="F53" i="47"/>
  <c r="I52" i="47"/>
  <c r="C52" i="47"/>
  <c r="I47" i="47"/>
  <c r="F47" i="47"/>
  <c r="I46" i="47"/>
  <c r="F46" i="47"/>
  <c r="I45" i="47"/>
  <c r="F45" i="47"/>
  <c r="I44" i="47"/>
  <c r="F44" i="47"/>
  <c r="I43" i="47"/>
  <c r="F43" i="47"/>
  <c r="I42" i="47"/>
  <c r="F42" i="47"/>
  <c r="I41" i="47"/>
  <c r="F41" i="47"/>
  <c r="I40" i="47"/>
  <c r="F40" i="47"/>
  <c r="I39" i="47"/>
  <c r="C39" i="47"/>
  <c r="F39" i="47" s="1"/>
  <c r="I38" i="47"/>
  <c r="C38" i="47"/>
  <c r="F38" i="47" s="1"/>
  <c r="I37" i="47"/>
  <c r="F91" i="47"/>
  <c r="A17" i="17"/>
  <c r="B17" i="17" s="1"/>
  <c r="A16" i="17"/>
  <c r="B16" i="17" s="1"/>
  <c r="A15" i="17"/>
  <c r="B15" i="17" s="1"/>
  <c r="A14" i="17"/>
  <c r="B14" i="17" s="1"/>
  <c r="A13" i="17"/>
  <c r="A12" i="17"/>
  <c r="A11" i="17"/>
  <c r="A10" i="17"/>
  <c r="A9" i="17"/>
  <c r="A8" i="17"/>
  <c r="A7" i="17"/>
  <c r="A6" i="17"/>
  <c r="A5" i="17"/>
  <c r="A4" i="17"/>
  <c r="A3" i="17"/>
  <c r="A2" i="17"/>
  <c r="B45" i="19"/>
  <c r="B46" i="19" s="1"/>
  <c r="B47" i="19" s="1"/>
  <c r="B48" i="19" s="1"/>
  <c r="B13" i="17"/>
  <c r="B10" i="17"/>
  <c r="B7" i="17"/>
  <c r="B11" i="17"/>
  <c r="B6" i="17"/>
  <c r="B3" i="17"/>
  <c r="B4" i="17"/>
  <c r="B2" i="17"/>
  <c r="B8" i="17"/>
  <c r="B12" i="17"/>
  <c r="B9" i="17"/>
  <c r="B5" i="17"/>
  <c r="D22" i="46" l="1"/>
  <c r="F96" i="49"/>
  <c r="F97" i="49" s="1"/>
  <c r="F92" i="36"/>
  <c r="F94" i="36" s="1"/>
  <c r="F101" i="46"/>
  <c r="F102" i="46" s="1"/>
  <c r="F93" i="47"/>
  <c r="F97" i="47"/>
  <c r="F96" i="46"/>
  <c r="F97" i="46" s="1"/>
  <c r="F93" i="48"/>
  <c r="F95" i="48" s="1"/>
  <c r="F98" i="48"/>
  <c r="F99" i="48" s="1"/>
  <c r="F91" i="49"/>
  <c r="F93" i="49" s="1"/>
  <c r="F97" i="34"/>
  <c r="F93" i="34"/>
  <c r="F92" i="35"/>
  <c r="F98" i="36"/>
  <c r="F99" i="36" s="1"/>
  <c r="F92" i="37"/>
  <c r="F94" i="37" s="1"/>
  <c r="F98" i="37"/>
  <c r="F99" i="37" s="1"/>
  <c r="F93" i="38"/>
  <c r="F95" i="38" s="1"/>
  <c r="F91" i="39"/>
  <c r="F93" i="39" s="1"/>
  <c r="F97" i="39"/>
  <c r="F98" i="39" s="1"/>
  <c r="F92" i="40"/>
  <c r="F94" i="40" s="1"/>
  <c r="F92" i="41"/>
  <c r="F94" i="41" s="1"/>
  <c r="F98" i="50"/>
  <c r="F99" i="50" s="1"/>
  <c r="F92" i="50"/>
  <c r="F94" i="50" s="1"/>
  <c r="G59" i="48"/>
  <c r="I59" i="48" s="1"/>
  <c r="G57" i="49" s="1"/>
  <c r="I57" i="49" s="1"/>
  <c r="G58" i="50" s="1"/>
  <c r="I58" i="50" s="1"/>
  <c r="G18" i="48"/>
  <c r="I18" i="48" s="1"/>
  <c r="G19" i="48"/>
  <c r="I19" i="48" s="1"/>
  <c r="G19" i="49" s="1"/>
  <c r="I19" i="49" s="1"/>
  <c r="G19" i="50" s="1"/>
  <c r="I19" i="50" s="1"/>
  <c r="G20" i="48"/>
  <c r="I20" i="48" s="1"/>
  <c r="G20" i="49" s="1"/>
  <c r="I20" i="49" s="1"/>
  <c r="G20" i="50" s="1"/>
  <c r="I20" i="50" s="1"/>
  <c r="G20" i="41" s="1"/>
  <c r="I20" i="41" s="1"/>
  <c r="G21" i="48"/>
  <c r="I21" i="48" s="1"/>
  <c r="G39" i="48"/>
  <c r="I39" i="48" s="1"/>
  <c r="G41" i="48"/>
  <c r="I41" i="48" s="1"/>
  <c r="G39" i="49" s="1"/>
  <c r="I39" i="49" s="1"/>
  <c r="G40" i="50" s="1"/>
  <c r="I40" i="50" s="1"/>
  <c r="G40" i="41" s="1"/>
  <c r="I40" i="41" s="1"/>
  <c r="G40" i="40" s="1"/>
  <c r="I40" i="40" s="1"/>
  <c r="G39" i="39" s="1"/>
  <c r="I39" i="39" s="1"/>
  <c r="G41" i="38" s="1"/>
  <c r="I41" i="38" s="1"/>
  <c r="G40" i="37" s="1"/>
  <c r="I40" i="37" s="1"/>
  <c r="G40" i="36" s="1"/>
  <c r="I40" i="36" s="1"/>
  <c r="G40" i="35" s="1"/>
  <c r="I40" i="35" s="1"/>
  <c r="G39" i="34" s="1"/>
  <c r="I39" i="34" s="1"/>
  <c r="G43" i="48"/>
  <c r="I43" i="48" s="1"/>
  <c r="G41" i="49" s="1"/>
  <c r="I41" i="49" s="1"/>
  <c r="G42" i="50" s="1"/>
  <c r="I42" i="50" s="1"/>
  <c r="G42" i="41" s="1"/>
  <c r="I42" i="41" s="1"/>
  <c r="G42" i="40" s="1"/>
  <c r="I42" i="40" s="1"/>
  <c r="G41" i="39" s="1"/>
  <c r="I41" i="39" s="1"/>
  <c r="G43" i="38" s="1"/>
  <c r="I43" i="38" s="1"/>
  <c r="G42" i="37" s="1"/>
  <c r="I42" i="37" s="1"/>
  <c r="G42" i="36" s="1"/>
  <c r="I42" i="36" s="1"/>
  <c r="G42" i="35" s="1"/>
  <c r="I42" i="35" s="1"/>
  <c r="G41" i="34" s="1"/>
  <c r="I41" i="34" s="1"/>
  <c r="G44" i="48"/>
  <c r="I44" i="48" s="1"/>
  <c r="G42" i="49" s="1"/>
  <c r="I42" i="49" s="1"/>
  <c r="G43" i="50" s="1"/>
  <c r="I43" i="50" s="1"/>
  <c r="G43" i="41" s="1"/>
  <c r="I43" i="41" s="1"/>
  <c r="G43" i="40" s="1"/>
  <c r="I43" i="40" s="1"/>
  <c r="G42" i="39" s="1"/>
  <c r="I42" i="39" s="1"/>
  <c r="G44" i="38" s="1"/>
  <c r="I44" i="38" s="1"/>
  <c r="G43" i="37" s="1"/>
  <c r="I43" i="37" s="1"/>
  <c r="G43" i="36" s="1"/>
  <c r="I43" i="36" s="1"/>
  <c r="G43" i="35" s="1"/>
  <c r="I43" i="35" s="1"/>
  <c r="G42" i="34" s="1"/>
  <c r="I42" i="34" s="1"/>
  <c r="G45" i="48"/>
  <c r="I45" i="48" s="1"/>
  <c r="G43" i="49" s="1"/>
  <c r="I43" i="49" s="1"/>
  <c r="G44" i="50" s="1"/>
  <c r="I44" i="50" s="1"/>
  <c r="G44" i="41" s="1"/>
  <c r="I44" i="41" s="1"/>
  <c r="G44" i="40" s="1"/>
  <c r="I44" i="40" s="1"/>
  <c r="G43" i="39" s="1"/>
  <c r="I43" i="39" s="1"/>
  <c r="G45" i="38" s="1"/>
  <c r="I45" i="38" s="1"/>
  <c r="G44" i="37" s="1"/>
  <c r="I44" i="37" s="1"/>
  <c r="G44" i="36" s="1"/>
  <c r="I44" i="36" s="1"/>
  <c r="G44" i="35" s="1"/>
  <c r="I44" i="35" s="1"/>
  <c r="G43" i="34" s="1"/>
  <c r="I43" i="34" s="1"/>
  <c r="G47" i="48"/>
  <c r="I47" i="48" s="1"/>
  <c r="G45" i="49" s="1"/>
  <c r="I45" i="49" s="1"/>
  <c r="G46" i="50" s="1"/>
  <c r="I46" i="50" s="1"/>
  <c r="G46" i="41" s="1"/>
  <c r="I46" i="41" s="1"/>
  <c r="G46" i="40" s="1"/>
  <c r="I46" i="40" s="1"/>
  <c r="G45" i="39" s="1"/>
  <c r="I45" i="39" s="1"/>
  <c r="G47" i="38" s="1"/>
  <c r="I47" i="38" s="1"/>
  <c r="G46" i="37" s="1"/>
  <c r="I46" i="37" s="1"/>
  <c r="G46" i="36" s="1"/>
  <c r="I46" i="36" s="1"/>
  <c r="G46" i="35" s="1"/>
  <c r="I46" i="35" s="1"/>
  <c r="G45" i="34" s="1"/>
  <c r="I45" i="34" s="1"/>
  <c r="G48" i="48"/>
  <c r="I48" i="48" s="1"/>
  <c r="G46" i="49" s="1"/>
  <c r="I46" i="49" s="1"/>
  <c r="G47" i="50" s="1"/>
  <c r="I47" i="50" s="1"/>
  <c r="G47" i="41" s="1"/>
  <c r="I47" i="41" s="1"/>
  <c r="G47" i="40" s="1"/>
  <c r="I47" i="40" s="1"/>
  <c r="G46" i="39" s="1"/>
  <c r="I46" i="39" s="1"/>
  <c r="G48" i="38" s="1"/>
  <c r="I48" i="38" s="1"/>
  <c r="G47" i="37" s="1"/>
  <c r="I47" i="37" s="1"/>
  <c r="G47" i="36" s="1"/>
  <c r="I47" i="36" s="1"/>
  <c r="G47" i="35" s="1"/>
  <c r="I47" i="35" s="1"/>
  <c r="G46" i="34" s="1"/>
  <c r="I46" i="34" s="1"/>
  <c r="G49" i="48"/>
  <c r="I49" i="48" s="1"/>
  <c r="G47" i="49" s="1"/>
  <c r="I47" i="49" s="1"/>
  <c r="G48" i="50" s="1"/>
  <c r="I48" i="50" s="1"/>
  <c r="G48" i="41" s="1"/>
  <c r="I48" i="41" s="1"/>
  <c r="G48" i="40" s="1"/>
  <c r="I48" i="40" s="1"/>
  <c r="G47" i="39" s="1"/>
  <c r="I47" i="39" s="1"/>
  <c r="G49" i="38" s="1"/>
  <c r="I49" i="38" s="1"/>
  <c r="G48" i="37" s="1"/>
  <c r="I48" i="37" s="1"/>
  <c r="G48" i="36" s="1"/>
  <c r="I48" i="36" s="1"/>
  <c r="G48" i="35" s="1"/>
  <c r="I48" i="35" s="1"/>
  <c r="G47" i="34" s="1"/>
  <c r="I47" i="34" s="1"/>
  <c r="G55" i="48"/>
  <c r="I55" i="48" s="1"/>
  <c r="G56" i="48"/>
  <c r="I56" i="48" s="1"/>
  <c r="G54" i="49" s="1"/>
  <c r="I54" i="49" s="1"/>
  <c r="G55" i="50" s="1"/>
  <c r="I55" i="50" s="1"/>
  <c r="G55" i="41" s="1"/>
  <c r="I55" i="41" s="1"/>
  <c r="G57" i="48"/>
  <c r="I57" i="48" s="1"/>
  <c r="G55" i="49" s="1"/>
  <c r="I55" i="49" s="1"/>
  <c r="G60" i="48"/>
  <c r="I60" i="48" s="1"/>
  <c r="G58" i="49" s="1"/>
  <c r="I58" i="49" s="1"/>
  <c r="G59" i="50" s="1"/>
  <c r="I59" i="50" s="1"/>
  <c r="G59" i="41" s="1"/>
  <c r="I59" i="41" s="1"/>
  <c r="G61" i="48"/>
  <c r="I61" i="48" s="1"/>
  <c r="G59" i="49" s="1"/>
  <c r="I59" i="49" s="1"/>
  <c r="G75" i="48"/>
  <c r="I75" i="48" s="1"/>
  <c r="G73" i="49" s="1"/>
  <c r="I73" i="49" s="1"/>
  <c r="G76" i="48"/>
  <c r="I76" i="48" s="1"/>
  <c r="G74" i="49" s="1"/>
  <c r="I74" i="49" s="1"/>
  <c r="G75" i="50" s="1"/>
  <c r="I75" i="50" s="1"/>
  <c r="G75" i="41" s="1"/>
  <c r="I75" i="41" s="1"/>
  <c r="G78" i="48"/>
  <c r="I78" i="48" s="1"/>
  <c r="G76" i="49" s="1"/>
  <c r="I76" i="49" s="1"/>
  <c r="G79" i="48"/>
  <c r="I79" i="48" s="1"/>
  <c r="G77" i="49" s="1"/>
  <c r="I77" i="49" s="1"/>
  <c r="G78" i="50" s="1"/>
  <c r="I78" i="50" s="1"/>
  <c r="G78" i="41" s="1"/>
  <c r="I78" i="41" s="1"/>
  <c r="G80" i="48"/>
  <c r="I80" i="48" s="1"/>
  <c r="G78" i="49" s="1"/>
  <c r="I78" i="49" s="1"/>
  <c r="G81" i="48"/>
  <c r="I81" i="48" s="1"/>
  <c r="G79" i="49" s="1"/>
  <c r="I79" i="49" s="1"/>
  <c r="G80" i="50" s="1"/>
  <c r="I80" i="50" s="1"/>
  <c r="G80" i="41" s="1"/>
  <c r="I80" i="41" s="1"/>
  <c r="G83" i="48"/>
  <c r="I83" i="48" s="1"/>
  <c r="G81" i="49" s="1"/>
  <c r="I81" i="49" s="1"/>
  <c r="F56" i="48"/>
  <c r="F54" i="49" s="1"/>
  <c r="F55" i="50" s="1"/>
  <c r="F57" i="48"/>
  <c r="F55" i="49" s="1"/>
  <c r="F56" i="50" s="1"/>
  <c r="F60" i="48"/>
  <c r="F58" i="49" s="1"/>
  <c r="F59" i="50" s="1"/>
  <c r="F61" i="48"/>
  <c r="F59" i="49" s="1"/>
  <c r="F60" i="50" s="1"/>
  <c r="F75" i="48"/>
  <c r="F73" i="49" s="1"/>
  <c r="F74" i="50" s="1"/>
  <c r="F76" i="48"/>
  <c r="F74" i="49" s="1"/>
  <c r="F75" i="50" s="1"/>
  <c r="F78" i="48"/>
  <c r="F76" i="49" s="1"/>
  <c r="F77" i="50" s="1"/>
  <c r="F77" i="41" s="1"/>
  <c r="F79" i="48"/>
  <c r="F77" i="49" s="1"/>
  <c r="F78" i="50" s="1"/>
  <c r="F80" i="48"/>
  <c r="F78" i="49" s="1"/>
  <c r="F79" i="50" s="1"/>
  <c r="F79" i="41" s="1"/>
  <c r="F81" i="48"/>
  <c r="F79" i="49" s="1"/>
  <c r="F80" i="50" s="1"/>
  <c r="F83" i="48"/>
  <c r="F81" i="49" s="1"/>
  <c r="F82" i="50" s="1"/>
  <c r="F82" i="41" s="1"/>
  <c r="F40" i="48"/>
  <c r="F38" i="49" s="1"/>
  <c r="F42" i="48"/>
  <c r="F40" i="49" s="1"/>
  <c r="F43" i="48"/>
  <c r="F41" i="49" s="1"/>
  <c r="F42" i="50" s="1"/>
  <c r="F44" i="48"/>
  <c r="F42" i="49" s="1"/>
  <c r="F49" i="48"/>
  <c r="F47" i="49" s="1"/>
  <c r="F48" i="50" s="1"/>
  <c r="F67" i="35"/>
  <c r="J67" i="36"/>
  <c r="N67" i="36"/>
  <c r="N63" i="34"/>
  <c r="J63" i="34"/>
  <c r="G50" i="46"/>
  <c r="G87" i="46" s="1"/>
  <c r="J95" i="46" s="1"/>
  <c r="D67" i="46"/>
  <c r="F72" i="47"/>
  <c r="N72" i="47" s="1"/>
  <c r="C84" i="47"/>
  <c r="G54" i="48"/>
  <c r="I54" i="48" s="1"/>
  <c r="G52" i="49" s="1"/>
  <c r="I67" i="47"/>
  <c r="G74" i="48"/>
  <c r="I84" i="47"/>
  <c r="F61" i="35"/>
  <c r="N61" i="36"/>
  <c r="J61" i="36"/>
  <c r="C67" i="46"/>
  <c r="E67" i="46"/>
  <c r="F74" i="46"/>
  <c r="C86" i="46"/>
  <c r="D50" i="46"/>
  <c r="E50" i="46"/>
  <c r="F52" i="47"/>
  <c r="C67" i="47"/>
  <c r="C50" i="47"/>
  <c r="G40" i="48"/>
  <c r="I40" i="48" s="1"/>
  <c r="I50" i="47"/>
  <c r="J91" i="47"/>
  <c r="J77" i="47"/>
  <c r="K59" i="46"/>
  <c r="I58" i="46"/>
  <c r="N78" i="47"/>
  <c r="J78" i="47"/>
  <c r="N77" i="47"/>
  <c r="N73" i="47"/>
  <c r="J73" i="47"/>
  <c r="J54" i="47"/>
  <c r="N58" i="47"/>
  <c r="J59" i="47"/>
  <c r="J39" i="47"/>
  <c r="N54" i="47"/>
  <c r="J76" i="47"/>
  <c r="N76" i="47"/>
  <c r="J81" i="47"/>
  <c r="N81" i="47"/>
  <c r="F47" i="48"/>
  <c r="J45" i="47"/>
  <c r="N45" i="47"/>
  <c r="F55" i="48"/>
  <c r="J53" i="47"/>
  <c r="N53" i="47"/>
  <c r="F59" i="48"/>
  <c r="J57" i="47"/>
  <c r="N57" i="47"/>
  <c r="F46" i="48"/>
  <c r="N44" i="47"/>
  <c r="F41" i="48"/>
  <c r="N39" i="47"/>
  <c r="J46" i="47"/>
  <c r="J55" i="47"/>
  <c r="G58" i="48"/>
  <c r="I58" i="48" s="1"/>
  <c r="J56" i="47"/>
  <c r="J47" i="47"/>
  <c r="N74" i="47"/>
  <c r="J74" i="47"/>
  <c r="J38" i="47"/>
  <c r="G42" i="48"/>
  <c r="I42" i="48" s="1"/>
  <c r="G40" i="49" s="1"/>
  <c r="I40" i="49" s="1"/>
  <c r="G41" i="50" s="1"/>
  <c r="I41" i="50" s="1"/>
  <c r="G41" i="41" s="1"/>
  <c r="I41" i="41" s="1"/>
  <c r="G41" i="40" s="1"/>
  <c r="I41" i="40" s="1"/>
  <c r="G40" i="39" s="1"/>
  <c r="I40" i="39" s="1"/>
  <c r="G42" i="38" s="1"/>
  <c r="I42" i="38" s="1"/>
  <c r="G41" i="37" s="1"/>
  <c r="I41" i="37" s="1"/>
  <c r="G41" i="36" s="1"/>
  <c r="I41" i="36" s="1"/>
  <c r="G41" i="35" s="1"/>
  <c r="I41" i="35" s="1"/>
  <c r="G40" i="34" s="1"/>
  <c r="I40" i="34" s="1"/>
  <c r="J40" i="47"/>
  <c r="F45" i="48"/>
  <c r="N43" i="47"/>
  <c r="N38" i="47"/>
  <c r="N40" i="47"/>
  <c r="J41" i="47"/>
  <c r="J42" i="47"/>
  <c r="G46" i="48"/>
  <c r="I46" i="48" s="1"/>
  <c r="G44" i="49" s="1"/>
  <c r="I44" i="49" s="1"/>
  <c r="G45" i="50" s="1"/>
  <c r="I45" i="50" s="1"/>
  <c r="G45" i="41" s="1"/>
  <c r="I45" i="41" s="1"/>
  <c r="G45" i="40" s="1"/>
  <c r="I45" i="40" s="1"/>
  <c r="G44" i="39" s="1"/>
  <c r="I44" i="39" s="1"/>
  <c r="G46" i="38" s="1"/>
  <c r="I46" i="38" s="1"/>
  <c r="G45" i="37" s="1"/>
  <c r="I45" i="37" s="1"/>
  <c r="G45" i="36" s="1"/>
  <c r="I45" i="36" s="1"/>
  <c r="G45" i="35" s="1"/>
  <c r="I45" i="35" s="1"/>
  <c r="G44" i="34" s="1"/>
  <c r="I44" i="34" s="1"/>
  <c r="J44" i="47"/>
  <c r="N41" i="47"/>
  <c r="N42" i="47"/>
  <c r="J43" i="47"/>
  <c r="F48" i="48"/>
  <c r="N46" i="47"/>
  <c r="N47" i="47"/>
  <c r="N56" i="47"/>
  <c r="F58" i="48"/>
  <c r="J58" i="47"/>
  <c r="N79" i="47"/>
  <c r="J79" i="47"/>
  <c r="N55" i="47"/>
  <c r="N59" i="47"/>
  <c r="F53" i="46"/>
  <c r="I53" i="46" s="1"/>
  <c r="F54" i="46"/>
  <c r="I54" i="46" s="1"/>
  <c r="F42" i="46"/>
  <c r="I42" i="46" s="1"/>
  <c r="F43" i="46"/>
  <c r="K43" i="46" s="1"/>
  <c r="F44" i="46"/>
  <c r="K44" i="46" s="1"/>
  <c r="F39" i="46"/>
  <c r="K39" i="46" s="1"/>
  <c r="F46" i="46"/>
  <c r="I46" i="46" s="1"/>
  <c r="F47" i="46"/>
  <c r="I47" i="46" s="1"/>
  <c r="I57" i="46"/>
  <c r="F38" i="46"/>
  <c r="K38" i="46" s="1"/>
  <c r="F55" i="46"/>
  <c r="K55" i="46" s="1"/>
  <c r="E22" i="46"/>
  <c r="F40" i="46"/>
  <c r="F56" i="46"/>
  <c r="K56" i="46" s="1"/>
  <c r="F41" i="46"/>
  <c r="F52" i="46"/>
  <c r="G22" i="46"/>
  <c r="J94" i="46" s="1"/>
  <c r="F45" i="46"/>
  <c r="J59" i="50" l="1"/>
  <c r="J14" i="47"/>
  <c r="C85" i="47"/>
  <c r="I40" i="46"/>
  <c r="F50" i="46"/>
  <c r="I50" i="46" s="1"/>
  <c r="F86" i="46"/>
  <c r="I74" i="46"/>
  <c r="F94" i="35"/>
  <c r="G21" i="49"/>
  <c r="I21" i="49" s="1"/>
  <c r="G21" i="50" s="1"/>
  <c r="I21" i="50" s="1"/>
  <c r="G21" i="41" s="1"/>
  <c r="I21" i="41" s="1"/>
  <c r="J55" i="50"/>
  <c r="J96" i="46"/>
  <c r="J73" i="49"/>
  <c r="N81" i="48"/>
  <c r="N76" i="48"/>
  <c r="N57" i="48"/>
  <c r="J57" i="48"/>
  <c r="N79" i="48"/>
  <c r="G18" i="49"/>
  <c r="I18" i="49" s="1"/>
  <c r="G18" i="50" s="1"/>
  <c r="I18" i="50" s="1"/>
  <c r="N49" i="48"/>
  <c r="N43" i="48"/>
  <c r="G86" i="48"/>
  <c r="J80" i="48"/>
  <c r="D87" i="46"/>
  <c r="C87" i="46"/>
  <c r="E87" i="46"/>
  <c r="N76" i="49"/>
  <c r="N78" i="49"/>
  <c r="J75" i="48"/>
  <c r="N81" i="49"/>
  <c r="I85" i="47"/>
  <c r="J92" i="47" s="1"/>
  <c r="J93" i="47" s="1"/>
  <c r="J61" i="48"/>
  <c r="N44" i="48"/>
  <c r="J44" i="48"/>
  <c r="J49" i="48"/>
  <c r="N61" i="48"/>
  <c r="J60" i="48"/>
  <c r="J56" i="48"/>
  <c r="J43" i="48"/>
  <c r="N56" i="48"/>
  <c r="N60" i="48"/>
  <c r="J81" i="48"/>
  <c r="J79" i="48"/>
  <c r="J76" i="48"/>
  <c r="J83" i="48"/>
  <c r="N83" i="48"/>
  <c r="N80" i="48"/>
  <c r="N78" i="48"/>
  <c r="J78" i="48"/>
  <c r="N75" i="48"/>
  <c r="F50" i="47"/>
  <c r="J50" i="47" s="1"/>
  <c r="F67" i="47"/>
  <c r="J67" i="47" s="1"/>
  <c r="J72" i="47"/>
  <c r="C69" i="48"/>
  <c r="N84" i="47"/>
  <c r="I74" i="48"/>
  <c r="I86" i="48" s="1"/>
  <c r="N67" i="35"/>
  <c r="F66" i="34"/>
  <c r="J67" i="35"/>
  <c r="J78" i="50"/>
  <c r="J52" i="47"/>
  <c r="N52" i="47"/>
  <c r="N67" i="47" s="1"/>
  <c r="F60" i="34"/>
  <c r="N61" i="35"/>
  <c r="J61" i="35"/>
  <c r="F84" i="47"/>
  <c r="F67" i="46"/>
  <c r="I67" i="46" s="1"/>
  <c r="I52" i="49"/>
  <c r="J78" i="49"/>
  <c r="G69" i="48"/>
  <c r="I69" i="48"/>
  <c r="G52" i="48"/>
  <c r="G37" i="49"/>
  <c r="I52" i="48"/>
  <c r="N37" i="47"/>
  <c r="N50" i="47" s="1"/>
  <c r="G38" i="49"/>
  <c r="I38" i="49" s="1"/>
  <c r="G39" i="50" s="1"/>
  <c r="I39" i="50" s="1"/>
  <c r="G39" i="41" s="1"/>
  <c r="I39" i="41" s="1"/>
  <c r="G39" i="40" s="1"/>
  <c r="I39" i="40" s="1"/>
  <c r="G38" i="39" s="1"/>
  <c r="I38" i="39" s="1"/>
  <c r="G40" i="38" s="1"/>
  <c r="I40" i="38" s="1"/>
  <c r="G39" i="37" s="1"/>
  <c r="I39" i="37" s="1"/>
  <c r="G39" i="36" s="1"/>
  <c r="I39" i="36" s="1"/>
  <c r="G39" i="35" s="1"/>
  <c r="I39" i="35" s="1"/>
  <c r="G38" i="34" s="1"/>
  <c r="I38" i="34" s="1"/>
  <c r="N40" i="48"/>
  <c r="J37" i="47"/>
  <c r="J40" i="48"/>
  <c r="J74" i="49"/>
  <c r="N42" i="49"/>
  <c r="J42" i="49"/>
  <c r="F43" i="50"/>
  <c r="N43" i="50" s="1"/>
  <c r="F46" i="49"/>
  <c r="J59" i="48"/>
  <c r="F57" i="49"/>
  <c r="J47" i="48"/>
  <c r="F45" i="49"/>
  <c r="N59" i="49"/>
  <c r="J55" i="49"/>
  <c r="J41" i="48"/>
  <c r="F39" i="49"/>
  <c r="N77" i="49"/>
  <c r="J77" i="49"/>
  <c r="N47" i="49"/>
  <c r="J47" i="49"/>
  <c r="N54" i="49"/>
  <c r="J54" i="49"/>
  <c r="J76" i="49"/>
  <c r="J80" i="50"/>
  <c r="J59" i="49"/>
  <c r="N73" i="49"/>
  <c r="G60" i="50"/>
  <c r="I60" i="50" s="1"/>
  <c r="J60" i="50" s="1"/>
  <c r="K42" i="46"/>
  <c r="K53" i="46"/>
  <c r="I59" i="46"/>
  <c r="G77" i="50"/>
  <c r="I77" i="50" s="1"/>
  <c r="N77" i="50" s="1"/>
  <c r="K58" i="46"/>
  <c r="G56" i="50"/>
  <c r="I56" i="50" s="1"/>
  <c r="N56" i="50" s="1"/>
  <c r="N46" i="48"/>
  <c r="G74" i="50"/>
  <c r="I74" i="50" s="1"/>
  <c r="J74" i="50" s="1"/>
  <c r="N79" i="49"/>
  <c r="J79" i="49"/>
  <c r="G79" i="50"/>
  <c r="I79" i="50" s="1"/>
  <c r="N79" i="50" s="1"/>
  <c r="J75" i="50"/>
  <c r="N55" i="49"/>
  <c r="N74" i="49"/>
  <c r="N41" i="49"/>
  <c r="G22" i="48"/>
  <c r="J41" i="49"/>
  <c r="N58" i="49"/>
  <c r="F44" i="49"/>
  <c r="J44" i="49" s="1"/>
  <c r="J58" i="49"/>
  <c r="J55" i="48"/>
  <c r="G53" i="49"/>
  <c r="J42" i="48"/>
  <c r="N48" i="48"/>
  <c r="N41" i="48"/>
  <c r="N55" i="48"/>
  <c r="F53" i="49"/>
  <c r="N14" i="47"/>
  <c r="N45" i="48"/>
  <c r="F43" i="49"/>
  <c r="J45" i="48"/>
  <c r="G56" i="49"/>
  <c r="I56" i="49" s="1"/>
  <c r="J58" i="48"/>
  <c r="N59" i="48"/>
  <c r="F56" i="49"/>
  <c r="N58" i="48"/>
  <c r="N42" i="48"/>
  <c r="J48" i="48"/>
  <c r="J46" i="48"/>
  <c r="N47" i="48"/>
  <c r="K54" i="46"/>
  <c r="I43" i="46"/>
  <c r="I44" i="46"/>
  <c r="K47" i="46"/>
  <c r="I38" i="46"/>
  <c r="I39" i="46"/>
  <c r="K46" i="46"/>
  <c r="K40" i="46"/>
  <c r="K57" i="46"/>
  <c r="I56" i="46"/>
  <c r="I55" i="46"/>
  <c r="F56" i="41"/>
  <c r="G58" i="41"/>
  <c r="I58" i="41" s="1"/>
  <c r="G20" i="40"/>
  <c r="I20" i="40" s="1"/>
  <c r="F55" i="41"/>
  <c r="J55" i="41" s="1"/>
  <c r="N55" i="50"/>
  <c r="K45" i="46"/>
  <c r="I45" i="46"/>
  <c r="I52" i="46"/>
  <c r="K52" i="46"/>
  <c r="I41" i="46"/>
  <c r="K41" i="46"/>
  <c r="G19" i="41"/>
  <c r="I19" i="41" s="1"/>
  <c r="G59" i="40"/>
  <c r="I59" i="40" s="1"/>
  <c r="G55" i="40"/>
  <c r="I55" i="40" s="1"/>
  <c r="K37" i="46"/>
  <c r="F60" i="41"/>
  <c r="F59" i="41"/>
  <c r="N59" i="50"/>
  <c r="F42" i="41"/>
  <c r="J42" i="50"/>
  <c r="N42" i="50"/>
  <c r="N40" i="49"/>
  <c r="J40" i="49"/>
  <c r="F41" i="50"/>
  <c r="F39" i="50"/>
  <c r="F48" i="41"/>
  <c r="N48" i="50"/>
  <c r="J48" i="50"/>
  <c r="F82" i="40"/>
  <c r="G80" i="40"/>
  <c r="F79" i="40"/>
  <c r="F77" i="40"/>
  <c r="G75" i="40"/>
  <c r="I75" i="40" s="1"/>
  <c r="F74" i="41"/>
  <c r="G82" i="50"/>
  <c r="J81" i="49"/>
  <c r="N78" i="50"/>
  <c r="F78" i="41"/>
  <c r="J78" i="41" s="1"/>
  <c r="G78" i="40"/>
  <c r="I78" i="40" s="1"/>
  <c r="N80" i="50"/>
  <c r="F80" i="41"/>
  <c r="N75" i="50"/>
  <c r="F75" i="41"/>
  <c r="J75" i="41" s="1"/>
  <c r="G18" i="41" l="1"/>
  <c r="I18" i="41" s="1"/>
  <c r="G18" i="40" s="1"/>
  <c r="I18" i="40" s="1"/>
  <c r="G18" i="39" s="1"/>
  <c r="I18" i="39" s="1"/>
  <c r="K50" i="46"/>
  <c r="K67" i="46"/>
  <c r="G87" i="48"/>
  <c r="I87" i="48"/>
  <c r="F54" i="48"/>
  <c r="F69" i="48" s="1"/>
  <c r="F87" i="46"/>
  <c r="N85" i="47"/>
  <c r="J84" i="47"/>
  <c r="F85" i="47"/>
  <c r="J85" i="47" s="1"/>
  <c r="G72" i="49"/>
  <c r="G84" i="49" s="1"/>
  <c r="J66" i="34"/>
  <c r="N66" i="34"/>
  <c r="N60" i="34"/>
  <c r="J60" i="34"/>
  <c r="C86" i="48"/>
  <c r="F74" i="48"/>
  <c r="G67" i="49"/>
  <c r="G53" i="50"/>
  <c r="I37" i="49"/>
  <c r="G50" i="49"/>
  <c r="F39" i="48"/>
  <c r="F52" i="48" s="1"/>
  <c r="J52" i="48" s="1"/>
  <c r="C52" i="48"/>
  <c r="N38" i="49"/>
  <c r="J43" i="50"/>
  <c r="J38" i="49"/>
  <c r="F43" i="41"/>
  <c r="N43" i="41" s="1"/>
  <c r="N60" i="50"/>
  <c r="G60" i="41"/>
  <c r="I60" i="41" s="1"/>
  <c r="J60" i="41" s="1"/>
  <c r="J56" i="50"/>
  <c r="F47" i="50"/>
  <c r="J46" i="49"/>
  <c r="N46" i="49"/>
  <c r="G79" i="41"/>
  <c r="I79" i="41" s="1"/>
  <c r="N79" i="41" s="1"/>
  <c r="G77" i="41"/>
  <c r="I77" i="41" s="1"/>
  <c r="G77" i="40" s="1"/>
  <c r="I77" i="40" s="1"/>
  <c r="N77" i="40" s="1"/>
  <c r="J77" i="50"/>
  <c r="N74" i="50"/>
  <c r="G74" i="41"/>
  <c r="I74" i="41" s="1"/>
  <c r="G74" i="40" s="1"/>
  <c r="I74" i="40" s="1"/>
  <c r="G56" i="41"/>
  <c r="I56" i="41" s="1"/>
  <c r="G56" i="40" s="1"/>
  <c r="I56" i="40" s="1"/>
  <c r="F45" i="50"/>
  <c r="N45" i="50" s="1"/>
  <c r="J79" i="50"/>
  <c r="N44" i="49"/>
  <c r="G14" i="49"/>
  <c r="I22" i="48"/>
  <c r="J93" i="48" s="1"/>
  <c r="F46" i="50"/>
  <c r="J45" i="49"/>
  <c r="N45" i="49"/>
  <c r="G57" i="50"/>
  <c r="I57" i="50" s="1"/>
  <c r="J56" i="49"/>
  <c r="N14" i="48"/>
  <c r="F54" i="50"/>
  <c r="I53" i="49"/>
  <c r="I67" i="49" s="1"/>
  <c r="F57" i="50"/>
  <c r="N56" i="49"/>
  <c r="F44" i="50"/>
  <c r="J43" i="49"/>
  <c r="N43" i="49"/>
  <c r="N57" i="49"/>
  <c r="J57" i="49"/>
  <c r="F58" i="50"/>
  <c r="F40" i="50"/>
  <c r="J39" i="49"/>
  <c r="N39" i="49"/>
  <c r="F59" i="40"/>
  <c r="J59" i="40" s="1"/>
  <c r="N59" i="41"/>
  <c r="G19" i="40"/>
  <c r="I19" i="40" s="1"/>
  <c r="G58" i="39"/>
  <c r="I58" i="39" s="1"/>
  <c r="F55" i="40"/>
  <c r="N55" i="41"/>
  <c r="G20" i="39"/>
  <c r="I20" i="39" s="1"/>
  <c r="G21" i="40"/>
  <c r="I21" i="40" s="1"/>
  <c r="J59" i="41"/>
  <c r="G58" i="40"/>
  <c r="I58" i="40" s="1"/>
  <c r="F56" i="40"/>
  <c r="F60" i="40"/>
  <c r="G54" i="39"/>
  <c r="I54" i="39" s="1"/>
  <c r="F48" i="40"/>
  <c r="N48" i="41"/>
  <c r="J48" i="41"/>
  <c r="F41" i="41"/>
  <c r="N41" i="50"/>
  <c r="J41" i="50"/>
  <c r="F39" i="41"/>
  <c r="N39" i="50"/>
  <c r="J39" i="50"/>
  <c r="J42" i="41"/>
  <c r="F42" i="40"/>
  <c r="N42" i="41"/>
  <c r="F80" i="40"/>
  <c r="N80" i="41"/>
  <c r="G77" i="39"/>
  <c r="I77" i="39" s="1"/>
  <c r="I82" i="50"/>
  <c r="G74" i="39"/>
  <c r="I74" i="39" s="1"/>
  <c r="F78" i="39"/>
  <c r="I80" i="40"/>
  <c r="F74" i="40"/>
  <c r="J80" i="41"/>
  <c r="F75" i="40"/>
  <c r="J75" i="40" s="1"/>
  <c r="N75" i="41"/>
  <c r="F78" i="40"/>
  <c r="J78" i="40" s="1"/>
  <c r="N78" i="41"/>
  <c r="F76" i="39"/>
  <c r="F81" i="39"/>
  <c r="J91" i="49" l="1"/>
  <c r="J92" i="50" s="1"/>
  <c r="J92" i="41" s="1"/>
  <c r="J92" i="40" s="1"/>
  <c r="J91" i="39" s="1"/>
  <c r="J94" i="48"/>
  <c r="J95" i="48" s="1"/>
  <c r="J54" i="48"/>
  <c r="N54" i="48"/>
  <c r="N69" i="48" s="1"/>
  <c r="C67" i="49"/>
  <c r="C87" i="48"/>
  <c r="G85" i="49"/>
  <c r="I72" i="49"/>
  <c r="I84" i="49" s="1"/>
  <c r="C50" i="49"/>
  <c r="F86" i="48"/>
  <c r="N74" i="48"/>
  <c r="N86" i="48" s="1"/>
  <c r="J74" i="48"/>
  <c r="I53" i="50"/>
  <c r="F43" i="40"/>
  <c r="N43" i="40" s="1"/>
  <c r="G38" i="50"/>
  <c r="G51" i="50" s="1"/>
  <c r="I50" i="49"/>
  <c r="N60" i="41"/>
  <c r="G60" i="40"/>
  <c r="I60" i="40" s="1"/>
  <c r="G59" i="39" s="1"/>
  <c r="I59" i="39" s="1"/>
  <c r="J39" i="48"/>
  <c r="N39" i="48"/>
  <c r="N52" i="48" s="1"/>
  <c r="J77" i="41"/>
  <c r="N77" i="41"/>
  <c r="J74" i="41"/>
  <c r="N74" i="41"/>
  <c r="J43" i="41"/>
  <c r="J79" i="41"/>
  <c r="G79" i="40"/>
  <c r="I79" i="40" s="1"/>
  <c r="J79" i="40" s="1"/>
  <c r="F45" i="41"/>
  <c r="N45" i="41" s="1"/>
  <c r="F47" i="41"/>
  <c r="N47" i="50"/>
  <c r="J47" i="50"/>
  <c r="J45" i="50"/>
  <c r="N56" i="41"/>
  <c r="J56" i="41"/>
  <c r="G22" i="49"/>
  <c r="I14" i="49"/>
  <c r="J44" i="50"/>
  <c r="N44" i="50"/>
  <c r="F44" i="41"/>
  <c r="J57" i="50"/>
  <c r="G57" i="41"/>
  <c r="I57" i="41" s="1"/>
  <c r="J14" i="48"/>
  <c r="N58" i="50"/>
  <c r="J58" i="50"/>
  <c r="F58" i="41"/>
  <c r="G54" i="50"/>
  <c r="G68" i="50" s="1"/>
  <c r="J53" i="49"/>
  <c r="N53" i="49"/>
  <c r="J69" i="48"/>
  <c r="N46" i="50"/>
  <c r="F46" i="41"/>
  <c r="J46" i="50"/>
  <c r="F40" i="41"/>
  <c r="J40" i="50"/>
  <c r="N40" i="50"/>
  <c r="F57" i="41"/>
  <c r="N57" i="50"/>
  <c r="F54" i="41"/>
  <c r="F54" i="39"/>
  <c r="J54" i="39" s="1"/>
  <c r="N55" i="40"/>
  <c r="G19" i="39"/>
  <c r="I19" i="39" s="1"/>
  <c r="J55" i="40"/>
  <c r="G60" i="38"/>
  <c r="I60" i="38" s="1"/>
  <c r="F59" i="39"/>
  <c r="F55" i="39"/>
  <c r="N56" i="40"/>
  <c r="G21" i="39"/>
  <c r="I21" i="39" s="1"/>
  <c r="G20" i="38"/>
  <c r="I20" i="38" s="1"/>
  <c r="G56" i="38"/>
  <c r="I56" i="38" s="1"/>
  <c r="G57" i="39"/>
  <c r="I57" i="39" s="1"/>
  <c r="G18" i="38"/>
  <c r="I18" i="38" s="1"/>
  <c r="G18" i="37" s="1"/>
  <c r="J56" i="40"/>
  <c r="G55" i="39"/>
  <c r="I55" i="39" s="1"/>
  <c r="N59" i="40"/>
  <c r="F58" i="39"/>
  <c r="F41" i="40"/>
  <c r="N41" i="41"/>
  <c r="J41" i="41"/>
  <c r="F39" i="40"/>
  <c r="N39" i="41"/>
  <c r="J39" i="41"/>
  <c r="N48" i="40"/>
  <c r="J48" i="40"/>
  <c r="F47" i="39"/>
  <c r="F41" i="39"/>
  <c r="N42" i="40"/>
  <c r="J42" i="40"/>
  <c r="F80" i="38"/>
  <c r="J82" i="50"/>
  <c r="G82" i="41"/>
  <c r="N82" i="50"/>
  <c r="F83" i="38"/>
  <c r="F77" i="39"/>
  <c r="N78" i="40"/>
  <c r="F74" i="39"/>
  <c r="J74" i="39" s="1"/>
  <c r="N75" i="40"/>
  <c r="G76" i="38"/>
  <c r="I76" i="38" s="1"/>
  <c r="G79" i="38"/>
  <c r="I79" i="38" s="1"/>
  <c r="F78" i="38"/>
  <c r="J77" i="40"/>
  <c r="G76" i="39"/>
  <c r="I76" i="39" s="1"/>
  <c r="J74" i="40"/>
  <c r="G73" i="39"/>
  <c r="I73" i="39" s="1"/>
  <c r="N74" i="40"/>
  <c r="F73" i="39"/>
  <c r="J80" i="40"/>
  <c r="G79" i="39"/>
  <c r="F79" i="39"/>
  <c r="N80" i="40"/>
  <c r="J92" i="49" l="1"/>
  <c r="J93" i="50" s="1"/>
  <c r="J93" i="41" s="1"/>
  <c r="J93" i="40" s="1"/>
  <c r="J93" i="38"/>
  <c r="F52" i="49"/>
  <c r="N87" i="48"/>
  <c r="J86" i="48"/>
  <c r="F87" i="48"/>
  <c r="J87" i="48" s="1"/>
  <c r="I85" i="49"/>
  <c r="F37" i="49"/>
  <c r="F50" i="49" s="1"/>
  <c r="J50" i="49" s="1"/>
  <c r="G73" i="50"/>
  <c r="G85" i="50" s="1"/>
  <c r="G86" i="50" s="1"/>
  <c r="G78" i="39"/>
  <c r="I78" i="39" s="1"/>
  <c r="N78" i="39" s="1"/>
  <c r="F45" i="40"/>
  <c r="F44" i="39" s="1"/>
  <c r="C84" i="49"/>
  <c r="C85" i="49" s="1"/>
  <c r="F72" i="49"/>
  <c r="J43" i="40"/>
  <c r="F42" i="39"/>
  <c r="J42" i="39" s="1"/>
  <c r="J60" i="40"/>
  <c r="N60" i="40"/>
  <c r="G53" i="41"/>
  <c r="I38" i="50"/>
  <c r="I51" i="50" s="1"/>
  <c r="N79" i="40"/>
  <c r="J45" i="41"/>
  <c r="J47" i="41"/>
  <c r="F47" i="40"/>
  <c r="N47" i="41"/>
  <c r="G14" i="50"/>
  <c r="I22" i="49"/>
  <c r="J44" i="41"/>
  <c r="N44" i="41"/>
  <c r="F44" i="40"/>
  <c r="F57" i="40"/>
  <c r="N57" i="41"/>
  <c r="J40" i="41"/>
  <c r="N40" i="41"/>
  <c r="F40" i="40"/>
  <c r="N46" i="41"/>
  <c r="J46" i="41"/>
  <c r="F46" i="40"/>
  <c r="F14" i="49"/>
  <c r="C14" i="50" s="1"/>
  <c r="I54" i="50"/>
  <c r="I68" i="50" s="1"/>
  <c r="F58" i="40"/>
  <c r="N58" i="41"/>
  <c r="J58" i="41"/>
  <c r="F54" i="40"/>
  <c r="G57" i="40"/>
  <c r="I57" i="40" s="1"/>
  <c r="G56" i="39" s="1"/>
  <c r="I56" i="39" s="1"/>
  <c r="G58" i="38" s="1"/>
  <c r="I58" i="38" s="1"/>
  <c r="G57" i="37" s="1"/>
  <c r="I57" i="37" s="1"/>
  <c r="G57" i="36" s="1"/>
  <c r="I57" i="36" s="1"/>
  <c r="J57" i="41"/>
  <c r="G57" i="38"/>
  <c r="I57" i="38" s="1"/>
  <c r="J55" i="39"/>
  <c r="G59" i="37"/>
  <c r="I59" i="37" s="1"/>
  <c r="G59" i="36" s="1"/>
  <c r="I59" i="36" s="1"/>
  <c r="G19" i="38"/>
  <c r="I19" i="38" s="1"/>
  <c r="F56" i="38"/>
  <c r="J56" i="38" s="1"/>
  <c r="N54" i="39"/>
  <c r="F60" i="38"/>
  <c r="J60" i="38" s="1"/>
  <c r="N58" i="39"/>
  <c r="G20" i="37"/>
  <c r="I20" i="37" s="1"/>
  <c r="N59" i="39"/>
  <c r="F61" i="38"/>
  <c r="I18" i="37"/>
  <c r="G59" i="38"/>
  <c r="I59" i="38" s="1"/>
  <c r="G61" i="38"/>
  <c r="I61" i="38" s="1"/>
  <c r="J59" i="39"/>
  <c r="G55" i="37"/>
  <c r="I55" i="37" s="1"/>
  <c r="G55" i="36" s="1"/>
  <c r="I55" i="36" s="1"/>
  <c r="G21" i="38"/>
  <c r="I21" i="38" s="1"/>
  <c r="N55" i="39"/>
  <c r="F57" i="38"/>
  <c r="J58" i="39"/>
  <c r="N47" i="39"/>
  <c r="J47" i="39"/>
  <c r="F49" i="38"/>
  <c r="J41" i="39"/>
  <c r="F43" i="38"/>
  <c r="N41" i="39"/>
  <c r="N39" i="40"/>
  <c r="J39" i="40"/>
  <c r="F38" i="39"/>
  <c r="N41" i="40"/>
  <c r="J41" i="40"/>
  <c r="F40" i="39"/>
  <c r="G75" i="37"/>
  <c r="I75" i="37" s="1"/>
  <c r="F77" i="37"/>
  <c r="N77" i="39"/>
  <c r="F79" i="38"/>
  <c r="F75" i="38"/>
  <c r="N73" i="39"/>
  <c r="G78" i="38"/>
  <c r="I78" i="38" s="1"/>
  <c r="N78" i="38" s="1"/>
  <c r="J76" i="39"/>
  <c r="J77" i="39"/>
  <c r="F81" i="38"/>
  <c r="G78" i="37"/>
  <c r="I78" i="37" s="1"/>
  <c r="N74" i="39"/>
  <c r="F76" i="38"/>
  <c r="F82" i="37"/>
  <c r="F79" i="37"/>
  <c r="I79" i="39"/>
  <c r="N79" i="39" s="1"/>
  <c r="G75" i="38"/>
  <c r="I75" i="38" s="1"/>
  <c r="J73" i="39"/>
  <c r="N76" i="39"/>
  <c r="I82" i="41"/>
  <c r="J94" i="50" l="1"/>
  <c r="J93" i="49"/>
  <c r="J94" i="41"/>
  <c r="J92" i="37"/>
  <c r="F67" i="49"/>
  <c r="J67" i="49" s="1"/>
  <c r="J52" i="49"/>
  <c r="N52" i="49"/>
  <c r="N67" i="49" s="1"/>
  <c r="N45" i="40"/>
  <c r="I73" i="50"/>
  <c r="I85" i="50" s="1"/>
  <c r="I86" i="50" s="1"/>
  <c r="J78" i="39"/>
  <c r="J37" i="49"/>
  <c r="C51" i="50"/>
  <c r="N37" i="49"/>
  <c r="N50" i="49" s="1"/>
  <c r="J45" i="40"/>
  <c r="G80" i="38"/>
  <c r="I80" i="38" s="1"/>
  <c r="J80" i="38" s="1"/>
  <c r="N42" i="39"/>
  <c r="F84" i="49"/>
  <c r="N72" i="49"/>
  <c r="N84" i="49" s="1"/>
  <c r="J72" i="49"/>
  <c r="I53" i="41"/>
  <c r="F44" i="38"/>
  <c r="N44" i="38" s="1"/>
  <c r="G38" i="41"/>
  <c r="G51" i="41" s="1"/>
  <c r="J47" i="40"/>
  <c r="F46" i="39"/>
  <c r="N47" i="40"/>
  <c r="I14" i="50"/>
  <c r="G22" i="50"/>
  <c r="N40" i="40"/>
  <c r="J40" i="40"/>
  <c r="F39" i="39"/>
  <c r="N14" i="49"/>
  <c r="J14" i="49"/>
  <c r="F45" i="39"/>
  <c r="N46" i="40"/>
  <c r="J46" i="40"/>
  <c r="F43" i="39"/>
  <c r="N44" i="40"/>
  <c r="J44" i="40"/>
  <c r="F53" i="39"/>
  <c r="G54" i="41"/>
  <c r="G68" i="41" s="1"/>
  <c r="J54" i="50"/>
  <c r="N54" i="50"/>
  <c r="J57" i="40"/>
  <c r="N57" i="40"/>
  <c r="F56" i="39"/>
  <c r="J58" i="40"/>
  <c r="F57" i="39"/>
  <c r="N58" i="40"/>
  <c r="F56" i="37"/>
  <c r="F56" i="36" s="1"/>
  <c r="N57" i="38"/>
  <c r="G21" i="37"/>
  <c r="I21" i="37" s="1"/>
  <c r="G60" i="37"/>
  <c r="I60" i="37" s="1"/>
  <c r="G60" i="36" s="1"/>
  <c r="I60" i="36" s="1"/>
  <c r="J61" i="38"/>
  <c r="G18" i="36"/>
  <c r="I18" i="36" s="1"/>
  <c r="G20" i="36"/>
  <c r="I20" i="36" s="1"/>
  <c r="F59" i="37"/>
  <c r="F59" i="36" s="1"/>
  <c r="N60" i="38"/>
  <c r="F60" i="37"/>
  <c r="F60" i="36" s="1"/>
  <c r="N61" i="38"/>
  <c r="G58" i="37"/>
  <c r="I58" i="37" s="1"/>
  <c r="G58" i="36" s="1"/>
  <c r="I58" i="36" s="1"/>
  <c r="N56" i="38"/>
  <c r="F55" i="37"/>
  <c r="G19" i="37"/>
  <c r="I19" i="37" s="1"/>
  <c r="G56" i="37"/>
  <c r="I56" i="37" s="1"/>
  <c r="G56" i="36" s="1"/>
  <c r="I56" i="36" s="1"/>
  <c r="J57" i="38"/>
  <c r="N38" i="39"/>
  <c r="J38" i="39"/>
  <c r="F40" i="38"/>
  <c r="N43" i="38"/>
  <c r="J43" i="38"/>
  <c r="F42" i="37"/>
  <c r="N40" i="39"/>
  <c r="J40" i="39"/>
  <c r="F42" i="38"/>
  <c r="F48" i="37"/>
  <c r="N49" i="38"/>
  <c r="J49" i="38"/>
  <c r="N44" i="39"/>
  <c r="J44" i="39"/>
  <c r="F46" i="38"/>
  <c r="F78" i="37"/>
  <c r="J78" i="37" s="1"/>
  <c r="N79" i="38"/>
  <c r="F75" i="37"/>
  <c r="J75" i="37" s="1"/>
  <c r="N76" i="38"/>
  <c r="F74" i="37"/>
  <c r="N75" i="38"/>
  <c r="J75" i="38"/>
  <c r="G74" i="37"/>
  <c r="I74" i="37" s="1"/>
  <c r="G78" i="36"/>
  <c r="I78" i="36" s="1"/>
  <c r="G81" i="38"/>
  <c r="J79" i="39"/>
  <c r="F79" i="36"/>
  <c r="J76" i="38"/>
  <c r="F82" i="36"/>
  <c r="J82" i="41"/>
  <c r="G82" i="40"/>
  <c r="N82" i="41"/>
  <c r="J79" i="38"/>
  <c r="F80" i="37"/>
  <c r="J78" i="38"/>
  <c r="G77" i="37"/>
  <c r="I77" i="37" s="1"/>
  <c r="N77" i="37" s="1"/>
  <c r="F77" i="36"/>
  <c r="G75" i="36"/>
  <c r="I75" i="36" s="1"/>
  <c r="J92" i="36" l="1"/>
  <c r="J92" i="35" s="1"/>
  <c r="J91" i="34" s="1"/>
  <c r="J92" i="39"/>
  <c r="J94" i="40"/>
  <c r="C68" i="50"/>
  <c r="F53" i="50"/>
  <c r="N80" i="38"/>
  <c r="G73" i="41"/>
  <c r="G85" i="41" s="1"/>
  <c r="G86" i="41" s="1"/>
  <c r="N85" i="49"/>
  <c r="J84" i="49"/>
  <c r="F85" i="49"/>
  <c r="J85" i="49" s="1"/>
  <c r="F38" i="50"/>
  <c r="F51" i="50" s="1"/>
  <c r="J51" i="50" s="1"/>
  <c r="G79" i="37"/>
  <c r="I79" i="37" s="1"/>
  <c r="N79" i="37" s="1"/>
  <c r="F43" i="37"/>
  <c r="F43" i="36" s="1"/>
  <c r="C85" i="50"/>
  <c r="F73" i="50"/>
  <c r="J44" i="38"/>
  <c r="G53" i="40"/>
  <c r="I38" i="41"/>
  <c r="I51" i="41" s="1"/>
  <c r="J46" i="39"/>
  <c r="F48" i="38"/>
  <c r="N46" i="39"/>
  <c r="J55" i="37"/>
  <c r="F55" i="36"/>
  <c r="J55" i="36" s="1"/>
  <c r="G14" i="41"/>
  <c r="I22" i="50"/>
  <c r="J56" i="39"/>
  <c r="F58" i="38"/>
  <c r="F57" i="37" s="1"/>
  <c r="F57" i="36" s="1"/>
  <c r="N56" i="39"/>
  <c r="I54" i="41"/>
  <c r="I68" i="41" s="1"/>
  <c r="F14" i="50"/>
  <c r="C14" i="41" s="1"/>
  <c r="N39" i="39"/>
  <c r="J39" i="39"/>
  <c r="F41" i="38"/>
  <c r="J57" i="39"/>
  <c r="F59" i="38"/>
  <c r="N57" i="39"/>
  <c r="F47" i="38"/>
  <c r="J45" i="39"/>
  <c r="N45" i="39"/>
  <c r="F55" i="38"/>
  <c r="N43" i="39"/>
  <c r="J43" i="39"/>
  <c r="F45" i="38"/>
  <c r="G19" i="36"/>
  <c r="I19" i="36" s="1"/>
  <c r="G59" i="35"/>
  <c r="I59" i="35" s="1"/>
  <c r="N56" i="37"/>
  <c r="G55" i="35"/>
  <c r="I55" i="35" s="1"/>
  <c r="G18" i="35"/>
  <c r="I18" i="35" s="1"/>
  <c r="G18" i="34" s="1"/>
  <c r="G21" i="36"/>
  <c r="I21" i="36" s="1"/>
  <c r="G57" i="35"/>
  <c r="I57" i="35" s="1"/>
  <c r="N59" i="37"/>
  <c r="G20" i="35"/>
  <c r="I20" i="35" s="1"/>
  <c r="G20" i="34" s="1"/>
  <c r="J56" i="37"/>
  <c r="N55" i="37"/>
  <c r="N60" i="37"/>
  <c r="J59" i="37"/>
  <c r="J60" i="37"/>
  <c r="F42" i="36"/>
  <c r="N42" i="37"/>
  <c r="J42" i="37"/>
  <c r="F39" i="37"/>
  <c r="N40" i="38"/>
  <c r="J40" i="38"/>
  <c r="F45" i="37"/>
  <c r="N46" i="38"/>
  <c r="J46" i="38"/>
  <c r="N48" i="37"/>
  <c r="J48" i="37"/>
  <c r="F48" i="36"/>
  <c r="F41" i="37"/>
  <c r="N42" i="38"/>
  <c r="J42" i="38"/>
  <c r="F79" i="35"/>
  <c r="F74" i="36"/>
  <c r="N74" i="37"/>
  <c r="F78" i="36"/>
  <c r="J78" i="36" s="1"/>
  <c r="N78" i="37"/>
  <c r="F80" i="36"/>
  <c r="G78" i="35"/>
  <c r="I78" i="35" s="1"/>
  <c r="J77" i="37"/>
  <c r="G77" i="36"/>
  <c r="I77" i="36" s="1"/>
  <c r="F82" i="35"/>
  <c r="F77" i="35"/>
  <c r="J74" i="37"/>
  <c r="G74" i="36"/>
  <c r="I74" i="36" s="1"/>
  <c r="G75" i="35"/>
  <c r="I75" i="35" s="1"/>
  <c r="I82" i="40"/>
  <c r="I81" i="38"/>
  <c r="F75" i="36"/>
  <c r="N75" i="37"/>
  <c r="J94" i="38" l="1"/>
  <c r="J93" i="39"/>
  <c r="C86" i="50"/>
  <c r="F68" i="50"/>
  <c r="J68" i="50" s="1"/>
  <c r="N53" i="50"/>
  <c r="N68" i="50" s="1"/>
  <c r="J53" i="50"/>
  <c r="I73" i="41"/>
  <c r="I85" i="41" s="1"/>
  <c r="I86" i="41" s="1"/>
  <c r="J38" i="50"/>
  <c r="N38" i="50"/>
  <c r="N51" i="50" s="1"/>
  <c r="C51" i="41"/>
  <c r="G79" i="36"/>
  <c r="I79" i="36" s="1"/>
  <c r="G79" i="35" s="1"/>
  <c r="I79" i="35" s="1"/>
  <c r="N79" i="35" s="1"/>
  <c r="J79" i="37"/>
  <c r="J43" i="37"/>
  <c r="N43" i="37"/>
  <c r="F85" i="50"/>
  <c r="N73" i="50"/>
  <c r="N85" i="50" s="1"/>
  <c r="J73" i="50"/>
  <c r="I53" i="40"/>
  <c r="G38" i="40"/>
  <c r="G51" i="40" s="1"/>
  <c r="F47" i="37"/>
  <c r="N48" i="38"/>
  <c r="J48" i="38"/>
  <c r="N57" i="37"/>
  <c r="J57" i="37"/>
  <c r="G22" i="41"/>
  <c r="I14" i="41"/>
  <c r="G14" i="40" s="1"/>
  <c r="F54" i="37"/>
  <c r="F54" i="36" s="1"/>
  <c r="N47" i="38"/>
  <c r="F46" i="37"/>
  <c r="J47" i="38"/>
  <c r="J41" i="38"/>
  <c r="N41" i="38"/>
  <c r="F40" i="37"/>
  <c r="J14" i="50"/>
  <c r="N14" i="50"/>
  <c r="N45" i="38"/>
  <c r="F44" i="37"/>
  <c r="J45" i="38"/>
  <c r="J59" i="38"/>
  <c r="F58" i="37"/>
  <c r="F58" i="36" s="1"/>
  <c r="N59" i="38"/>
  <c r="J58" i="38"/>
  <c r="N58" i="38"/>
  <c r="G54" i="40"/>
  <c r="G68" i="40" s="1"/>
  <c r="J54" i="41"/>
  <c r="N54" i="41"/>
  <c r="G60" i="35"/>
  <c r="I60" i="35" s="1"/>
  <c r="J60" i="36"/>
  <c r="F60" i="35"/>
  <c r="N60" i="36"/>
  <c r="I20" i="34"/>
  <c r="G21" i="35"/>
  <c r="I21" i="35" s="1"/>
  <c r="G21" i="34" s="1"/>
  <c r="I21" i="34" s="1"/>
  <c r="G58" i="34"/>
  <c r="I58" i="34" s="1"/>
  <c r="F55" i="35"/>
  <c r="J55" i="35" s="1"/>
  <c r="N55" i="36"/>
  <c r="F59" i="35"/>
  <c r="N59" i="36"/>
  <c r="I18" i="34"/>
  <c r="G58" i="35"/>
  <c r="I58" i="35" s="1"/>
  <c r="G19" i="35"/>
  <c r="I19" i="35" s="1"/>
  <c r="G19" i="34" s="1"/>
  <c r="G56" i="34"/>
  <c r="I56" i="34" s="1"/>
  <c r="N56" i="36"/>
  <c r="F56" i="35"/>
  <c r="G56" i="35"/>
  <c r="I56" i="35" s="1"/>
  <c r="J56" i="36"/>
  <c r="G54" i="34"/>
  <c r="I54" i="34" s="1"/>
  <c r="J59" i="36"/>
  <c r="N41" i="37"/>
  <c r="J41" i="37"/>
  <c r="F41" i="36"/>
  <c r="N39" i="37"/>
  <c r="J39" i="37"/>
  <c r="F39" i="36"/>
  <c r="N45" i="37"/>
  <c r="J45" i="37"/>
  <c r="F45" i="36"/>
  <c r="N48" i="36"/>
  <c r="J48" i="36"/>
  <c r="F48" i="35"/>
  <c r="N43" i="36"/>
  <c r="J43" i="36"/>
  <c r="F43" i="35"/>
  <c r="J42" i="36"/>
  <c r="F42" i="35"/>
  <c r="N42" i="36"/>
  <c r="G74" i="35"/>
  <c r="I74" i="35" s="1"/>
  <c r="J74" i="36"/>
  <c r="J82" i="40"/>
  <c r="G81" i="39"/>
  <c r="N82" i="40"/>
  <c r="F80" i="35"/>
  <c r="F74" i="35"/>
  <c r="N74" i="36"/>
  <c r="G77" i="35"/>
  <c r="I77" i="35" s="1"/>
  <c r="N77" i="35" s="1"/>
  <c r="J77" i="36"/>
  <c r="G74" i="34"/>
  <c r="I74" i="34" s="1"/>
  <c r="N77" i="36"/>
  <c r="G77" i="34"/>
  <c r="I77" i="34" s="1"/>
  <c r="F75" i="35"/>
  <c r="J75" i="35" s="1"/>
  <c r="N75" i="36"/>
  <c r="G80" i="37"/>
  <c r="J81" i="38"/>
  <c r="N81" i="38"/>
  <c r="J75" i="36"/>
  <c r="F76" i="34"/>
  <c r="F81" i="34"/>
  <c r="F78" i="35"/>
  <c r="N78" i="36"/>
  <c r="F78" i="34"/>
  <c r="J93" i="37" l="1"/>
  <c r="J95" i="38"/>
  <c r="C68" i="41"/>
  <c r="F53" i="41"/>
  <c r="G73" i="40"/>
  <c r="G85" i="40" s="1"/>
  <c r="G86" i="40" s="1"/>
  <c r="F38" i="41"/>
  <c r="F51" i="41" s="1"/>
  <c r="J51" i="41" s="1"/>
  <c r="N86" i="50"/>
  <c r="J85" i="50"/>
  <c r="F86" i="50"/>
  <c r="J86" i="50" s="1"/>
  <c r="N79" i="36"/>
  <c r="J79" i="36"/>
  <c r="C85" i="41"/>
  <c r="F73" i="41"/>
  <c r="G52" i="39"/>
  <c r="I38" i="40"/>
  <c r="I51" i="40" s="1"/>
  <c r="F47" i="36"/>
  <c r="N47" i="37"/>
  <c r="J47" i="37"/>
  <c r="I22" i="41"/>
  <c r="J40" i="37"/>
  <c r="F40" i="36"/>
  <c r="N40" i="37"/>
  <c r="J44" i="37"/>
  <c r="N44" i="37"/>
  <c r="F44" i="36"/>
  <c r="I54" i="40"/>
  <c r="I68" i="40" s="1"/>
  <c r="F14" i="41"/>
  <c r="C14" i="40" s="1"/>
  <c r="N46" i="37"/>
  <c r="J46" i="37"/>
  <c r="F46" i="36"/>
  <c r="J58" i="37"/>
  <c r="N58" i="37"/>
  <c r="G55" i="34"/>
  <c r="I55" i="34" s="1"/>
  <c r="J56" i="35"/>
  <c r="F55" i="34"/>
  <c r="N56" i="35"/>
  <c r="I19" i="34"/>
  <c r="G57" i="34"/>
  <c r="I57" i="34" s="1"/>
  <c r="F58" i="34"/>
  <c r="N58" i="34" s="1"/>
  <c r="N59" i="35"/>
  <c r="F54" i="34"/>
  <c r="N54" i="34" s="1"/>
  <c r="N55" i="35"/>
  <c r="J59" i="35"/>
  <c r="F59" i="34"/>
  <c r="N60" i="35"/>
  <c r="G59" i="34"/>
  <c r="I59" i="34" s="1"/>
  <c r="J60" i="35"/>
  <c r="F47" i="34"/>
  <c r="N48" i="35"/>
  <c r="J48" i="35"/>
  <c r="N45" i="36"/>
  <c r="J45" i="36"/>
  <c r="F45" i="35"/>
  <c r="N41" i="36"/>
  <c r="J41" i="36"/>
  <c r="F41" i="35"/>
  <c r="F42" i="34"/>
  <c r="N43" i="35"/>
  <c r="J43" i="35"/>
  <c r="N42" i="35"/>
  <c r="J42" i="35"/>
  <c r="F41" i="34"/>
  <c r="N39" i="36"/>
  <c r="J39" i="36"/>
  <c r="F39" i="35"/>
  <c r="J74" i="35"/>
  <c r="G73" i="34"/>
  <c r="I73" i="34" s="1"/>
  <c r="I81" i="39"/>
  <c r="I80" i="37"/>
  <c r="J77" i="35"/>
  <c r="G76" i="34"/>
  <c r="I76" i="34" s="1"/>
  <c r="J76" i="34" s="1"/>
  <c r="F73" i="34"/>
  <c r="N74" i="35"/>
  <c r="F77" i="34"/>
  <c r="N77" i="34" s="1"/>
  <c r="N78" i="35"/>
  <c r="J78" i="35"/>
  <c r="J79" i="35"/>
  <c r="G78" i="34"/>
  <c r="I78" i="34" s="1"/>
  <c r="J78" i="34" s="1"/>
  <c r="F79" i="34"/>
  <c r="N75" i="35"/>
  <c r="F74" i="34"/>
  <c r="N74" i="34" s="1"/>
  <c r="J93" i="36" l="1"/>
  <c r="J94" i="37"/>
  <c r="C86" i="41"/>
  <c r="N38" i="41"/>
  <c r="N51" i="41" s="1"/>
  <c r="F68" i="41"/>
  <c r="J68" i="41" s="1"/>
  <c r="N53" i="41"/>
  <c r="N68" i="41" s="1"/>
  <c r="J53" i="41"/>
  <c r="I73" i="40"/>
  <c r="I85" i="40" s="1"/>
  <c r="I86" i="40" s="1"/>
  <c r="C51" i="40"/>
  <c r="J38" i="41"/>
  <c r="F85" i="41"/>
  <c r="J73" i="41"/>
  <c r="N73" i="41"/>
  <c r="N85" i="41" s="1"/>
  <c r="I52" i="39"/>
  <c r="G37" i="39"/>
  <c r="G50" i="39" s="1"/>
  <c r="J47" i="36"/>
  <c r="F47" i="35"/>
  <c r="N47" i="36"/>
  <c r="G22" i="40"/>
  <c r="I14" i="40"/>
  <c r="J54" i="40"/>
  <c r="G53" i="39"/>
  <c r="G67" i="39" s="1"/>
  <c r="N54" i="40"/>
  <c r="F57" i="35"/>
  <c r="N57" i="36"/>
  <c r="J57" i="36"/>
  <c r="F58" i="35"/>
  <c r="N58" i="36"/>
  <c r="J58" i="36"/>
  <c r="F54" i="35"/>
  <c r="J46" i="36"/>
  <c r="F46" i="35"/>
  <c r="N46" i="36"/>
  <c r="J44" i="36"/>
  <c r="N44" i="36"/>
  <c r="F44" i="35"/>
  <c r="N14" i="41"/>
  <c r="J14" i="41"/>
  <c r="N40" i="36"/>
  <c r="F40" i="35"/>
  <c r="J40" i="36"/>
  <c r="N73" i="34"/>
  <c r="N55" i="34"/>
  <c r="J59" i="34"/>
  <c r="N59" i="34"/>
  <c r="J58" i="34"/>
  <c r="J54" i="34"/>
  <c r="J55" i="34"/>
  <c r="N41" i="34"/>
  <c r="J41" i="34"/>
  <c r="J42" i="34"/>
  <c r="N42" i="34"/>
  <c r="F38" i="34"/>
  <c r="N39" i="35"/>
  <c r="J39" i="35"/>
  <c r="F40" i="34"/>
  <c r="N41" i="35"/>
  <c r="J41" i="35"/>
  <c r="F44" i="34"/>
  <c r="N45" i="35"/>
  <c r="J45" i="35"/>
  <c r="J47" i="34"/>
  <c r="N47" i="34"/>
  <c r="G83" i="38"/>
  <c r="J81" i="39"/>
  <c r="N81" i="39"/>
  <c r="J80" i="37"/>
  <c r="G80" i="36"/>
  <c r="N80" i="37"/>
  <c r="J77" i="34"/>
  <c r="J74" i="34"/>
  <c r="N76" i="34"/>
  <c r="J73" i="34"/>
  <c r="N78" i="34"/>
  <c r="J93" i="35" l="1"/>
  <c r="J94" i="36"/>
  <c r="N86" i="41"/>
  <c r="C68" i="40"/>
  <c r="F53" i="40"/>
  <c r="G72" i="39"/>
  <c r="G84" i="39" s="1"/>
  <c r="G85" i="39" s="1"/>
  <c r="F38" i="40"/>
  <c r="F51" i="40" s="1"/>
  <c r="J51" i="40" s="1"/>
  <c r="J85" i="41"/>
  <c r="F86" i="41"/>
  <c r="J86" i="41" s="1"/>
  <c r="C85" i="40"/>
  <c r="F73" i="40"/>
  <c r="G54" i="38"/>
  <c r="I37" i="39"/>
  <c r="I50" i="39" s="1"/>
  <c r="F46" i="34"/>
  <c r="N47" i="35"/>
  <c r="J47" i="35"/>
  <c r="I22" i="40"/>
  <c r="G14" i="39"/>
  <c r="N40" i="35"/>
  <c r="J40" i="35"/>
  <c r="F39" i="34"/>
  <c r="F53" i="34"/>
  <c r="F14" i="40"/>
  <c r="C14" i="39" s="1"/>
  <c r="J58" i="35"/>
  <c r="N58" i="35"/>
  <c r="F57" i="34"/>
  <c r="N44" i="35"/>
  <c r="J44" i="35"/>
  <c r="F43" i="34"/>
  <c r="F45" i="34"/>
  <c r="J46" i="35"/>
  <c r="N46" i="35"/>
  <c r="J57" i="35"/>
  <c r="F56" i="34"/>
  <c r="N57" i="35"/>
  <c r="I53" i="39"/>
  <c r="I67" i="39" s="1"/>
  <c r="J40" i="34"/>
  <c r="N40" i="34"/>
  <c r="J44" i="34"/>
  <c r="N44" i="34"/>
  <c r="J38" i="34"/>
  <c r="N38" i="34"/>
  <c r="I80" i="36"/>
  <c r="I83" i="38"/>
  <c r="J92" i="34" l="1"/>
  <c r="J93" i="34" s="1"/>
  <c r="J94" i="35"/>
  <c r="I72" i="39"/>
  <c r="I84" i="39" s="1"/>
  <c r="I85" i="39" s="1"/>
  <c r="C86" i="40"/>
  <c r="F68" i="40"/>
  <c r="J68" i="40" s="1"/>
  <c r="N53" i="40"/>
  <c r="N68" i="40" s="1"/>
  <c r="J53" i="40"/>
  <c r="N38" i="40"/>
  <c r="N51" i="40" s="1"/>
  <c r="C50" i="39"/>
  <c r="J38" i="40"/>
  <c r="F85" i="40"/>
  <c r="J73" i="40"/>
  <c r="N73" i="40"/>
  <c r="N85" i="40" s="1"/>
  <c r="I54" i="38"/>
  <c r="G39" i="38"/>
  <c r="G52" i="38" s="1"/>
  <c r="N46" i="34"/>
  <c r="J46" i="34"/>
  <c r="I14" i="39"/>
  <c r="G22" i="39"/>
  <c r="J39" i="34"/>
  <c r="N39" i="34"/>
  <c r="J53" i="39"/>
  <c r="G55" i="38"/>
  <c r="G69" i="38" s="1"/>
  <c r="N53" i="39"/>
  <c r="N56" i="34"/>
  <c r="J56" i="34"/>
  <c r="J43" i="34"/>
  <c r="N43" i="34"/>
  <c r="J57" i="34"/>
  <c r="N57" i="34"/>
  <c r="J14" i="40"/>
  <c r="N14" i="40"/>
  <c r="J45" i="34"/>
  <c r="N45" i="34"/>
  <c r="J83" i="38"/>
  <c r="G82" i="37"/>
  <c r="N83" i="38"/>
  <c r="J80" i="36"/>
  <c r="G80" i="35"/>
  <c r="N80" i="36"/>
  <c r="G74" i="38" l="1"/>
  <c r="G86" i="38" s="1"/>
  <c r="G87" i="38" s="1"/>
  <c r="C67" i="39"/>
  <c r="F52" i="39"/>
  <c r="F37" i="39"/>
  <c r="F50" i="39" s="1"/>
  <c r="J50" i="39" s="1"/>
  <c r="N86" i="40"/>
  <c r="J85" i="40"/>
  <c r="F86" i="40"/>
  <c r="J86" i="40" s="1"/>
  <c r="C84" i="39"/>
  <c r="F72" i="39"/>
  <c r="G53" i="37"/>
  <c r="I39" i="38"/>
  <c r="I52" i="38" s="1"/>
  <c r="G14" i="38"/>
  <c r="I22" i="39"/>
  <c r="F14" i="39"/>
  <c r="C14" i="38" s="1"/>
  <c r="I55" i="38"/>
  <c r="I69" i="38" s="1"/>
  <c r="I80" i="35"/>
  <c r="I82" i="37"/>
  <c r="I74" i="38" l="1"/>
  <c r="I86" i="38" s="1"/>
  <c r="I87" i="38" s="1"/>
  <c r="J37" i="39"/>
  <c r="C85" i="39"/>
  <c r="F67" i="39"/>
  <c r="J67" i="39" s="1"/>
  <c r="J52" i="39"/>
  <c r="N52" i="39"/>
  <c r="N67" i="39" s="1"/>
  <c r="N37" i="39"/>
  <c r="N50" i="39" s="1"/>
  <c r="C52" i="38"/>
  <c r="F84" i="39"/>
  <c r="N72" i="39"/>
  <c r="N84" i="39" s="1"/>
  <c r="J72" i="39"/>
  <c r="I53" i="37"/>
  <c r="G38" i="37"/>
  <c r="G51" i="37" s="1"/>
  <c r="G22" i="38"/>
  <c r="I14" i="38"/>
  <c r="G54" i="37"/>
  <c r="G68" i="37" s="1"/>
  <c r="J55" i="38"/>
  <c r="N55" i="38"/>
  <c r="N14" i="39"/>
  <c r="J14" i="39"/>
  <c r="J82" i="37"/>
  <c r="G82" i="36"/>
  <c r="N82" i="37"/>
  <c r="J80" i="35"/>
  <c r="G79" i="34"/>
  <c r="N80" i="35"/>
  <c r="G73" i="37" l="1"/>
  <c r="G85" i="37" s="1"/>
  <c r="G86" i="37" s="1"/>
  <c r="N85" i="39"/>
  <c r="C69" i="38"/>
  <c r="F54" i="38"/>
  <c r="F39" i="38"/>
  <c r="F52" i="38" s="1"/>
  <c r="J52" i="38" s="1"/>
  <c r="J84" i="39"/>
  <c r="F85" i="39"/>
  <c r="J85" i="39" s="1"/>
  <c r="C86" i="38"/>
  <c r="F74" i="38"/>
  <c r="G53" i="36"/>
  <c r="I38" i="37"/>
  <c r="I51" i="37" s="1"/>
  <c r="G14" i="37"/>
  <c r="I22" i="38"/>
  <c r="F14" i="38"/>
  <c r="C14" i="37" s="1"/>
  <c r="I54" i="37"/>
  <c r="G54" i="36" s="1"/>
  <c r="I54" i="36" s="1"/>
  <c r="I79" i="34"/>
  <c r="I82" i="36"/>
  <c r="I73" i="37" l="1"/>
  <c r="I85" i="37" s="1"/>
  <c r="C87" i="38"/>
  <c r="C51" i="37"/>
  <c r="F69" i="38"/>
  <c r="J69" i="38" s="1"/>
  <c r="N54" i="38"/>
  <c r="N69" i="38" s="1"/>
  <c r="J54" i="38"/>
  <c r="J39" i="38"/>
  <c r="N39" i="38"/>
  <c r="N52" i="38" s="1"/>
  <c r="F86" i="38"/>
  <c r="J74" i="38"/>
  <c r="N74" i="38"/>
  <c r="N86" i="38" s="1"/>
  <c r="I53" i="36"/>
  <c r="G68" i="36"/>
  <c r="I68" i="37"/>
  <c r="G38" i="36"/>
  <c r="G51" i="36" s="1"/>
  <c r="I14" i="37"/>
  <c r="G14" i="36" s="1"/>
  <c r="G22" i="37"/>
  <c r="J14" i="38"/>
  <c r="N14" i="38"/>
  <c r="J54" i="37"/>
  <c r="N54" i="37"/>
  <c r="G82" i="35"/>
  <c r="J82" i="36"/>
  <c r="N82" i="36"/>
  <c r="J79" i="34"/>
  <c r="N79" i="34"/>
  <c r="G73" i="36" l="1"/>
  <c r="G85" i="36" s="1"/>
  <c r="G86" i="36" s="1"/>
  <c r="I86" i="37"/>
  <c r="F38" i="37"/>
  <c r="F51" i="37" s="1"/>
  <c r="J51" i="37" s="1"/>
  <c r="C68" i="37"/>
  <c r="F53" i="37"/>
  <c r="N87" i="38"/>
  <c r="J86" i="38"/>
  <c r="F87" i="38"/>
  <c r="J87" i="38" s="1"/>
  <c r="C85" i="37"/>
  <c r="F73" i="37"/>
  <c r="G53" i="35"/>
  <c r="I68" i="36"/>
  <c r="I38" i="36"/>
  <c r="I51" i="36" s="1"/>
  <c r="I22" i="37"/>
  <c r="F14" i="37"/>
  <c r="I82" i="35"/>
  <c r="J14" i="37" l="1"/>
  <c r="C14" i="36"/>
  <c r="I73" i="36"/>
  <c r="I85" i="36" s="1"/>
  <c r="I86" i="36" s="1"/>
  <c r="J38" i="37"/>
  <c r="C51" i="36"/>
  <c r="N38" i="37"/>
  <c r="N51" i="37" s="1"/>
  <c r="C86" i="37"/>
  <c r="F68" i="37"/>
  <c r="J68" i="37" s="1"/>
  <c r="N53" i="37"/>
  <c r="N68" i="37" s="1"/>
  <c r="J53" i="37"/>
  <c r="F85" i="37"/>
  <c r="J73" i="37"/>
  <c r="N73" i="37"/>
  <c r="N85" i="37" s="1"/>
  <c r="I53" i="35"/>
  <c r="G38" i="35"/>
  <c r="G51" i="35" s="1"/>
  <c r="I14" i="36"/>
  <c r="G22" i="36"/>
  <c r="N14" i="37"/>
  <c r="G54" i="35"/>
  <c r="G68" i="35" s="1"/>
  <c r="J54" i="36"/>
  <c r="N54" i="36"/>
  <c r="J82" i="35"/>
  <c r="G81" i="34"/>
  <c r="N82" i="35"/>
  <c r="G73" i="35" l="1"/>
  <c r="G85" i="35" s="1"/>
  <c r="G86" i="35" s="1"/>
  <c r="F38" i="36"/>
  <c r="F51" i="36" s="1"/>
  <c r="J51" i="36" s="1"/>
  <c r="N86" i="37"/>
  <c r="C68" i="36"/>
  <c r="F53" i="36"/>
  <c r="J85" i="37"/>
  <c r="F86" i="37"/>
  <c r="J86" i="37" s="1"/>
  <c r="C85" i="36"/>
  <c r="F73" i="36"/>
  <c r="G52" i="34"/>
  <c r="I38" i="35"/>
  <c r="I51" i="35" s="1"/>
  <c r="G14" i="35"/>
  <c r="I22" i="36"/>
  <c r="I54" i="35"/>
  <c r="I68" i="35" s="1"/>
  <c r="F14" i="36"/>
  <c r="C14" i="35" s="1"/>
  <c r="I81" i="34"/>
  <c r="I73" i="35" l="1"/>
  <c r="I85" i="35" s="1"/>
  <c r="I86" i="35" s="1"/>
  <c r="N38" i="36"/>
  <c r="N51" i="36" s="1"/>
  <c r="J38" i="36"/>
  <c r="C51" i="35"/>
  <c r="C86" i="36"/>
  <c r="F68" i="36"/>
  <c r="J68" i="36" s="1"/>
  <c r="N53" i="36"/>
  <c r="N68" i="36" s="1"/>
  <c r="J53" i="36"/>
  <c r="F85" i="36"/>
  <c r="N73" i="36"/>
  <c r="N85" i="36" s="1"/>
  <c r="J73" i="36"/>
  <c r="I52" i="34"/>
  <c r="G37" i="34"/>
  <c r="G50" i="34" s="1"/>
  <c r="G22" i="35"/>
  <c r="I14" i="35"/>
  <c r="F14" i="35"/>
  <c r="C14" i="34" s="1"/>
  <c r="J14" i="36"/>
  <c r="N14" i="36"/>
  <c r="G53" i="34"/>
  <c r="G67" i="34" s="1"/>
  <c r="J54" i="35"/>
  <c r="N54" i="35"/>
  <c r="J81" i="34"/>
  <c r="N81" i="34"/>
  <c r="G14" i="34" l="1"/>
  <c r="I14" i="34" s="1"/>
  <c r="J14" i="35"/>
  <c r="G72" i="34"/>
  <c r="G84" i="34" s="1"/>
  <c r="G85" i="34" s="1"/>
  <c r="F38" i="35"/>
  <c r="F51" i="35" s="1"/>
  <c r="J51" i="35" s="1"/>
  <c r="N86" i="36"/>
  <c r="C68" i="35"/>
  <c r="F53" i="35"/>
  <c r="J85" i="36"/>
  <c r="F86" i="36"/>
  <c r="J86" i="36" s="1"/>
  <c r="C85" i="35"/>
  <c r="F73" i="35"/>
  <c r="I37" i="34"/>
  <c r="I50" i="34" s="1"/>
  <c r="I22" i="35"/>
  <c r="I53" i="34"/>
  <c r="I67" i="34" s="1"/>
  <c r="G22" i="34" l="1"/>
  <c r="I72" i="34"/>
  <c r="I84" i="34" s="1"/>
  <c r="I85" i="34" s="1"/>
  <c r="N38" i="35"/>
  <c r="N51" i="35" s="1"/>
  <c r="C50" i="34"/>
  <c r="J38" i="35"/>
  <c r="C86" i="35"/>
  <c r="F68" i="35"/>
  <c r="J68" i="35" s="1"/>
  <c r="N53" i="35"/>
  <c r="N68" i="35" s="1"/>
  <c r="J53" i="35"/>
  <c r="F85" i="35"/>
  <c r="N73" i="35"/>
  <c r="N85" i="35" s="1"/>
  <c r="J73" i="35"/>
  <c r="K74" i="46"/>
  <c r="K86" i="46" s="1"/>
  <c r="K87" i="46" s="1"/>
  <c r="N14" i="35"/>
  <c r="J53" i="34"/>
  <c r="N53" i="34"/>
  <c r="I22" i="34" l="1"/>
  <c r="F37" i="34"/>
  <c r="F50" i="34" s="1"/>
  <c r="J50" i="34" s="1"/>
  <c r="N86" i="35"/>
  <c r="C67" i="34"/>
  <c r="F52" i="34"/>
  <c r="J85" i="35"/>
  <c r="F86" i="35"/>
  <c r="J86" i="35" s="1"/>
  <c r="F72" i="34"/>
  <c r="C84" i="34"/>
  <c r="I86" i="46"/>
  <c r="F14" i="34"/>
  <c r="N14" i="34" l="1"/>
  <c r="N37" i="34"/>
  <c r="N50" i="34" s="1"/>
  <c r="J37" i="34"/>
  <c r="C85" i="34"/>
  <c r="F67" i="34"/>
  <c r="J67" i="34" s="1"/>
  <c r="N52" i="34"/>
  <c r="N67" i="34" s="1"/>
  <c r="J52" i="34"/>
  <c r="F84" i="34"/>
  <c r="J72" i="34"/>
  <c r="N72" i="34"/>
  <c r="N84" i="34" s="1"/>
  <c r="I87" i="46"/>
  <c r="J14" i="34"/>
  <c r="N85" i="34" l="1"/>
  <c r="J84" i="34"/>
  <c r="F85" i="34"/>
  <c r="J85" i="34" s="1"/>
  <c r="C21" i="41" l="1"/>
  <c r="F21" i="41" s="1"/>
  <c r="M10" i="19"/>
  <c r="M13" i="19" s="1"/>
  <c r="C21" i="48"/>
  <c r="F21" i="48"/>
  <c r="J21" i="48" s="1"/>
  <c r="N21" i="48"/>
  <c r="C19" i="35"/>
  <c r="F19" i="35" s="1"/>
  <c r="J19" i="35" s="1"/>
  <c r="C21" i="40"/>
  <c r="F21" i="40" s="1"/>
  <c r="C18" i="40"/>
  <c r="F18" i="40" s="1"/>
  <c r="C20" i="36"/>
  <c r="F20" i="36" s="1"/>
  <c r="J20" i="36" s="1"/>
  <c r="C21" i="38"/>
  <c r="F21" i="38" s="1"/>
  <c r="C17" i="49"/>
  <c r="F17" i="49" s="1"/>
  <c r="C20" i="34"/>
  <c r="F20" i="34" s="1"/>
  <c r="C19" i="40"/>
  <c r="F19" i="40"/>
  <c r="J19" i="40" s="1"/>
  <c r="C20" i="50"/>
  <c r="F20" i="50"/>
  <c r="J20" i="50" s="1"/>
  <c r="N20" i="50"/>
  <c r="C20" i="41"/>
  <c r="F20" i="41" s="1"/>
  <c r="C19" i="46"/>
  <c r="F19" i="46" s="1"/>
  <c r="C19" i="48"/>
  <c r="F19" i="48" s="1"/>
  <c r="C19" i="34"/>
  <c r="F19" i="34" s="1"/>
  <c r="C21" i="35"/>
  <c r="F21" i="35"/>
  <c r="N21" i="35" s="1"/>
  <c r="J21" i="35"/>
  <c r="C21" i="47"/>
  <c r="F21" i="47" s="1"/>
  <c r="C18" i="37"/>
  <c r="F18" i="37" s="1"/>
  <c r="C17" i="48"/>
  <c r="F17" i="48"/>
  <c r="J17" i="48" s="1"/>
  <c r="C20" i="49"/>
  <c r="F20" i="49"/>
  <c r="N20" i="49" s="1"/>
  <c r="C17" i="37"/>
  <c r="F17" i="37" s="1"/>
  <c r="C18" i="48"/>
  <c r="F18" i="48"/>
  <c r="J18" i="48" s="1"/>
  <c r="N18" i="48"/>
  <c r="C21" i="36"/>
  <c r="F21" i="36" s="1"/>
  <c r="C19" i="47"/>
  <c r="F19" i="47" s="1"/>
  <c r="C20" i="46"/>
  <c r="F20" i="46"/>
  <c r="I20" i="46" s="1"/>
  <c r="K20" i="46"/>
  <c r="C19" i="41"/>
  <c r="F19" i="41" s="1"/>
  <c r="C19" i="38"/>
  <c r="F19" i="38" s="1"/>
  <c r="C20" i="47"/>
  <c r="F20" i="47"/>
  <c r="N20" i="47" s="1"/>
  <c r="C21" i="34"/>
  <c r="F21" i="34" s="1"/>
  <c r="C21" i="37"/>
  <c r="F21" i="37" s="1"/>
  <c r="C18" i="35"/>
  <c r="F18" i="35"/>
  <c r="N18" i="35" s="1"/>
  <c r="C17" i="39"/>
  <c r="F17" i="39" s="1"/>
  <c r="C17" i="36"/>
  <c r="F17" i="36" s="1"/>
  <c r="C18" i="39"/>
  <c r="F18" i="39" s="1"/>
  <c r="C21" i="39"/>
  <c r="F21" i="39"/>
  <c r="J21" i="39" s="1"/>
  <c r="C17" i="34"/>
  <c r="F17" i="34" s="1"/>
  <c r="N17" i="34" s="1"/>
  <c r="C21" i="49"/>
  <c r="F21" i="49"/>
  <c r="J21" i="49" s="1"/>
  <c r="N21" i="49"/>
  <c r="C18" i="46"/>
  <c r="F18" i="46" s="1"/>
  <c r="C17" i="35"/>
  <c r="F17" i="35"/>
  <c r="N17" i="35"/>
  <c r="C18" i="36"/>
  <c r="F18" i="36"/>
  <c r="J18" i="36" s="1"/>
  <c r="N18" i="36"/>
  <c r="C20" i="38"/>
  <c r="F20" i="38"/>
  <c r="N20" i="38" s="1"/>
  <c r="C19" i="37"/>
  <c r="F19" i="37" s="1"/>
  <c r="C18" i="34"/>
  <c r="F18" i="34" s="1"/>
  <c r="C18" i="50"/>
  <c r="F18" i="50"/>
  <c r="N18" i="50" s="1"/>
  <c r="C21" i="50"/>
  <c r="F21" i="50"/>
  <c r="N21" i="50" s="1"/>
  <c r="J21" i="50"/>
  <c r="C19" i="49"/>
  <c r="F19" i="49" s="1"/>
  <c r="C17" i="46"/>
  <c r="F17" i="46" s="1"/>
  <c r="C17" i="38"/>
  <c r="F17" i="38" s="1"/>
  <c r="M68" i="19"/>
  <c r="C20" i="37"/>
  <c r="F20" i="37"/>
  <c r="N20" i="37" s="1"/>
  <c r="C20" i="48"/>
  <c r="F20" i="48" s="1"/>
  <c r="C18" i="41"/>
  <c r="F18" i="41" s="1"/>
  <c r="C20" i="35"/>
  <c r="F20" i="35" s="1"/>
  <c r="C21" i="46"/>
  <c r="F21" i="46" s="1"/>
  <c r="C18" i="38"/>
  <c r="F18" i="38"/>
  <c r="J18" i="38" s="1"/>
  <c r="N18" i="38"/>
  <c r="C19" i="50"/>
  <c r="F19" i="50" s="1"/>
  <c r="C17" i="50"/>
  <c r="F17" i="50" s="1"/>
  <c r="J17" i="50" s="1"/>
  <c r="C20" i="39"/>
  <c r="F20" i="39"/>
  <c r="N20" i="39" s="1"/>
  <c r="J20" i="39"/>
  <c r="C17" i="41"/>
  <c r="F17" i="41"/>
  <c r="N17" i="41"/>
  <c r="C20" i="40"/>
  <c r="F20" i="40" s="1"/>
  <c r="C18" i="47"/>
  <c r="F18" i="47" s="1"/>
  <c r="C17" i="40"/>
  <c r="F17" i="40"/>
  <c r="N17" i="40"/>
  <c r="C19" i="36"/>
  <c r="F19" i="36"/>
  <c r="N19" i="36" s="1"/>
  <c r="J19" i="36"/>
  <c r="C18" i="49"/>
  <c r="F18" i="49" s="1"/>
  <c r="C17" i="47"/>
  <c r="F17" i="47" s="1"/>
  <c r="C19" i="39"/>
  <c r="F19" i="39"/>
  <c r="J19" i="39" s="1"/>
  <c r="M63" i="19"/>
  <c r="M58" i="19"/>
  <c r="M76" i="19"/>
  <c r="M75" i="19"/>
  <c r="M41" i="19"/>
  <c r="M62" i="19"/>
  <c r="M65" i="19"/>
  <c r="M51" i="19"/>
  <c r="M42" i="19"/>
  <c r="M53" i="19"/>
  <c r="M78" i="19"/>
  <c r="M37" i="19"/>
  <c r="M72" i="19"/>
  <c r="M61" i="19"/>
  <c r="M39" i="19"/>
  <c r="M43" i="19"/>
  <c r="M56" i="19"/>
  <c r="M64" i="19"/>
  <c r="M31" i="19"/>
  <c r="N21" i="47" l="1"/>
  <c r="J21" i="47"/>
  <c r="N21" i="41"/>
  <c r="J21" i="41"/>
  <c r="J21" i="36"/>
  <c r="N21" i="36"/>
  <c r="N21" i="38"/>
  <c r="J21" i="38"/>
  <c r="N20" i="41"/>
  <c r="J20" i="41"/>
  <c r="J20" i="49"/>
  <c r="N19" i="48"/>
  <c r="J19" i="48"/>
  <c r="N19" i="37"/>
  <c r="J19" i="37"/>
  <c r="J19" i="49"/>
  <c r="N19" i="49"/>
  <c r="N19" i="38"/>
  <c r="J19" i="38"/>
  <c r="N19" i="40"/>
  <c r="N18" i="41"/>
  <c r="J18" i="41"/>
  <c r="N18" i="49"/>
  <c r="J18" i="49"/>
  <c r="J18" i="39"/>
  <c r="N18" i="39"/>
  <c r="N18" i="40"/>
  <c r="J18" i="40"/>
  <c r="C22" i="41"/>
  <c r="J18" i="35"/>
  <c r="N17" i="36"/>
  <c r="J17" i="36"/>
  <c r="C22" i="49"/>
  <c r="N17" i="48"/>
  <c r="I21" i="46"/>
  <c r="K21" i="46"/>
  <c r="J21" i="37"/>
  <c r="N21" i="37"/>
  <c r="N21" i="40"/>
  <c r="J21" i="40"/>
  <c r="C22" i="38"/>
  <c r="N21" i="39"/>
  <c r="J20" i="34"/>
  <c r="N20" i="34"/>
  <c r="J20" i="48"/>
  <c r="N20" i="48"/>
  <c r="N22" i="48" s="1"/>
  <c r="N20" i="40"/>
  <c r="J20" i="40"/>
  <c r="J20" i="38"/>
  <c r="C22" i="40"/>
  <c r="C22" i="50"/>
  <c r="J20" i="47"/>
  <c r="I19" i="46"/>
  <c r="K19" i="46"/>
  <c r="C22" i="35"/>
  <c r="C22" i="36"/>
  <c r="J18" i="34"/>
  <c r="N18" i="34"/>
  <c r="J18" i="50"/>
  <c r="C22" i="48"/>
  <c r="N17" i="47"/>
  <c r="J17" i="47"/>
  <c r="C22" i="34"/>
  <c r="J19" i="41"/>
  <c r="N19" i="41"/>
  <c r="J19" i="50"/>
  <c r="N19" i="50"/>
  <c r="F22" i="37"/>
  <c r="J22" i="37" s="1"/>
  <c r="N17" i="37"/>
  <c r="J17" i="37"/>
  <c r="N19" i="34"/>
  <c r="J19" i="34"/>
  <c r="N21" i="34"/>
  <c r="J21" i="34"/>
  <c r="F22" i="38"/>
  <c r="J22" i="38" s="1"/>
  <c r="N17" i="38"/>
  <c r="J17" i="38"/>
  <c r="N20" i="35"/>
  <c r="J20" i="35"/>
  <c r="F22" i="46"/>
  <c r="I22" i="46" s="1"/>
  <c r="K17" i="46"/>
  <c r="I17" i="46"/>
  <c r="N18" i="37"/>
  <c r="J18" i="37"/>
  <c r="J19" i="47"/>
  <c r="N19" i="47"/>
  <c r="K18" i="46"/>
  <c r="I18" i="46"/>
  <c r="F22" i="39"/>
  <c r="J22" i="39" s="1"/>
  <c r="J17" i="39"/>
  <c r="N17" i="39"/>
  <c r="N18" i="47"/>
  <c r="J18" i="47"/>
  <c r="F22" i="49"/>
  <c r="J22" i="49" s="1"/>
  <c r="N17" i="49"/>
  <c r="N22" i="49" s="1"/>
  <c r="J17" i="49"/>
  <c r="M69" i="19"/>
  <c r="M73" i="19"/>
  <c r="F22" i="41"/>
  <c r="J22" i="41" s="1"/>
  <c r="C22" i="46"/>
  <c r="M60" i="19"/>
  <c r="M48" i="19"/>
  <c r="M66" i="19"/>
  <c r="M55" i="19"/>
  <c r="C22" i="39"/>
  <c r="C22" i="37"/>
  <c r="N20" i="36"/>
  <c r="N22" i="36" s="1"/>
  <c r="N19" i="39"/>
  <c r="C22" i="47"/>
  <c r="M38" i="19"/>
  <c r="M54" i="19"/>
  <c r="F22" i="40"/>
  <c r="J22" i="40" s="1"/>
  <c r="F22" i="35"/>
  <c r="J22" i="35" s="1"/>
  <c r="M36" i="19"/>
  <c r="M59" i="19"/>
  <c r="M74" i="19"/>
  <c r="F22" i="36"/>
  <c r="J22" i="36" s="1"/>
  <c r="F22" i="48"/>
  <c r="J22" i="48" s="1"/>
  <c r="M57" i="19"/>
  <c r="M77" i="19"/>
  <c r="M40" i="19"/>
  <c r="M70" i="19"/>
  <c r="J17" i="41"/>
  <c r="M30" i="19"/>
  <c r="J20" i="37"/>
  <c r="N19" i="35"/>
  <c r="F22" i="34"/>
  <c r="J22" i="34" s="1"/>
  <c r="F22" i="47"/>
  <c r="J22" i="47" s="1"/>
  <c r="J17" i="34"/>
  <c r="M47" i="19"/>
  <c r="F22" i="50"/>
  <c r="J22" i="50" s="1"/>
  <c r="M71" i="19"/>
  <c r="N22" i="41"/>
  <c r="M79" i="19"/>
  <c r="M45" i="19"/>
  <c r="J17" i="40"/>
  <c r="N17" i="50"/>
  <c r="J17" i="35"/>
  <c r="M46" i="19"/>
  <c r="M52" i="19"/>
  <c r="M44" i="19"/>
  <c r="N22" i="40" l="1"/>
  <c r="N22" i="50"/>
  <c r="N22" i="38"/>
  <c r="N22" i="35"/>
  <c r="N22" i="34"/>
  <c r="N22" i="47"/>
  <c r="K22" i="46"/>
  <c r="M80" i="19"/>
  <c r="N22" i="39"/>
  <c r="N22" i="37"/>
  <c r="M49" i="19"/>
  <c r="M82" i="19"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<sst xmlns="http://schemas.openxmlformats.org/spreadsheetml/2006/main" count="2978" uniqueCount="580">
  <si>
    <t xml:space="preserve">
PROCESO PROTECCIÓN
FORMATO DE SEGUIMIENTO FINANCIERO
MODALIDADES DE PROTECCIÓN
</t>
  </si>
  <si>
    <t>F2.G28.P</t>
  </si>
  <si>
    <t>Versión 4</t>
  </si>
  <si>
    <t>Página 1 de 1</t>
  </si>
  <si>
    <t xml:space="preserve">Clasificación de la Información: Pública </t>
  </si>
  <si>
    <t>INSTRUCCIONES DE DILIGENCIAMIENTO</t>
  </si>
  <si>
    <t>Tener en cuenta: Ninguna de la casillas de este formato puede tener cifras negativas, por favor verificar antes de que sea firmado por las partes.</t>
  </si>
  <si>
    <t>PRESUPUESTO E INFORME DE INGRESOS Y GASTOS</t>
  </si>
  <si>
    <t>Este formato está diseñado para la realización del seguimiento financiero durante la vigencia del contrato de aportes.</t>
  </si>
  <si>
    <t>PRESUPUESTO</t>
  </si>
  <si>
    <t xml:space="preserve"> FORMATO EN COP-PESOS COLOMBIANOS</t>
  </si>
  <si>
    <t>ASPECTOS A TENER EN CUENTA AL MOMENTO DE DILIGENCIAR EL PRESUPUESTO INICIAL</t>
  </si>
  <si>
    <t>Para diligenciar el archivo de presupuesto se realiza una proyección de los recursos que se ejecutarán en cada rubro, ya sea por histórico (en el caso en que la modalidad, medida o sanción ya lleve más de un periodo contractual) o por proyección, según la cantidad de cupos contratados y los gastos para el funcionamiento mensual. Este presupuesto debe cumplir con las orientaciones establecidas por el ICBF y la normatividad vigente. Se debe reportar el detalle de los rubros que se requieran para dar claridad a la distribución de los recursos que se utilizarán en la vigencia del contrato.</t>
  </si>
  <si>
    <t>El presupuesto debe ser firmado por el contador y/o revisor fiscal (cuando esté obligado a tenerlo) y el representante legal. Debe presentarse durante el primer mes de ejecución del contrato para la aprobación por parte del supervisor.</t>
  </si>
  <si>
    <t>Es una herramienta flexible que permite ser ajustado durante la ejecución del contrato, dependiendo de la gestión administrativa; en este sentido, en las hojas de seguimiento se encuentran las columnas de adición (2) y disminución (3) del presupuesto.</t>
  </si>
  <si>
    <t>El presupuesto de ingresos y gastos debe evidenciar la correspondencia entre los dineros que ingresan a la entidad y los gastos efectuados de manera mensual, de acuerdo con lo establecido en los lineamientos correspondientes a la modalidad o modalidades contratadas.</t>
  </si>
  <si>
    <t>ALISTAMIENTO</t>
  </si>
  <si>
    <t>Recurso asignado para la prestación del servicio mes a mes, únicamente en los gastos definidos en los clasificadores de costo, exceptuando los que realizan por adición al contrato.  Consiste en un giro por el valor total de los cupos contratados, al iniciar el contrato, el cual se mantiene durante toda la vigencia del contrato y permite a los operadores cubrir los gastos generados durante la prestación del primer mes de servicio, sin que tengan que ejecutarlo con recursos propios. El giro de  alistamiento equivale al valor máximo de ejecución mensual contratado.</t>
  </si>
  <si>
    <t>DEFINICIÓN DE LOS RUBROS CONTENIDOS EN EL PRESUPUESTO</t>
  </si>
  <si>
    <t>Los recursos financieros establecidos en el contrato de aporte suscrito con el operador para el desarrollo de las diferentes modalidades, se invertirán en su totalidad para dar respuesta al objeto y obligaciones contratadas, teniendo en cuenta el cumplimiento de los aspectos siguientes:</t>
  </si>
  <si>
    <t xml:space="preserve"> 1.    En el presupuesto de ingresos se incluyen los ítems "Objeto del ingreso", en los cuales se consignan todas las fuentes de ingreso con las que cuente el contratista para el desarrollo de las modalidades, medidas o sanciones.</t>
  </si>
  <si>
    <t xml:space="preserve"> 2.     En el presupuesto de gastos se discriminan  ítems "Objeto del gasto" definidos por el ICBF, para ejecutarse con los recursos del contrato. Adicionalmente, se incluyen recursos propios o recursos entregados por otra entidad pública o privada (cuando se cuente con ellos) para el desarrollo de las modalidades, medidas o sanciones. Este objeto de gasto esta distribuido de la manera siguiente:</t>
  </si>
  <si>
    <r>
      <rPr>
        <b/>
        <sz val="11"/>
        <rFont val="Arial"/>
        <family val="2"/>
      </rPr>
      <t>1</t>
    </r>
    <r>
      <rPr>
        <sz val="11"/>
        <rFont val="Arial"/>
        <family val="2"/>
      </rPr>
      <t>. Talento Humano</t>
    </r>
  </si>
  <si>
    <r>
      <rPr>
        <b/>
        <sz val="11"/>
        <rFont val="Arial"/>
        <family val="2"/>
      </rPr>
      <t>2.</t>
    </r>
    <r>
      <rPr>
        <sz val="11"/>
        <rFont val="Arial"/>
        <family val="2"/>
      </rPr>
      <t xml:space="preserve"> Gastos Niñas, Niños y Adolecentes</t>
    </r>
  </si>
  <si>
    <r>
      <rPr>
        <b/>
        <sz val="11"/>
        <rFont val="Arial"/>
        <family val="2"/>
      </rPr>
      <t>3</t>
    </r>
    <r>
      <rPr>
        <sz val="11"/>
        <rFont val="Arial"/>
        <family val="2"/>
      </rPr>
      <t>. Gastos Generales y Administrativos</t>
    </r>
  </si>
  <si>
    <t>Tanto los ingresos como los gastos cuentan con rubros específicos en los cuales se registran los recursos con los que cuenta el operador y sus respectivas salidas, destinadas a la prestación del servicio. Estas se definen de la manera siguiente:</t>
  </si>
  <si>
    <t>ESTRUCTURA  DEL PRESUPUESTO INICIAL</t>
  </si>
  <si>
    <t>ENCABEZADO</t>
  </si>
  <si>
    <t xml:space="preserve">Regional: </t>
  </si>
  <si>
    <t>Registre la región o centro zonal al que se refiere el contrato</t>
  </si>
  <si>
    <t>Entidad contratista:</t>
  </si>
  <si>
    <t>Registre la Razón Social  del Operador o contratista</t>
  </si>
  <si>
    <t xml:space="preserve">Centro Zonal: </t>
  </si>
  <si>
    <t>NIT.</t>
  </si>
  <si>
    <t xml:space="preserve">Registre el Número de Idenificacion Tributaria </t>
  </si>
  <si>
    <t xml:space="preserve">Municipio: </t>
  </si>
  <si>
    <t>Registre la ciudad o municipio al cual se refiere este contrato</t>
  </si>
  <si>
    <t xml:space="preserve">Contrato No.                                   </t>
  </si>
  <si>
    <t xml:space="preserve">Registre el número de contrato </t>
  </si>
  <si>
    <t>VALOR POR MODALIDAD</t>
  </si>
  <si>
    <t>VALOR POR ALISTAMIENTO</t>
  </si>
  <si>
    <t>Valor cupo mes según modalidad Vigencia 2.02_</t>
  </si>
  <si>
    <t>Período o mes a girar de alistamiento según minuta :</t>
  </si>
  <si>
    <t>Digite el mes o período según corresponda</t>
  </si>
  <si>
    <t>Modalidadad</t>
  </si>
  <si>
    <t>Registre el valor del cupo de acuerdo al valor establecido en los Lineamientos de programación y a la vigencia contractual de acuerdo a la modalidad (es), tener presente que si el valor esta con decimales estos deben ser registrados dentro del formato. El formato tiene capacidad para registrar 6 modalidades las cuales van en las casillas del (1) al ( 6)</t>
  </si>
  <si>
    <t>Valor del Alistamiento VIGENCIA :</t>
  </si>
  <si>
    <t>No registrar, el sistema calculara automáticamente el valor de la celda</t>
  </si>
  <si>
    <t>Adiciones Rubro 111-112-114: (Celda Informativa)</t>
  </si>
  <si>
    <t>No registrar, el sistema calculara automáticamente el valor de la celda.</t>
  </si>
  <si>
    <t>Meses del contrato o periodo proporcional ( según corresponda):</t>
  </si>
  <si>
    <t>Registre el numero de meses  de vigencia del contrato. Para calcular periodos inferiores a un mes, utiliza la regla de tres simple. Por ejemplo, si el primer mes es de 15 días, registra 0.5 meses de vigencia.</t>
  </si>
  <si>
    <t>Costo Fijo:</t>
  </si>
  <si>
    <t>Registre el valor del cupo de acuerdo al valor establecido en los Lineamientos de programación y a la vigencia contractual</t>
  </si>
  <si>
    <t>Total Desembolso:</t>
  </si>
  <si>
    <t>No registrar, el sistema calculará automáticamente el valor de la celda de acuerdo al periodo contratual,</t>
  </si>
  <si>
    <t>VALOR CONTRATO</t>
  </si>
  <si>
    <t>Diligencia de manera completa la siguiente información</t>
  </si>
  <si>
    <t>Modalidades</t>
  </si>
  <si>
    <t>Coloque el nombre de la modalidad(es) contratadas</t>
  </si>
  <si>
    <t>Licencia de Funcionamiento</t>
  </si>
  <si>
    <t>Registre el número completo de Resolución de Licencia de Funcionamiento</t>
  </si>
  <si>
    <t>Vencimiento Licencia de Funcionamiento</t>
  </si>
  <si>
    <t>Registre la fecha del vencimiento de la  Resolución de Licencia de Funcionamiento (DD-MM-YY)</t>
  </si>
  <si>
    <t>Cupos Contratados</t>
  </si>
  <si>
    <t>Registre por cada modalidad la cantidad de cupos contratados</t>
  </si>
  <si>
    <t xml:space="preserve">Meses Vigencia </t>
  </si>
  <si>
    <t>Registrar el número de meses de vigencia del contrato. Para calcular periodos inferiores a un mes, utiliza la regla de tres simple. Por ejemplo, si el primer mes es de 15 días, registra 0.5 meses de vigencia.</t>
  </si>
  <si>
    <t>Valor total contrato por Modalidad</t>
  </si>
  <si>
    <t>No Registrar, el sistema calculara automáticamente el valor de la celda</t>
  </si>
  <si>
    <t>PRESUPUESTO DE INGRESOS</t>
  </si>
  <si>
    <t xml:space="preserve"> 1. OBJETO DE INGRESO</t>
  </si>
  <si>
    <t>Se incluyen las fuentes de ingreso en las cuales el contratista puede registrar los recursos asignados, junto con los apotes adicionales por el ICBF, cuando cuente con ellos, para cubrir los gastos generados durante la vigencia del contrato. Los rubros correspondientes al ingreso son los siguientes:</t>
  </si>
  <si>
    <t>APORTES DEL ICBF</t>
  </si>
  <si>
    <t>Es el recurso que el ICBF destina para la prestación del servicio, de acuerdo con los clasificadores de costo de cada modalidad, medida o sanción. En este rubro también se registran los recursos provenientes de adiciones al contrato.</t>
  </si>
  <si>
    <t>ADICIONES</t>
  </si>
  <si>
    <t>Se registran en el presupuesto inicial, cuando hacen parte del presupuesto desde el inicio del contrato o cuando se haga efectiva la adición.</t>
  </si>
  <si>
    <t>DONACIONES</t>
  </si>
  <si>
    <t xml:space="preserve"> La entrega de las donaciones a la entidad contratista se puede dar en especie o dinero. En el caso en que esta sea entregada en especie se debe estimar su valor en el mercado, para el registro contable. Si es entregada en dinero, debe contar con el soporte financiero, ya sea a través de consignación, cheque u otros.  Su utilización debe ser destinada para el cumplimiento del objeto del contrato y debe contar con los soportes establecidos en la ley. Las donaciones solo se registran en el informe de seguimiento financiero, en el mes que se reciben, no se deben registrar en el presupuesto inicial a menos que se cuente con ella desde la firma del contrato.</t>
  </si>
  <si>
    <t>(Cuando Aplique)</t>
  </si>
  <si>
    <t>RENDIMIENTOS FINANCIEROS</t>
  </si>
  <si>
    <t>Se reintegran al ICBF los recursos por concepto de rendimientos financieros generados en las cuentas de ahorro durante la ejecución del contrato.Se debe registrar mes a mes el valor de los rendimientos financieros en el formato de seguimiento financiero, en la columna 2 adición y, cuando se haga el reintegro efectivo, se registra en la columna 3 disminución del rubro en mención, sin afectar o registrar el ingreso en la columna 6 (ingresos del mes).</t>
  </si>
  <si>
    <t>( Cuando Aplique)</t>
  </si>
  <si>
    <t>APORTES DE LA INSTITUCIÓN</t>
  </si>
  <si>
    <t>Aportes propios del operador de servicio, que se utilizan para cubrir gastos adicionales a los que contemplan los manuales operativos para la modalidad y la atención de los niños, niñas, adolescentes y jóvenes en el cumplimiento del objeto del contrato.  Este recurso se registra en el informe de seguimiento financiero en el mes que se realiza el aporte, en la celda de adiciones y su gasto en el rubro correspondiente en la celda de disminuciones; se deben evidenciar los soportes del origen del recurso y del gasto específico para el cual fue destinado el recurso. Estos aportes deben estar previamente aprobados por el supervisor.</t>
  </si>
  <si>
    <t xml:space="preserve">OTROS INGRESOS </t>
  </si>
  <si>
    <t xml:space="preserve"> Los aportes aquí consignados serán destinados para el mejoramiento de la atención de los niños, niñas y adolescentes según la modalidad. En ellos están contenidos los ingresos obtenidos por la producción de bienes o servicios, el alquiler del bien inmueble, aportes recibidos por otra entidad pública o privada, entre otros.</t>
  </si>
  <si>
    <r>
      <rPr>
        <sz val="11"/>
        <rFont val="Times New Roman"/>
        <family val="1"/>
      </rPr>
      <t xml:space="preserve"> </t>
    </r>
    <r>
      <rPr>
        <sz val="11"/>
        <rFont val="Arial"/>
        <family val="2"/>
      </rPr>
      <t>Estos ingresos serán utilizados en gastos diferentes a los establecidos en los clasificadores del costo, es decir, en la adquisición de bienes o servicios como por ejemplo para cubrir talento humano diferente al estipulado en las tablas u otros gastos no cubiertos por el ICBF y requeridos para el cumplimiento del servicio contratado.</t>
    </r>
  </si>
  <si>
    <t>Este recurso se registra en el informe de seguimiento financiero en el mes que se realiza el aporte en la celda de adiciones y su gasto en el rubro correspondiente en la celda de disminuciones; se deben evidenciar los soportes del origen del recurso y del gasto específico para el cual fue destinado el recurso.</t>
  </si>
  <si>
    <t>PRESUPUESTO DE GASTOS</t>
  </si>
  <si>
    <t>2.  OBJETO DE GASTOS</t>
  </si>
  <si>
    <t xml:space="preserve">Este aspecto cuenta con 3 componentes para registrar los gastos efectuados mensualmente de acuerdo con la modalidad, medida o sanción contratada y según lo exigido en el lineamiento. Dichos componentes están distribuidos de la manera siguiente:  </t>
  </si>
  <si>
    <t>1. TALENTO HUMANO</t>
  </si>
  <si>
    <t>TALENTO HUMANO</t>
  </si>
  <si>
    <t xml:space="preserve"> Se registra la información del personal requerido y contratado, de acuerdo con lo establecido para cada modalidad, medida o sanción, según se define en las tablas de talento humano contenidas en los manuales operativos. También se incluye el personal vinculado a la modalidad, contratado con recursos del operador de servicio o de un tercero y que prestan atención directa a los niños, niñas y adolescentes.</t>
  </si>
  <si>
    <t>A nivel del informe de ingresos y gastos, si se contrata personal con recursos de terceros se registra el recurso por el rubro de otros ingresos y el gasto se registra en el rubro de otros gastos del ítem de (talento humano).</t>
  </si>
  <si>
    <t>Para el caso de contratos por prestación de servicios solo se reconocen honorarios.</t>
  </si>
  <si>
    <t>IMPLEMENTACIÓN SISTEMA</t>
  </si>
  <si>
    <t>En este rubro se registra el talento humano requerido para el Sistema Integrado de Gestión, para cada uno de los ejes del sistema; dicho talento humano, se puede contratar por horas, días o semanas, según la necesidad justificada en cada uno de los ejes. Este talento humano debe contar con las certificaciones académicas y experiencia relacionados con los ejes del SIGE para el cual se contrate, con previa aprobación del supervisor del contrato.</t>
  </si>
  <si>
    <t>INTEGRADO DE GESTIÓN</t>
  </si>
  <si>
    <t>2.GASTOS NIÑOS, NIÑAS Y ADOLECENTES</t>
  </si>
  <si>
    <t>Los rubros aquí contenidos, reflejan los recursos destinados a la atención directa de los niños, niñas y adolescentes, de acuerdo con lo definido en los lineamientos.</t>
  </si>
  <si>
    <t>ALIMENTACIÓN</t>
  </si>
  <si>
    <t>En este rubro se contempla el gasto de alimentación según los tiempos de comida definidos para la modalidad, medida o sanción, de acuerdo con lo establecido en la minuta de alimentos, para luego ser proyectado en el presupuesto inicial para su ejecución en la vigencia contractual.El transporte requerido para el traslado de alimentos el día que se realiza la compra se puede cargar a este rubro, teniendo en cuenta que no se reconoce el gasto si el transporte es de la institución o contratado con terceros</t>
  </si>
  <si>
    <t>EMERGENCIA Y BOTIQUÍN</t>
  </si>
  <si>
    <t>Con cargo a este rubro se pueden adquirir los elementos de botiquín y medicamentos no incluidos en el Plan de Beneficios de Salud, en casos de emergencias o de apremio.  Servicio de traslado en ambulancia para urgencias o emergencias vitales, en centros de acogimiento residencial, medidas privativas de la libertad, centro de emergencia e internado RAJ.  En este último caso se debe contar con el soporte de la gestión correspondiente por parte del operador en la cual se evidencia la no entrega por parte del sistema de salud y la gestión con la autoridad administrativa para que realice el trámite requerido para garantizar la entrega del medicamento.</t>
  </si>
  <si>
    <t xml:space="preserve"> (Medicamentos no incluidos en el POS)</t>
  </si>
  <si>
    <t>EDUCACIÓN (DOTACIÓN ESCOLAR, MATERIAL PEDAGÓGICO Y DE ASEO ESCOLAR)</t>
  </si>
  <si>
    <t>Estos recursos están destinados a la adquisición de los elementos establecidos en los manuales operativos, de acuerdo con las modalidades de Restablecimiento de Derechos. medidas y sanciones del Sistema de Responsabilidad Penal a las que les aplican estos rubros,</t>
  </si>
  <si>
    <t>DOTACIÓN PERSONAL</t>
  </si>
  <si>
    <t>Se registra el gasto correspondiente a la adquisición de dotación personal de acuerdo con lo establecido en el manual operativo para las modalidades, medidas y sanciones que aplica.</t>
  </si>
  <si>
    <t>DOTACIÓN DE ASEO E HIGIENE PERSONAL</t>
  </si>
  <si>
    <t>Este rubro contempla lo correspondiente a la adquisición de dotación de los elementos de aseo e higiene personal, de acuerdo con lo establecido en el manual operativo para cada modalidad, medida o sanción.</t>
  </si>
  <si>
    <t>RECREACIÓN</t>
  </si>
  <si>
    <t>Recurso destinado a las actividades recreativas y al traslado de los niños, niñas y adolescentes. Incluye entradas a eventos y refrigerios, celebración mensual de cumpleaños de acuerdo con lo definido para la modalidad. Aplica para las modalidades, medidas y sanciones que contemplen este clasificador.</t>
  </si>
  <si>
    <t>DOTACION LÚDICO DEPORTIVA</t>
  </si>
  <si>
    <t>Recursos destinados a la reposición de los elementos que, por el uso o circunstancias adversas debidamente justificadas, requieren ser reemplazados, previa autorización del supervisor de contratos</t>
  </si>
  <si>
    <t>TRANSPORTES PARA NIÑOS, NIÑAS Y ADOLECENTES</t>
  </si>
  <si>
    <t xml:space="preserve"> Recurso destinado para el transporte de los niños, niñas y adolescentes, de acuerdo con las particularidades definidas en las modalidades, medidas o sanciones para las que aplique este rubro. </t>
  </si>
  <si>
    <t>CENTROS DE INTERÉS</t>
  </si>
  <si>
    <t>Recursos destinados para la adquisición de los elementos requeridos para el desarrollo de los talleres que la entidad contratista haya registrado en su PAI. Aplica solo para SRPA.</t>
  </si>
  <si>
    <t>ACCIONES COMPLEMENTARIAS PARA LA GESTIÓN EN EL RESTABLECIMIENTO DE DERECHOS Y/O ADMINISTRACIÓN DE JUSTICIA</t>
  </si>
  <si>
    <t>Recursos no incluidos en el valor cupo mes, cuyos objetos de gasto se definen en los Lineamientos de programación de metas sociales y financieras y en el procedimiento de acompañamiento hospitario. Todo lo concerniente al centro de costos 112, se registra por adiciones al contrato en el rubro de Aportes ICBF. Recuerda se registra en el presupuesto inicial, cuando hacen parte del presupuesto desde el inicio del contrato o cuando se haga efectiva la adición.</t>
  </si>
  <si>
    <t>( Centro de Costos 112)</t>
  </si>
  <si>
    <t xml:space="preserve">ORIENTACIÓN PARA LA VIDA PERSONAL, </t>
  </si>
  <si>
    <t>Recursos no incluidos en el valor cupo mes, cuyos objetos de gasto se definen en los lineamientos de programación. Todo lo concerniente al Subproyecto 111, se registra por adiciones al contrato en el rubro de Aportes ICBF.Recuerda se registra en el presupuesto inicial, cuando hacen parte del presupuesto desde el inicio del contrato o cuando se haga efectiva la adición.</t>
  </si>
  <si>
    <t>SOCIAL, PROFESIONAL Y VOCACIONAL</t>
  </si>
  <si>
    <t>( Centro de Costos 111)</t>
  </si>
  <si>
    <t>DOTACION BÁSICA</t>
  </si>
  <si>
    <t xml:space="preserve"> Recursos no incluidos en el valor cupo mes, cuyos objetos de gasto se definen en los lineamientos de programación.Recuerda se registra en el presupuesto inicial, cuando hacen parte del presupuesto desde el inicio del contrato o cuando se haga efectiva la adición.</t>
  </si>
  <si>
    <t xml:space="preserve"> (aplica por reposición o adición al contrato) </t>
  </si>
  <si>
    <t>(Centros de costos 114)</t>
  </si>
  <si>
    <t>DOTACIÓN MENAJE ALIMENTACIÓN</t>
  </si>
  <si>
    <t xml:space="preserve">Recursos destinados a la reposición de los elementos que por el uso o circunstancias adversas debidamente justificadas, requieren ser reemplazados. </t>
  </si>
  <si>
    <t xml:space="preserve"> (por reposición ) </t>
  </si>
  <si>
    <t xml:space="preserve">ENCUENTROS FAMILIARES </t>
  </si>
  <si>
    <t>Recursos adicionales al valor cupo mes para la modalidad casa de protección y hogar sustituto tutor de acuerdo con lo definido en Manual operativo de modalidades y el servicio para la atención de niñas, niños y adolescentes, con proceso administrativo de restablecimiento de derechos y el lineamiento de programación.</t>
  </si>
  <si>
    <t>(Casa Protección )</t>
  </si>
  <si>
    <t>OTROS GASTOS (OTROS INGRESOS)</t>
  </si>
  <si>
    <t xml:space="preserve">Gastos que pueden ser utilizados para la prestación del servicio por parte del operador, que no hacen parte de los recursos del contrato de aporte. Los recursos utilizados para tales gastos son los registrados en Otros Ingresos.  </t>
  </si>
  <si>
    <t>3. GASTOS GENERALES Y ADMINISTRATIVOS</t>
  </si>
  <si>
    <t xml:space="preserve"> Los rubros aquí contenidos, reflejan los recursos destinados a los costos y gastos de la operación del servicio, de acuerdo con lo definido en los lineamientos de programación, guia de requisitos legales y financieros y manuales operativos.</t>
  </si>
  <si>
    <t>SERVICIOS PÚBLICOS</t>
  </si>
  <si>
    <t>Recursos destinados para cubrir los gastos de los servicios básicos básicos de acueducto, alcantarillado, gas, energía eléctrica y sistema de comunicación (internet, telefonía fija y móvil) de la sede o sedes donde se presta el servicio.</t>
  </si>
  <si>
    <t>MANTENIMIENTO Y REPARACIONES  INSTALACIONES LOCATIVAS</t>
  </si>
  <si>
    <t xml:space="preserve">Por medio de este rubro se reconocen los gastos de mantenimiento y reparación de las instalaciones locativas donde se desarrolla la atención. Con cargo a este rubro no se podrá realizar mejoras, adecuaciones o modificaciones. </t>
  </si>
  <si>
    <t>UTILIZACIÓN  DE INSTALACIONES EN AMBIENTES SANOS</t>
  </si>
  <si>
    <t>Gasto que cubre el derecho de los niños, niñas y adolescentes, a utilizar las instalaciones donde se desarrolla la atención, en un ambiente sano y adecuado. Para la legalización de cuentas se realizará con una nota contable, hasta el 1% del valor comercial del inmueble de acuerdo con lo establecido en el Artículo 18 de la Ley 820 de 2003. No aplica para inmuebles en comodato.</t>
  </si>
  <si>
    <t>Y ADECUADOS</t>
  </si>
  <si>
    <t>Gasto que cubre el mantenimiento o reparación de los elementos de dotación institucional que aporta el contratista para el desarrollo de la atención.  (La dotación institucional debe aportarla el operador y no puede cargarse a ningún clasificador del costo establecido para las modalidades de atención). No se reconoce el alquiler de la dotación institucional con los recursos del contrato de aporte (La dotación institucional debe aportarla el operador y no puede cargarse a ningún clasificador del costo establecido para las modalidades de atención)</t>
  </si>
  <si>
    <t>REPARACIÓN Y MANTENIMIENTO DE</t>
  </si>
  <si>
    <t>DOTACIÓN INSTITUCIONAL</t>
  </si>
  <si>
    <t>PAPELERÍA</t>
  </si>
  <si>
    <t>Rubro destinado a reconocer los gastos de papelería y útiles de oficina no devolutivos. No se contempla software, antivirus o hardware</t>
  </si>
  <si>
    <t>ASEO</t>
  </si>
  <si>
    <t>Rubro destinado a reconocer los gastos de elementos de aseo utilizados en las instalaciones donde se desarrolla el servicio.</t>
  </si>
  <si>
    <t>TRANSPORTE PERSONAL INSTITUCIÓN PARA VISITAS DOMICILIARIAS A LOS HOGARES Y/O TRASLADO DE NIÑOS, NIÑAS Y ADOLESCENTES</t>
  </si>
  <si>
    <t>Rubro destinado a reconocer los gastos de transporte para que el talento humano de la institución realice visitas domiciliarias y/o traslado de niños, niñas y adolescentes a las citas u otros desplazamientos requeridos, según la modalidad, medida o sanción a la que le aplique.</t>
  </si>
  <si>
    <t xml:space="preserve">GRAVAMEN A LOS MOVIMIENTOS FINANCIEROS </t>
  </si>
  <si>
    <t>Recurso que se reconoce para cubrir los gastos de las transacciones financieras realizadas durante la ejecución de los recursos del contrato de aporte. De acuerdo con lo verificado en el extracto bancario</t>
  </si>
  <si>
    <t>(4Xmil)</t>
  </si>
  <si>
    <t xml:space="preserve">GASTOS BANCARIOS </t>
  </si>
  <si>
    <t>Recurso destinado a reconocer gastos de comisiones, transferencias y chequeras durante la ejecución de los recursos del contrato de aporte. De acuerdo con lo verificado en el extracto bancario</t>
  </si>
  <si>
    <t>(Comisiones, transferencias,chequeras)</t>
  </si>
  <si>
    <t>SERVICIOS DE CONTABILIDAD</t>
  </si>
  <si>
    <t>En este rubro se puede registrar los honorarios del contador, asistente de contabilidad o el servicio contable en el caso de contratar con un tercero, se registra todo el gasto ocasionado en este rubro (no se afectan los rubros de talento humano en el informe de ingresos y gastos).</t>
  </si>
  <si>
    <t>OTROS</t>
  </si>
  <si>
    <t>Lo que se requiera para el adecuado desarrollo de la modalidad, que no estén incluidos en los demás clasificadores de costo.</t>
  </si>
  <si>
    <t>OTROS GASTOS  (OTROS INGRESOS)</t>
  </si>
  <si>
    <t xml:space="preserve">Firmas </t>
  </si>
  <si>
    <r>
      <t>Contador Público y/o Revisor Fiscal</t>
    </r>
    <r>
      <rPr>
        <sz val="10"/>
        <rFont val="Arial"/>
        <family val="2"/>
      </rPr>
      <t xml:space="preserve"> ( Cuando Aplique)</t>
    </r>
  </si>
  <si>
    <t>Espacio para la firma de Contador o Revisor Fiscal cuando aplique</t>
  </si>
  <si>
    <t>Representante Legal</t>
  </si>
  <si>
    <t xml:space="preserve">Espacio para la firma del  Representante Legal </t>
  </si>
  <si>
    <t>Todos los ingresos y gastos ocasionados en los rubros anteriormente descritos y utilizados en las diferentes modalidades, medidas o sanciones,  según aplique, deben ser registrados en su totalidad en el informe de ingresos y gastos y en la contabilidad de la entidad para su respectivo seguimiento y control.</t>
  </si>
  <si>
    <t>[1] Todas las donaciones que se realicen a los programas del ICBF deben ser registradas en el informe de ingresos y gastos, si la entidad presta otros servicios y dicha donación se realizó a esos programas específicos, no se debe reportar la donación en los informes del ICBF.</t>
  </si>
  <si>
    <t>2. HOJAS DE SEGUIMIENTO</t>
  </si>
  <si>
    <t>MES 1 AL MES 12</t>
  </si>
  <si>
    <t xml:space="preserve"> CADA HOJA DE SEGUIMIENTO CONSTA DE 4 PÁGINAS</t>
  </si>
  <si>
    <t>Las hojas de seguimiento se alimentan directamente de la hoja que la antecede:</t>
  </si>
  <si>
    <t>MES 1</t>
  </si>
  <si>
    <t>Se alimenta de la hoja de PRESUPUESTO</t>
  </si>
  <si>
    <t>MES 2</t>
  </si>
  <si>
    <t>Se alimenta de la hoja de mes 1</t>
  </si>
  <si>
    <t>MES 3</t>
  </si>
  <si>
    <t>Se alimenta de la hoja de mes 2</t>
  </si>
  <si>
    <t>Y así sucesivamente, es decir, si el contrato inicia en DICIEMBRE, encontrará en la columna (1) el Presupuesto inicial; en ENERO encontrará en la columna (1) Presupuesto Inicial del Periodo a Ejecutar, de tal forma que  en cada mes aparecerá el acumulado del mes anterior en todas y cada una de las columnas que manejan valores acumulados (Presupuesto al final del periodo ejecutado, Valor ingresos acumulados a XX del mes anterior; Valor total ingresos al final de periodo ejecutado, Total saldo por ingresar. Este comportamiento se presenta de igual forma en lo que tiene que ver con los gastos. En todos los casos, se entiende que el mes 1 es el mes en el que inicia el contrato.</t>
  </si>
  <si>
    <t xml:space="preserve"> SEGUIMIENTO A LAS ADICIONES</t>
  </si>
  <si>
    <t>En las hojas de seguimiento se encuentra el seguimiento a las adiciones contempladas durante la vigencia contractual tales como: Obsequio Cumpleaños, Obsequio Celebración Decembrina y Cena Navideña.</t>
  </si>
  <si>
    <t>HOJA DE RESUMEN DEL CONTRATO</t>
  </si>
  <si>
    <t>La hoja de resumen de contrato desglosa y consolida los datos registrados de la hoja de presupuesto y las hojas de seguimiento mes 1 al 12. Esta hoja no solo proporciona un panorama detallado de los registros ejecutados en el contrato de aporte y el arrastre de la informacion de cada uno de los clasificadores del costo,sino que también sirve como herramienta para evaluar el progreso y el cumplimiento de los términos acordados.</t>
  </si>
  <si>
    <r>
      <rPr>
        <b/>
        <sz val="8"/>
        <color theme="1"/>
        <rFont val="Tempus Sans ITC"/>
        <family val="5"/>
      </rPr>
      <t xml:space="preserve">Antes de imprimir este documento… piense en el medio ambiente!  </t>
    </r>
    <r>
      <rPr>
        <sz val="8"/>
        <color theme="1"/>
        <rFont val="Arial"/>
        <family val="2"/>
      </rPr>
      <t xml:space="preserve">
Cualquier copia impresa de este documento se considera como COPIA NO CONTROLADA.
LOS DATOS PROPORCIONADOS SERÁN TRATADOS DE ACUERDO A LA POLÍTICA DE TRATAMIENTO DE DATOS PERSONALES DEL ICBF Y A LA LEY 1581 DE 2012.</t>
    </r>
  </si>
  <si>
    <t xml:space="preserve">SISTEMA DE SUPERVISIÓN DE LOS CONTRATOS DE APORTE </t>
  </si>
  <si>
    <t>SUSCRITOS POR EL ICBF</t>
  </si>
  <si>
    <t>ACTA DE INFORME FINANCIERO</t>
  </si>
  <si>
    <t xml:space="preserve">RESTABLECIMIENTO DE DERECHOS Y DE CONFLICTO CON LA LEY – SRPA. </t>
  </si>
  <si>
    <t>Regional o Seccional</t>
  </si>
  <si>
    <t>Centro zonal</t>
  </si>
  <si>
    <t>Nombre de la entidad contratista</t>
  </si>
  <si>
    <t>Contrato No.</t>
  </si>
  <si>
    <t>Dirección</t>
  </si>
  <si>
    <t xml:space="preserve">Tel. </t>
  </si>
  <si>
    <t>Ciudad</t>
  </si>
  <si>
    <t xml:space="preserve">Fecha de presentación </t>
  </si>
  <si>
    <t xml:space="preserve">Día       </t>
  </si>
  <si>
    <t>Mes</t>
  </si>
  <si>
    <t>Año</t>
  </si>
  <si>
    <t>1. Situación encontrada: (Describa en forma detallada los resultados y hallazgos de la revisión, de acuerdo con lo establecido en el manual de legalización.)</t>
  </si>
  <si>
    <t xml:space="preserve">2. Recomendaciones: (Preste la asesoría necesaria para que se superen las dificultades identificadas y se mantengan las fortalezas detectadas) </t>
  </si>
  <si>
    <t xml:space="preserve">3, Compromisos: (Establezca claramente, qué tipo de actividades deberá desarrollar la entidad contratista para subsanar los hallazgos identificados y el tiempo en que deberá resolverlos) </t>
  </si>
  <si>
    <t>Nombres y apellidos del representante legal</t>
  </si>
  <si>
    <t xml:space="preserve">Firma y No. de cédula </t>
  </si>
  <si>
    <t>Nombres y apellidos del tesorero(a)</t>
  </si>
  <si>
    <t>Nombres, apellidos y cargo del responsable de la revisión</t>
  </si>
  <si>
    <t>VALOR</t>
  </si>
  <si>
    <t>EXPRESION EN LETRAS</t>
  </si>
  <si>
    <t>Encabezado</t>
  </si>
  <si>
    <t>CUNDINAMARCA</t>
  </si>
  <si>
    <t>FUNDACION SAN NICOLAS</t>
  </si>
  <si>
    <t>901.604.401-1</t>
  </si>
  <si>
    <t>CHIA</t>
  </si>
  <si>
    <t>Valor por Modalidad</t>
  </si>
  <si>
    <t>(1)</t>
  </si>
  <si>
    <t>(2)</t>
  </si>
  <si>
    <t>(3)</t>
  </si>
  <si>
    <t>(4)</t>
  </si>
  <si>
    <t>(5)</t>
  </si>
  <si>
    <t>(6)</t>
  </si>
  <si>
    <t>Valor Cupo Mes Según Modalidad Vigencia 2024 VALORES CORTE ENERO 2025 MES 2</t>
  </si>
  <si>
    <t>Valor Cupo Mes Según Modalidad Vigencia (DICIEMBRE-2024) MES 1</t>
  </si>
  <si>
    <t xml:space="preserve">Período o mes a girar de alistamiento según minuta </t>
  </si>
  <si>
    <t xml:space="preserve">DICIEMBRE </t>
  </si>
  <si>
    <t>Valor del Alistamiento 2024:</t>
  </si>
  <si>
    <t>Costo Fijo Modalidad Vigencia 2024</t>
  </si>
  <si>
    <t>Rubro 112</t>
  </si>
  <si>
    <t>Rubro 111</t>
  </si>
  <si>
    <t>Valor Cupo Mes Según Modalidad Vigencia (FEBRERO - 2025) MES 3 EN ADELANTE</t>
  </si>
  <si>
    <t>Rubro 114</t>
  </si>
  <si>
    <t xml:space="preserve">ENERO </t>
  </si>
  <si>
    <t>Valor del Alistamiento 2025:</t>
  </si>
  <si>
    <t>Costo Fijo Modalidad Vigencia 2025</t>
  </si>
  <si>
    <t>TOTAL DESEMBOLSO</t>
  </si>
  <si>
    <t>Valor contrato</t>
  </si>
  <si>
    <t>NOMBRE DE LA MODALIDAD</t>
  </si>
  <si>
    <t xml:space="preserve">Licencia de funcionamiento Res. No. </t>
  </si>
  <si>
    <t>Vencimiento licencia de funcionamiento</t>
  </si>
  <si>
    <t>Cupos contratados</t>
  </si>
  <si>
    <t>Meses Vigencia 
2024</t>
  </si>
  <si>
    <t>Meses Vigencia 
2025</t>
  </si>
  <si>
    <t>Valor total contrato por modalidad</t>
  </si>
  <si>
    <t>(1) INTERVENCION APOYO PSICOLOGICO</t>
  </si>
  <si>
    <t>VALOR TOTAL DEL CONTRATO</t>
  </si>
  <si>
    <t>Estructura de Ingresos</t>
  </si>
  <si>
    <t>CODIGO</t>
  </si>
  <si>
    <t>1.PRESUPUESTO DE INGRESOS</t>
  </si>
  <si>
    <t>OBJETO DEL INGRESO</t>
  </si>
  <si>
    <t>PRESUPUESTO INICIAL VIGENCIA AÑO 2.02</t>
  </si>
  <si>
    <t>% PARTICIPACIÓN</t>
  </si>
  <si>
    <t xml:space="preserve">Aportes ICBF </t>
  </si>
  <si>
    <t>Acciones complementarias para la gestión en el restablecimiento de derechos y/o administración de justicia (112)</t>
  </si>
  <si>
    <t>Orientación para la vida personal, social, profesional y vocacional (Subproyecto 111)</t>
  </si>
  <si>
    <t>Dotación de unidades aplicativas (Centro costos 114)</t>
  </si>
  <si>
    <t>Donaciones (Cuando aplique)</t>
  </si>
  <si>
    <t>Rendimientos Financieros (Cuando aplique)</t>
  </si>
  <si>
    <t>Aportes de la Institución (Cuando aplique)</t>
  </si>
  <si>
    <t>Otros Ingresos (Cuando aplique)</t>
  </si>
  <si>
    <t>TOTAL PRESUPUESTO DE INGRESOS</t>
  </si>
  <si>
    <t>Estructura de Gastos</t>
  </si>
  <si>
    <t>2.PRESUPUESTO DE GASTOS</t>
  </si>
  <si>
    <t>OBJETO DEL GASTO</t>
  </si>
  <si>
    <t>PRESUPUESTO INICIAL VIGENCIA AÑO 2025</t>
  </si>
  <si>
    <t>%  PARTICIPACIÓN</t>
  </si>
  <si>
    <t>Salario</t>
  </si>
  <si>
    <t>Auxilio de transporte</t>
  </si>
  <si>
    <t>Horas extras y recargo nocturno</t>
  </si>
  <si>
    <t>Cesantías</t>
  </si>
  <si>
    <t>Vacaciones</t>
  </si>
  <si>
    <t>Prima de servicios</t>
  </si>
  <si>
    <t>Intereses/cesantías</t>
  </si>
  <si>
    <t>Aportes parafiscales (SENA, ICBF y Caja de compensación)</t>
  </si>
  <si>
    <t>Aportes salud, pensión y ARL</t>
  </si>
  <si>
    <t>Honorarios</t>
  </si>
  <si>
    <t>Dotación trabajadores</t>
  </si>
  <si>
    <t>Implementación Sistema Integrado de Gestión</t>
  </si>
  <si>
    <t>Otros gastos (Otros ingresos)</t>
  </si>
  <si>
    <t xml:space="preserve">SUBTOTAL PRESUPUESTO DE GASTOS </t>
  </si>
  <si>
    <t>2. NIÑOS, NIÑAS Y ADOLECENTES</t>
  </si>
  <si>
    <t>Alimentación</t>
  </si>
  <si>
    <t>Emergencias y botiquín (Medicamentos no incluidos en el POS)</t>
  </si>
  <si>
    <t>Educación (Dotación escolar, material pedagógico y de aseo escolar)</t>
  </si>
  <si>
    <t>Dotación personal</t>
  </si>
  <si>
    <t>Dotación de aseo e higiene personal</t>
  </si>
  <si>
    <t>Recreación</t>
  </si>
  <si>
    <t>Dotación lúdico deportiva (Por reposición)</t>
  </si>
  <si>
    <t>Transporte para niños, niñas y adolescentes</t>
  </si>
  <si>
    <t>Centros de interés - Artes (Solo SRPA)</t>
  </si>
  <si>
    <t>Acciones complementarias para la gestión en el restablecimiento de derechos y/o administración de justicia (Centro de Costos 112)</t>
  </si>
  <si>
    <t>Orientación para la vida personal, social, profesional y vocacional (Centro de Costos 111)</t>
  </si>
  <si>
    <t>Dotación básica (Por reposición o adición al contrato) 114</t>
  </si>
  <si>
    <t>Dotación menaje alimentación (Por reposición)</t>
  </si>
  <si>
    <t>Encuentros familiares (Casa de Acogida y Casa de Protección)</t>
  </si>
  <si>
    <t>Servicios públicos</t>
  </si>
  <si>
    <t>Mantenimiento y reparaciones instalaciones locativas</t>
  </si>
  <si>
    <t>Utilización de instalaciones en ambientes sanos y adecuados</t>
  </si>
  <si>
    <t>Reparación y mantenimiento de dotación institucional</t>
  </si>
  <si>
    <t xml:space="preserve">Papelería </t>
  </si>
  <si>
    <t>Aseo</t>
  </si>
  <si>
    <t>Transporte personal institución para visitas domiciliarias a los hogares y/o traslado de niños, niñas y adolescentes</t>
  </si>
  <si>
    <t>Gravamen a los movimientos financieros (4 por mil)</t>
  </si>
  <si>
    <t>Gastos bancarios (comisiones, transferencias y chequeras)</t>
  </si>
  <si>
    <t>Servicio de contabilidad</t>
  </si>
  <si>
    <t>Otros (lo que se requiera para el adecuado desarrollo de la modalidad)</t>
  </si>
  <si>
    <t>TOTAL PRESUPUESTO DE GASTOS</t>
  </si>
  <si>
    <t>Firmas</t>
  </si>
  <si>
    <t>Contador y/o Revisor Fiscal</t>
  </si>
  <si>
    <t>MAURICIO RAMIREZ MEDINA</t>
  </si>
  <si>
    <t>LILIANA PARRA CELIS</t>
  </si>
  <si>
    <t>Firma</t>
  </si>
  <si>
    <t>(1) NOTA - Revisor Fiscal: Si está obligado legalmente a tener revisor fiscal.</t>
  </si>
  <si>
    <t>(2) NOTA - Tenga en cuenta que si tiene más de 4 modalidades en un sólo contrato, para calcular el alistamiento debe agregar a la fórmula los datos adicionales (valor cupo de la modalidad según vigencia y la cantidad de cupos). La formula sólo toma las primeras 4 filas (fila 11 a 14)</t>
  </si>
  <si>
    <t>FUNDACION  SAN NICOLAS</t>
  </si>
  <si>
    <t>PERSONAL HONORARIOS ABRIL 1 AL 30 DE SEPTIEMBRE DE 2.025</t>
  </si>
  <si>
    <t xml:space="preserve">ITEM </t>
  </si>
  <si>
    <t xml:space="preserve">NOMBRE </t>
  </si>
  <si>
    <t xml:space="preserve">CARGO  SEGÚN </t>
  </si>
  <si>
    <t>LINEAMIENTO</t>
  </si>
  <si>
    <t>ABRL</t>
  </si>
  <si>
    <t>MAYO</t>
  </si>
  <si>
    <t>JUNIO</t>
  </si>
  <si>
    <t>JULIO</t>
  </si>
  <si>
    <t>AGOSTO</t>
  </si>
  <si>
    <t>SEPTIEMBRE</t>
  </si>
  <si>
    <t>TOTAL</t>
  </si>
  <si>
    <t>PARRA RODRIGUEZ LUIS ENRIQUE</t>
  </si>
  <si>
    <t>Coordinador</t>
  </si>
  <si>
    <t>PARRA CELIS PAULA ANDREA</t>
  </si>
  <si>
    <t>A. Administrativo</t>
  </si>
  <si>
    <t>VALVUENA ZAPATA LEIDY VIVIANA</t>
  </si>
  <si>
    <t>Psicólogo</t>
  </si>
  <si>
    <t>BENITEZ RAMIREZ JEIMY VIVIANA</t>
  </si>
  <si>
    <t>Trabajador Social</t>
  </si>
  <si>
    <t>GUTIERREZ BARRERA DANIELA</t>
  </si>
  <si>
    <t>ROA JIMENEZ ANDERSON YESID</t>
  </si>
  <si>
    <t>Tecnologo</t>
  </si>
  <si>
    <t>SERVICIO DE CONTABILIDAD</t>
  </si>
  <si>
    <t xml:space="preserve">CARGO </t>
  </si>
  <si>
    <t>LUIS ANTONIO CASTILLO RAMOS</t>
  </si>
  <si>
    <t>Contador</t>
  </si>
  <si>
    <t>SISTEMA INTEGRADO DE GESTION</t>
  </si>
  <si>
    <t>HINCAPIE HENRY DANIEL</t>
  </si>
  <si>
    <t>SIGE</t>
  </si>
  <si>
    <t>2200 - NIÑOS, NIÑAS ADOLESCENTES</t>
  </si>
  <si>
    <t>PRESUPUESTO ABRIL1 AL 30 DE SEPTIEMBRE DE 2.025</t>
  </si>
  <si>
    <t>CUPOS</t>
  </si>
  <si>
    <t>MENSUAL</t>
  </si>
  <si>
    <t>SIETE MESES</t>
  </si>
  <si>
    <t>Refrigerios niños,niñas ,adolescentes</t>
  </si>
  <si>
    <t>Medicamentos y situaciones Imprevistas y elementos de botiquin</t>
  </si>
  <si>
    <t>Cartillas, material pedagogico</t>
  </si>
  <si>
    <t xml:space="preserve">RECREACION </t>
  </si>
  <si>
    <t>Salida Recreacional, y eventos para los adolescentes</t>
  </si>
  <si>
    <t>DOTACION LUDICO DEPORTIVA</t>
  </si>
  <si>
    <t>Material deportivo, y ludico</t>
  </si>
  <si>
    <t>TRANSPORTE NIÑOS Y NIÑAS ADOLESCENTES</t>
  </si>
  <si>
    <t>Transportes a los adolescentes.</t>
  </si>
  <si>
    <t>DOTACION BASICA ( Por Reposición o adición)</t>
  </si>
  <si>
    <t>Reposición Implementos Dotación por uso y/o deterioro</t>
  </si>
  <si>
    <t>2300- GASTOS GENERALES</t>
  </si>
  <si>
    <t>PRESUPUESTO ABRIL 1  A SEPTIEMBRE  30 DE  2.025</t>
  </si>
  <si>
    <t>MES</t>
  </si>
  <si>
    <t>SEIS  MESES</t>
  </si>
  <si>
    <t>SERVICIOS PUBLICOS</t>
  </si>
  <si>
    <t>SERVICIOS DE GAS,AGUA ENERGIA, INTERNET</t>
  </si>
  <si>
    <t>MANTENIMIENTO  Y REPARACIONES</t>
  </si>
  <si>
    <t>MANTENIMIENTO Y REPARACION DE LAS INSTALACIONES</t>
  </si>
  <si>
    <t>UTLIZACION DE INSTALACIONES EN AMBIENTES SANOS  Y ADE</t>
  </si>
  <si>
    <t>ARRENDAMIENTOS</t>
  </si>
  <si>
    <t>REPARACION Y MANTENIMIENTO  DOTACION INSTITUCIONAL</t>
  </si>
  <si>
    <t>REPARACION Y MANTENIMEINTO IMPRESORAS,COMPUTADORES Y DOTACION INSTITUCIONAL</t>
  </si>
  <si>
    <t>PAPELERIA Y UTILES</t>
  </si>
  <si>
    <t>PAPEL-ESFEROS-TINTAS</t>
  </si>
  <si>
    <t>IMPLEMENTOS DE ASEO,DETERGENTES, JABONES</t>
  </si>
  <si>
    <t>TRANSPORTE PERSONAL INSTITUCION</t>
  </si>
  <si>
    <t>TALENTO HUMANO VISITAS DOMICILIARIAS, ADOLESCENTES, CITAS Y MEDIDAS QUE TENGAN MEDIDAS PREVENTIVAS.</t>
  </si>
  <si>
    <t>GRAVAMEN MOV.FINANCIEROS (4x1.000)</t>
  </si>
  <si>
    <t>VALOR CONTRATO $ 115.823.760 / 1.000X4= $ 463.295</t>
  </si>
  <si>
    <t>GASTOS FINANCIEROS</t>
  </si>
  <si>
    <t>IVA+COMISIONES+GASTOS BANCARIOS</t>
  </si>
  <si>
    <t>DEFINICIÓN DE LOS RUBROS CONTENIDOS EN EL PRESUPUESTO-HOJA DE SEGUIMIENTO (2 DÍAS DE DICIEMBRE - 2024)</t>
  </si>
  <si>
    <t>Regional</t>
  </si>
  <si>
    <t>Informe correspondiente al período:</t>
  </si>
  <si>
    <t>Modalidades:</t>
  </si>
  <si>
    <t>Cupos Ejecutados</t>
  </si>
  <si>
    <t>Cupos Inejecutados</t>
  </si>
  <si>
    <t>Valor total pagado por modalidad</t>
  </si>
  <si>
    <t>Centro Zonal</t>
  </si>
  <si>
    <t>ABRIL DE 2.025</t>
  </si>
  <si>
    <t>Municipio</t>
  </si>
  <si>
    <t>Fecha de elaboración (dd/mm/aa):</t>
  </si>
  <si>
    <t>Entidad contratista</t>
  </si>
  <si>
    <t>13 05 2.025</t>
  </si>
  <si>
    <t>NIT</t>
  </si>
  <si>
    <t>Fecha de presentación (dd/mm/aa):</t>
  </si>
  <si>
    <t>Valor del alistamiento</t>
  </si>
  <si>
    <t>Vigencia desembolso Alistamiento</t>
  </si>
  <si>
    <t>Fecha desembolso alistamiento</t>
  </si>
  <si>
    <t>VALOR EJECUCIÓN MES ACTUAL</t>
  </si>
  <si>
    <t>ADICION</t>
  </si>
  <si>
    <t>EJECUCION DE INGRESOS</t>
  </si>
  <si>
    <t xml:space="preserve">4=(1+2)-3 </t>
  </si>
  <si>
    <t xml:space="preserve"> 7=(5+6)</t>
  </si>
  <si>
    <t>8=(7/4)</t>
  </si>
  <si>
    <t>9</t>
  </si>
  <si>
    <t>10=(4-7)</t>
  </si>
  <si>
    <t xml:space="preserve">Presupuesto inicial </t>
  </si>
  <si>
    <t>Adición</t>
  </si>
  <si>
    <t>Disminución</t>
  </si>
  <si>
    <t>Presupuesto al final del  periodo ejecutado</t>
  </si>
  <si>
    <t xml:space="preserve">Valor ingresos acumulados </t>
  </si>
  <si>
    <t>Ingresos - mes 1</t>
  </si>
  <si>
    <t>Valor total ingresos</t>
  </si>
  <si>
    <t>% Aportes recibidos</t>
  </si>
  <si>
    <t>Ejecucion de Gastos</t>
  </si>
  <si>
    <t xml:space="preserve">Total saldo por ingresar </t>
  </si>
  <si>
    <t>Ingresos Pagados</t>
  </si>
  <si>
    <t>Cuentas 
por Cobrar</t>
  </si>
  <si>
    <t>Aportes ICBF</t>
  </si>
  <si>
    <t>Aportes de la institución (Cuando aplique)</t>
  </si>
  <si>
    <t>Otros ingresos (Cuando aplique)</t>
  </si>
  <si>
    <t>TOTAL INGRESOS</t>
  </si>
  <si>
    <t>Nombres y apellidos del Tesorero o Contador Público</t>
  </si>
  <si>
    <t>Nombres y apellidos del Revisor FIscal (1)</t>
  </si>
  <si>
    <t>(1) NOTA - Revisor Fiscal : Si está obligado legalmente a tener revisor fiscal.</t>
  </si>
  <si>
    <t>GASTOS</t>
  </si>
  <si>
    <t>EJECUCION DE GASTOS</t>
  </si>
  <si>
    <t>7=(5+6)</t>
  </si>
  <si>
    <t xml:space="preserve">Gastos acumulados </t>
  </si>
  <si>
    <t>Gastos - mes 1</t>
  </si>
  <si>
    <t>Valor total ejecutado</t>
  </si>
  <si>
    <t>% aportes ejecutados</t>
  </si>
  <si>
    <t>Total saldo por ejecutar</t>
  </si>
  <si>
    <t>Gastos Pagados</t>
  </si>
  <si>
    <t>Cuentas por Pagar</t>
  </si>
  <si>
    <t>Aportes parafiscales (SENA, Icbf y Caja de compensación)</t>
  </si>
  <si>
    <t xml:space="preserve">SUBTOTAL  </t>
  </si>
  <si>
    <t>2. NIÑOS, NIÑAS Y ADOLESCENTES</t>
  </si>
  <si>
    <t xml:space="preserve">Recreación </t>
  </si>
  <si>
    <t>Dotación lúdico deportiva (por reposición)</t>
  </si>
  <si>
    <t>Centros de Interés - Artes (Solo SRPA)</t>
  </si>
  <si>
    <t>Dotación básica (Aplica por reposición o adición al contrato)114</t>
  </si>
  <si>
    <t>Dotación menaje alimentación (por reposición)</t>
  </si>
  <si>
    <t>Encuentros Familiares (Casa de Acogida y Casa de Protección)</t>
  </si>
  <si>
    <t>3. GASTOS GENERALES  Y ADMINISTRATIVOS</t>
  </si>
  <si>
    <t xml:space="preserve">SUBTOTAL </t>
  </si>
  <si>
    <t>TOTAL GASTOS ( 1+2+3+4+5)</t>
  </si>
  <si>
    <t>Nombres y apellidos del Tesorero o Contador</t>
  </si>
  <si>
    <t>Nombres y apellidos del revisor fiscal (2)</t>
  </si>
  <si>
    <r>
      <rPr>
        <b/>
        <sz val="9"/>
        <rFont val="Arial"/>
        <family val="2"/>
      </rPr>
      <t xml:space="preserve">(1) NOTA </t>
    </r>
    <r>
      <rPr>
        <sz val="9"/>
        <rFont val="Arial"/>
        <family val="2"/>
      </rPr>
      <t>- En ningún caso el informe de seguimiento financiero podra presentarse con saldos negativos en la columna (10) Total Saldos por ejecutar.</t>
    </r>
  </si>
  <si>
    <t>Total Ingresos en el mes</t>
  </si>
  <si>
    <t>Ingresos Acumulados</t>
  </si>
  <si>
    <t>Total Egresos en el mes</t>
  </si>
  <si>
    <t>Egresos Acumulados</t>
  </si>
  <si>
    <r>
      <rPr>
        <b/>
        <sz val="9"/>
        <rFont val="Arial"/>
        <family val="2"/>
      </rPr>
      <t>(2) NOTA</t>
    </r>
    <r>
      <rPr>
        <sz val="9"/>
        <rFont val="Arial"/>
        <family val="2"/>
      </rPr>
      <t xml:space="preserve"> - Revisor Fiscal: Si está obligado legalmente a tener revisor fiscal.</t>
    </r>
  </si>
  <si>
    <t>Saldo del mes</t>
  </si>
  <si>
    <t xml:space="preserve">Saldo acumulado </t>
  </si>
  <si>
    <r>
      <rPr>
        <b/>
        <sz val="9"/>
        <rFont val="Arial"/>
        <family val="2"/>
      </rPr>
      <t>(3) NOTA</t>
    </r>
    <r>
      <rPr>
        <sz val="9"/>
        <rFont val="Arial"/>
        <family val="2"/>
      </rPr>
      <t xml:space="preserve"> - El siguiente cuadro debe ser diligenciado de acuerdo con lo establecido en la cláusula contractual forma de desembolso y en cualquier modificación contractual relacionada con alistamiento, memorandos, lineamientos, manuales y/o documentos que hagan parte integral del macroproceso de Protección.</t>
    </r>
  </si>
  <si>
    <r>
      <rPr>
        <b/>
        <sz val="9"/>
        <rFont val="Arial"/>
        <family val="2"/>
      </rPr>
      <t>(4) NOTA</t>
    </r>
    <r>
      <rPr>
        <sz val="9"/>
        <rFont val="Arial"/>
        <family val="2"/>
      </rPr>
      <t xml:space="preserve">: </t>
    </r>
    <r>
      <rPr>
        <b/>
        <sz val="9"/>
        <rFont val="Arial"/>
        <family val="2"/>
      </rPr>
      <t xml:space="preserve">Saldo a Reintegrar por alistamiento: </t>
    </r>
    <r>
      <rPr>
        <sz val="9"/>
        <rFont val="Arial"/>
        <family val="2"/>
      </rPr>
      <t>El reintegro por alistamiento se presenta de la siguiente forma: 1). Cuando el contrato abarca dos (2) vigencias se debe: a) Tomar el valor del alistamiento de la primer vigencia y restar el valor de la atención de cupos del último período o mes de esa vigencia, el saldo que resulte debe ser reintegrado. b) Tomar el (los) alistamiento (s) de la vigencia actual y restarle el valor de la atención de cupos del último período contractual; el saldo que resulte debe ser reintegrado según lo establecido en la minuta contractual.
2). Cuando el contrato es en una sola vigencia. Se toma el valor del (los) alistamiento (s) y se resta el valor de la atención de cupos del último período contractual. El saldo debe ser reintegrado de acuerdo con lo establecido en la minuta contractual.</t>
    </r>
  </si>
  <si>
    <t>Valor alistamientos</t>
  </si>
  <si>
    <t>MODIFICACIONES CONTRACTUALES</t>
  </si>
  <si>
    <t>Cantidad</t>
  </si>
  <si>
    <t>Modalidad</t>
  </si>
  <si>
    <t>Menos (-) Valor de la atención del periodo o mes objeto de reintegro</t>
  </si>
  <si>
    <t>Valor Alistamiento por adición Cupos</t>
  </si>
  <si>
    <t>Cupos adicionados</t>
  </si>
  <si>
    <t>Saldo a Reintegrar Alistamiento</t>
  </si>
  <si>
    <t>Valor Alistamiento por reducción de cupos a reintegrar</t>
  </si>
  <si>
    <t>Cupos reducidos</t>
  </si>
  <si>
    <r>
      <rPr>
        <b/>
        <sz val="9"/>
        <rFont val="Arial"/>
        <family val="2"/>
      </rPr>
      <t xml:space="preserve">(5) NOTA </t>
    </r>
    <r>
      <rPr>
        <sz val="9"/>
        <rFont val="Arial"/>
        <family val="2"/>
      </rPr>
      <t xml:space="preserve">- En el mes que realicen modificación contractual, en lo relacionado con </t>
    </r>
    <r>
      <rPr>
        <b/>
        <sz val="9"/>
        <rFont val="Arial"/>
        <family val="2"/>
      </rPr>
      <t>adiciones o disminuciones de cupos</t>
    </r>
    <r>
      <rPr>
        <sz val="9"/>
        <rFont val="Arial"/>
        <family val="2"/>
      </rPr>
      <t>; se debe hacer la operación matémática de forma manual en la columna</t>
    </r>
    <r>
      <rPr>
        <b/>
        <sz val="9"/>
        <rFont val="Arial"/>
        <family val="2"/>
      </rPr>
      <t xml:space="preserve"> (L)</t>
    </r>
    <r>
      <rPr>
        <sz val="9"/>
        <rFont val="Arial"/>
        <family val="2"/>
      </rPr>
      <t xml:space="preserve"> filas del 5 a la 9 según modalidad.</t>
    </r>
  </si>
  <si>
    <t xml:space="preserve">SEGUIMIENTO A LAS ADICIONES </t>
  </si>
  <si>
    <t>OBJETO DEL RECURSO</t>
  </si>
  <si>
    <t>INGRESOS</t>
  </si>
  <si>
    <t>ACUMULADO</t>
  </si>
  <si>
    <t xml:space="preserve">GASTOS   </t>
  </si>
  <si>
    <t>SALDO</t>
  </si>
  <si>
    <t>Reinversion</t>
  </si>
  <si>
    <t>Recurso l final del  periodo ejecutado</t>
  </si>
  <si>
    <t>Valor  acumulado</t>
  </si>
  <si>
    <t xml:space="preserve">Gastos - mes 1 </t>
  </si>
  <si>
    <t>Valor total egresos</t>
  </si>
  <si>
    <t>Por ejecutar</t>
  </si>
  <si>
    <t>REGISTRO DE ADICIONES</t>
  </si>
  <si>
    <t xml:space="preserve">Total </t>
  </si>
  <si>
    <t>Obsequio Cumpleaños</t>
  </si>
  <si>
    <t>Obsequio Celebración Decembrina</t>
  </si>
  <si>
    <t>Cena Navideña</t>
  </si>
  <si>
    <t xml:space="preserve">Nombres y apellidos del revisor fiscal </t>
  </si>
  <si>
    <t>DEFINICIÓN DE LOS RUBROS CONTENIDOS EN EL PRESUPUESTO-HOJA DE SEGUIMIENTO (ENERO-2025)</t>
  </si>
  <si>
    <t>Presupuesto inicial del periodo a ejecutar</t>
  </si>
  <si>
    <t>Valor ingresos acumulados al mes 1</t>
  </si>
  <si>
    <t>Ingresos - mes 2</t>
  </si>
  <si>
    <t>Valor total ingresos al final de periodo ejecutado</t>
  </si>
  <si>
    <t>Nombres y Apellidos del Tesorero o Contador Publico</t>
  </si>
  <si>
    <t>Nombres y apellidos del Revisor FIscal (2)</t>
  </si>
  <si>
    <t>9=(4-7)</t>
  </si>
  <si>
    <t>Gastos acumulados al mes 1</t>
  </si>
  <si>
    <t>Gastos - mes 2</t>
  </si>
  <si>
    <t xml:space="preserve">Valor total ejecutado al final de periodo </t>
  </si>
  <si>
    <t>Acciones complementarias para la gestión en el restablecimiento de derechos y/o administración de justicia (Subproyecto 112)</t>
  </si>
  <si>
    <t>Dotación básica (Aplica por reposición o adición al contrato)</t>
  </si>
  <si>
    <t>Valor alistamiento</t>
  </si>
  <si>
    <t>DEFINICIÓN DE LOS RUBROS CONTENIDOS EN EL PRESUPUESTO-HOJA DE SEGUIMIENTO</t>
  </si>
  <si>
    <t xml:space="preserve">Valor ingresos acumulados al mes 2 </t>
  </si>
  <si>
    <t>Ingresos - mes 3</t>
  </si>
  <si>
    <t>Presupuesto al final del periodo ejecutado</t>
  </si>
  <si>
    <t>Gastos acumulados al mes 2</t>
  </si>
  <si>
    <t>Gastos - mes 3</t>
  </si>
  <si>
    <t>Otros gastos (Otros ingresos) (Otros ingresos)</t>
  </si>
  <si>
    <t>0</t>
  </si>
  <si>
    <t>Valor ingresos acumulados al mes 3</t>
  </si>
  <si>
    <t>Ingresos - mes 4</t>
  </si>
  <si>
    <t xml:space="preserve">Gastos acumulados al mes 3 </t>
  </si>
  <si>
    <t>Gastos - mes 4</t>
  </si>
  <si>
    <t>Valor ingresos acumulados al mes 4</t>
  </si>
  <si>
    <t>Ingresos - mes 5</t>
  </si>
  <si>
    <t>Gastos acumulados al mes 4</t>
  </si>
  <si>
    <t xml:space="preserve">Gastos - mes 5 </t>
  </si>
  <si>
    <t>Gastos - mes 5</t>
  </si>
  <si>
    <t>Valor ingresos acumulados al mes 5</t>
  </si>
  <si>
    <t>Ingresos - mes 6</t>
  </si>
  <si>
    <t>Gastos acumulados al mes 5</t>
  </si>
  <si>
    <t>Gastos - mes 6</t>
  </si>
  <si>
    <t>Valor ingresos acumulados al mes 6</t>
  </si>
  <si>
    <t>Ingresos - mes 7</t>
  </si>
  <si>
    <t>Gastos acumulados al mes 6</t>
  </si>
  <si>
    <t>Gastos - mes 7</t>
  </si>
  <si>
    <t xml:space="preserve">Valor ingresos acumulados al mes 7 </t>
  </si>
  <si>
    <t>Ingresos - mes 8</t>
  </si>
  <si>
    <t xml:space="preserve">Gastos acumulados al mes 7 </t>
  </si>
  <si>
    <t>Gastos - mes 8</t>
  </si>
  <si>
    <t>Valor ingresos acumulados al mes 8</t>
  </si>
  <si>
    <t>Ingresos - mes 9</t>
  </si>
  <si>
    <t>Gastos acumulados al mes 8</t>
  </si>
  <si>
    <t>Gastos - mes 9</t>
  </si>
  <si>
    <t>Valor ingresos acumulados al mes 9</t>
  </si>
  <si>
    <t>Ingresos - mes 10</t>
  </si>
  <si>
    <t xml:space="preserve">Gastos acumulados al mes 9 </t>
  </si>
  <si>
    <t xml:space="preserve">Gastos - mes 10 </t>
  </si>
  <si>
    <t>Gastos - mes 10</t>
  </si>
  <si>
    <t xml:space="preserve">Valor ingresos acumulados al mes 10 </t>
  </si>
  <si>
    <t>Ingresos - mes 11</t>
  </si>
  <si>
    <t xml:space="preserve">Gastos acumulados al mes 10 </t>
  </si>
  <si>
    <t>Gastos - mes 11</t>
  </si>
  <si>
    <t>Valor ingresos acumulados al mes 11</t>
  </si>
  <si>
    <t>Ingresos - mes 12</t>
  </si>
  <si>
    <t>Gastos acumulados al mes 11</t>
  </si>
  <si>
    <t>Gastos - mes 12</t>
  </si>
  <si>
    <t>RESUMEN CONTRATO</t>
  </si>
  <si>
    <t>VALOR TOTAL PAGADO</t>
  </si>
  <si>
    <t>6=(5/4)x100</t>
  </si>
  <si>
    <t>7=(4-5)</t>
  </si>
  <si>
    <t>Presupuesto inicial del contrato</t>
  </si>
  <si>
    <t>Total Adiciones durante la ejecución del contrato</t>
  </si>
  <si>
    <t>Total Disminución durante la ejecución del contrato</t>
  </si>
  <si>
    <t xml:space="preserve">Presupuesto al final contrato </t>
  </si>
  <si>
    <t>Total ingresos  del contrato</t>
  </si>
  <si>
    <t>Total egresos  del contrato</t>
  </si>
  <si>
    <t xml:space="preserve">Total saldo por ejecutar </t>
  </si>
  <si>
    <t>1. TALENTO HUMANO AREA ADMINISTRATIVA</t>
  </si>
  <si>
    <t>6=(5/4)</t>
  </si>
  <si>
    <t>RESUMEN ALISTAMIENTO</t>
  </si>
  <si>
    <t>Total Ingresos Acumulados</t>
  </si>
  <si>
    <t>Valor alistamiento Vigencia Inicial</t>
  </si>
  <si>
    <t>Total Egresos Acumulados</t>
  </si>
  <si>
    <t>Menos valor de la atención del periodo objeto de reintegro</t>
  </si>
  <si>
    <t>Total Saldo a reintegrar</t>
  </si>
  <si>
    <t>Saldo Alistamiento</t>
  </si>
  <si>
    <t>Valor alistamiento Segunda Vigencia</t>
  </si>
  <si>
    <t>Más (valor alistamiento por adición de cupos)</t>
  </si>
  <si>
    <t>Menos (valor alistamiento por reducción de cupos)</t>
  </si>
  <si>
    <r>
      <rPr>
        <b/>
        <sz val="9"/>
        <rFont val="Arial"/>
        <family val="2"/>
      </rPr>
      <t xml:space="preserve">(5) NOTA </t>
    </r>
    <r>
      <rPr>
        <sz val="9"/>
        <rFont val="Arial"/>
        <family val="2"/>
      </rPr>
      <t xml:space="preserve">- En esta hoja de resumen la </t>
    </r>
    <r>
      <rPr>
        <b/>
        <sz val="9"/>
        <rFont val="Arial"/>
        <family val="2"/>
      </rPr>
      <t xml:space="preserve">Columna (L) </t>
    </r>
    <r>
      <rPr>
        <sz val="9"/>
        <rFont val="Arial"/>
        <family val="2"/>
      </rPr>
      <t xml:space="preserve">de las filas </t>
    </r>
    <r>
      <rPr>
        <b/>
        <sz val="9"/>
        <rFont val="Arial"/>
        <family val="2"/>
      </rPr>
      <t xml:space="preserve">5 al 9 </t>
    </r>
    <r>
      <rPr>
        <sz val="9"/>
        <rFont val="Arial"/>
        <family val="2"/>
      </rPr>
      <t>deben hacerla manual en la cual tomen los valores del último mes de ejecución contractual.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</si>
</sst>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0_);\(0\)"/>
    <numFmt numFmtId="166" formatCode="0.0"/>
    <numFmt numFmtId="167" formatCode="0.0%"/>
    <numFmt numFmtId="168" formatCode="#,##0.00_ ;\-#,##0.00\ "/>
    <numFmt numFmtId="169" formatCode="d/m/yy;@"/>
    <numFmt numFmtId="170" formatCode="#,##0.0000"/>
    <numFmt numFmtId="171" formatCode="#,##0.00000"/>
    <numFmt numFmtId="172" formatCode="0.000"/>
    <numFmt numFmtId="173" formatCode="_(&quot;$&quot;\ * #,##0_);_(&quot;$&quot;\ * \(#,##0\);_(&quot;$&quot;\ * &quot;-&quot;??_);_(@_)"/>
    <numFmt numFmtId="174" formatCode="_-* #,##0_-;\-* #,##0_-;_-* &quot;-&quot;??_-;_-@_-"/>
    <numFmt numFmtId="175" formatCode="#,##0_ ;\-#,##0\ "/>
  </numFmts>
  <fonts count="33">
    <font>
      <sz val="10"/>
      <name val="Arial"/>
    </font>
    <font>
      <sz val="10"/>
      <name val="Arial"/>
      <family val="2"/>
    </font>
    <font>
      <b/>
      <sz val="8"/>
      <name val="Arial"/>
      <family val="2"/>
    </font>
    <font>
      <b/>
      <sz val="10"/>
      <name val="Arial"/>
      <family val="2"/>
    </font>
    <font>
      <sz val="9"/>
      <name val="Arial"/>
      <family val="2"/>
    </font>
    <font>
      <sz val="8"/>
      <name val="Arial"/>
      <family val="2"/>
    </font>
    <font>
      <sz val="11"/>
      <name val="Arial"/>
      <family val="2"/>
    </font>
    <font>
      <b/>
      <sz val="11"/>
      <name val="Arial"/>
      <family val="2"/>
    </font>
    <font>
      <sz val="10"/>
      <name val="Arial"/>
      <family val="2"/>
    </font>
    <font>
      <b/>
      <sz val="11"/>
      <color theme="1"/>
      <name val="Arial"/>
      <family val="2"/>
    </font>
    <font>
      <sz val="11"/>
      <color theme="1"/>
      <name val="Arial"/>
      <family val="2"/>
    </font>
    <font>
      <b/>
      <sz val="10"/>
      <name val="Calibri"/>
      <family val="2"/>
      <scheme val="minor"/>
    </font>
    <font>
      <sz val="11"/>
      <name val="Wingdings"/>
      <charset val="2"/>
    </font>
    <font>
      <b/>
      <sz val="9"/>
      <name val="Arial"/>
      <family val="2"/>
    </font>
    <font>
      <sz val="9"/>
      <color rgb="FF000000"/>
      <name val="Arial"/>
      <family val="2"/>
    </font>
    <font>
      <b/>
      <sz val="9"/>
      <color rgb="FF000000"/>
      <name val="Arial"/>
      <family val="2"/>
    </font>
    <font>
      <b/>
      <sz val="9"/>
      <color theme="1"/>
      <name val="Zurich BT"/>
      <family val="2"/>
    </font>
    <font>
      <b/>
      <u/>
      <sz val="11"/>
      <name val="Arial"/>
      <family val="2"/>
    </font>
    <font>
      <sz val="11"/>
      <name val="Times New Roman"/>
      <family val="1"/>
    </font>
    <font>
      <sz val="11"/>
      <name val="Arial"/>
      <family val="1"/>
    </font>
    <font>
      <sz val="8"/>
      <color theme="1"/>
      <name val="Arial"/>
      <family val="5"/>
    </font>
    <font>
      <b/>
      <sz val="8"/>
      <color theme="1"/>
      <name val="Tempus Sans ITC"/>
      <family val="5"/>
    </font>
    <font>
      <sz val="8"/>
      <color theme="1"/>
      <name val="Arial"/>
      <family val="2"/>
    </font>
    <font>
      <b/>
      <sz val="14"/>
      <color theme="1"/>
      <name val="Arial"/>
      <family val="2"/>
    </font>
    <font>
      <b/>
      <sz val="11"/>
      <color rgb="FF000000"/>
      <name val="Arial"/>
      <family val="2"/>
    </font>
    <font>
      <b/>
      <sz val="14"/>
      <name val="Arial"/>
      <family val="2"/>
    </font>
    <font>
      <sz val="8"/>
      <color theme="0" tint="-0.34998626667073579"/>
      <name val="Arial"/>
      <family val="2"/>
    </font>
    <font>
      <sz val="10"/>
      <name val="Arial"/>
      <family val="2"/>
    </font>
    <font>
      <b/>
      <sz val="7"/>
      <name val="Arial"/>
      <family val="2"/>
    </font>
    <font>
      <sz val="7"/>
      <name val="Arial"/>
      <family val="2"/>
    </font>
    <font>
      <sz val="9"/>
      <color theme="1"/>
      <name val="Arial"/>
      <family val="2"/>
    </font>
    <font>
      <b/>
      <sz val="8"/>
      <color theme="1"/>
      <name val="Arial"/>
      <family val="2"/>
    </font>
    <font>
      <b/>
      <sz val="9"/>
      <color theme="1"/>
      <name val="Arial"/>
      <family val="2"/>
    </font>
  </fonts>
  <fills count="23">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rgb="FF92D050"/>
        <bgColor indexed="64"/>
      </patternFill>
    </fill>
    <fill>
      <patternFill patternType="solid">
        <fgColor theme="6" tint="0.39997558519241921"/>
        <bgColor indexed="64"/>
      </patternFill>
    </fill>
    <fill>
      <patternFill patternType="solid">
        <fgColor rgb="FFFFC00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rgb="FF00B0F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rgb="FF99FF99"/>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4" tint="0.39997558519241921"/>
        <bgColor indexed="64"/>
      </patternFill>
    </fill>
  </fills>
  <borders count="15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style="thin">
        <color rgb="FF92D050"/>
      </left>
      <right/>
      <top/>
      <bottom/>
      <diagonal/>
    </border>
    <border>
      <left/>
      <right style="thin">
        <color rgb="FF92D050"/>
      </right>
      <top/>
      <bottom/>
      <diagonal/>
    </border>
    <border>
      <left style="thin">
        <color rgb="FF92D050"/>
      </left>
      <right/>
      <top/>
      <bottom style="thin">
        <color rgb="FF92D050"/>
      </bottom>
      <diagonal/>
    </border>
    <border>
      <left/>
      <right/>
      <top/>
      <bottom style="thin">
        <color rgb="FF92D050"/>
      </bottom>
      <diagonal/>
    </border>
    <border>
      <left/>
      <right style="thin">
        <color rgb="FF92D050"/>
      </right>
      <top/>
      <bottom style="thin">
        <color rgb="FF92D050"/>
      </bottom>
      <diagonal/>
    </border>
    <border>
      <left style="thin">
        <color rgb="FF92D050"/>
      </left>
      <right style="thin">
        <color rgb="FF92D050"/>
      </right>
      <top style="thin">
        <color rgb="FF92D050"/>
      </top>
      <bottom style="thin">
        <color rgb="FF92D050"/>
      </bottom>
      <diagonal/>
    </border>
    <border>
      <left style="thin">
        <color rgb="FF92D050"/>
      </left>
      <right style="thin">
        <color rgb="FF92D050"/>
      </right>
      <top style="thin">
        <color rgb="FF92D050"/>
      </top>
      <bottom style="thin">
        <color indexed="64"/>
      </bottom>
      <diagonal/>
    </border>
    <border>
      <left style="thin">
        <color rgb="FF92D050"/>
      </left>
      <right style="thin">
        <color rgb="FF92D050"/>
      </right>
      <top style="thin">
        <color indexed="64"/>
      </top>
      <bottom style="thin">
        <color indexed="64"/>
      </bottom>
      <diagonal/>
    </border>
    <border>
      <left style="thin">
        <color rgb="FF92D050"/>
      </left>
      <right style="thin">
        <color rgb="FF92D050"/>
      </right>
      <top style="thin">
        <color indexed="64"/>
      </top>
      <bottom/>
      <diagonal/>
    </border>
    <border>
      <left style="thin">
        <color rgb="FF92D050"/>
      </left>
      <right style="thin">
        <color rgb="FF92D050"/>
      </right>
      <top style="thin">
        <color rgb="FF92D050"/>
      </top>
      <bottom/>
      <diagonal/>
    </border>
    <border>
      <left style="thin">
        <color rgb="FF92D050"/>
      </left>
      <right style="thin">
        <color rgb="FF92D050"/>
      </right>
      <top/>
      <bottom/>
      <diagonal/>
    </border>
    <border>
      <left style="thin">
        <color rgb="FF92D050"/>
      </left>
      <right style="thin">
        <color rgb="FF92D050"/>
      </right>
      <top/>
      <bottom style="thin">
        <color rgb="FF92D050"/>
      </bottom>
      <diagonal/>
    </border>
    <border>
      <left style="thin">
        <color rgb="FF92D050"/>
      </left>
      <right/>
      <top style="thin">
        <color rgb="FF92D050"/>
      </top>
      <bottom style="thin">
        <color rgb="FF92D050"/>
      </bottom>
      <diagonal/>
    </border>
    <border>
      <left/>
      <right/>
      <top style="thin">
        <color rgb="FF92D050"/>
      </top>
      <bottom style="thin">
        <color rgb="FF92D050"/>
      </bottom>
      <diagonal/>
    </border>
    <border>
      <left/>
      <right style="thin">
        <color rgb="FF92D050"/>
      </right>
      <top style="thin">
        <color rgb="FF92D050"/>
      </top>
      <bottom style="thin">
        <color rgb="FF92D050"/>
      </bottom>
      <diagonal/>
    </border>
    <border>
      <left style="medium">
        <color rgb="FF92D050"/>
      </left>
      <right/>
      <top style="medium">
        <color rgb="FF92D050"/>
      </top>
      <bottom/>
      <diagonal/>
    </border>
    <border>
      <left style="medium">
        <color rgb="FF92D050"/>
      </left>
      <right/>
      <top/>
      <bottom/>
      <diagonal/>
    </border>
    <border>
      <left style="thick">
        <color rgb="FF92D050"/>
      </left>
      <right/>
      <top/>
      <bottom/>
      <diagonal/>
    </border>
    <border>
      <left style="thick">
        <color rgb="FF92D050"/>
      </left>
      <right/>
      <top/>
      <bottom style="thick">
        <color rgb="FF92D050"/>
      </bottom>
      <diagonal/>
    </border>
    <border>
      <left style="thick">
        <color rgb="FF92D050"/>
      </left>
      <right style="thin">
        <color rgb="FF92D050"/>
      </right>
      <top style="thick">
        <color rgb="FF92D050"/>
      </top>
      <bottom/>
      <diagonal/>
    </border>
    <border>
      <left style="thick">
        <color rgb="FF92D050"/>
      </left>
      <right style="thin">
        <color rgb="FF92D050"/>
      </right>
      <top/>
      <bottom/>
      <diagonal/>
    </border>
    <border>
      <left style="thick">
        <color rgb="FF92D050"/>
      </left>
      <right style="thin">
        <color rgb="FF92D050"/>
      </right>
      <top/>
      <bottom style="thin">
        <color rgb="FF92D050"/>
      </bottom>
      <diagonal/>
    </border>
    <border>
      <left style="thick">
        <color rgb="FF92D050"/>
      </left>
      <right style="thin">
        <color rgb="FF92D050"/>
      </right>
      <top/>
      <bottom style="thick">
        <color rgb="FF92D050"/>
      </bottom>
      <diagonal/>
    </border>
    <border>
      <left style="thin">
        <color indexed="64"/>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thin">
        <color rgb="FF92D050"/>
      </left>
      <right style="medium">
        <color rgb="FF92D050"/>
      </right>
      <top style="thin">
        <color rgb="FF92D050"/>
      </top>
      <bottom style="thin">
        <color rgb="FF92D050"/>
      </bottom>
      <diagonal/>
    </border>
    <border>
      <left style="medium">
        <color rgb="FF92D050"/>
      </left>
      <right/>
      <top/>
      <bottom style="medium">
        <color rgb="FF92D050"/>
      </bottom>
      <diagonal/>
    </border>
    <border>
      <left style="thin">
        <color rgb="FF92D050"/>
      </left>
      <right style="thin">
        <color rgb="FF92D050"/>
      </right>
      <top style="thin">
        <color rgb="FF92D050"/>
      </top>
      <bottom style="medium">
        <color rgb="FF92D050"/>
      </bottom>
      <diagonal/>
    </border>
    <border>
      <left style="thin">
        <color rgb="FF92D050"/>
      </left>
      <right style="medium">
        <color rgb="FF92D050"/>
      </right>
      <top style="thin">
        <color rgb="FF92D050"/>
      </top>
      <bottom style="medium">
        <color rgb="FF92D050"/>
      </bottom>
      <diagonal/>
    </border>
    <border>
      <left style="thin">
        <color rgb="FF92D050"/>
      </left>
      <right style="medium">
        <color rgb="FF92D050"/>
      </right>
      <top style="thin">
        <color rgb="FF92D050"/>
      </top>
      <bottom/>
      <diagonal/>
    </border>
    <border>
      <left style="thin">
        <color rgb="FF92D050"/>
      </left>
      <right style="thin">
        <color rgb="FF92D050"/>
      </right>
      <top style="thick">
        <color rgb="FF92D050"/>
      </top>
      <bottom style="thin">
        <color rgb="FF92D050"/>
      </bottom>
      <diagonal/>
    </border>
    <border>
      <left style="thin">
        <color rgb="FF92D050"/>
      </left>
      <right style="thick">
        <color rgb="FF92D050"/>
      </right>
      <top style="thick">
        <color rgb="FF92D050"/>
      </top>
      <bottom style="thin">
        <color rgb="FF92D050"/>
      </bottom>
      <diagonal/>
    </border>
    <border>
      <left style="thin">
        <color rgb="FF92D050"/>
      </left>
      <right style="thick">
        <color rgb="FF92D050"/>
      </right>
      <top style="thin">
        <color rgb="FF92D050"/>
      </top>
      <bottom style="thin">
        <color rgb="FF92D050"/>
      </bottom>
      <diagonal/>
    </border>
    <border>
      <left style="thin">
        <color rgb="FF92D050"/>
      </left>
      <right style="thin">
        <color rgb="FF92D050"/>
      </right>
      <top style="thin">
        <color rgb="FF92D050"/>
      </top>
      <bottom style="thick">
        <color rgb="FF92D050"/>
      </bottom>
      <diagonal/>
    </border>
    <border>
      <left style="thin">
        <color rgb="FF92D050"/>
      </left>
      <right/>
      <top/>
      <bottom style="thick">
        <color rgb="FF92D050"/>
      </bottom>
      <diagonal/>
    </border>
    <border>
      <left/>
      <right/>
      <top/>
      <bottom style="thick">
        <color rgb="FF92D050"/>
      </bottom>
      <diagonal/>
    </border>
    <border>
      <left/>
      <right style="thin">
        <color rgb="FF92D050"/>
      </right>
      <top/>
      <bottom style="thick">
        <color rgb="FF92D050"/>
      </bottom>
      <diagonal/>
    </border>
    <border>
      <left style="thin">
        <color rgb="FF92D050"/>
      </left>
      <right/>
      <top style="thin">
        <color rgb="FF92D050"/>
      </top>
      <bottom style="thick">
        <color rgb="FF92D050"/>
      </bottom>
      <diagonal/>
    </border>
    <border>
      <left style="thick">
        <color rgb="FF92D050"/>
      </left>
      <right style="thin">
        <color rgb="FF92D050"/>
      </right>
      <top style="thin">
        <color rgb="FF92D050"/>
      </top>
      <bottom style="thin">
        <color rgb="FF92D050"/>
      </bottom>
      <diagonal/>
    </border>
    <border>
      <left style="thin">
        <color rgb="FF92D050"/>
      </left>
      <right style="thick">
        <color rgb="FF92D050"/>
      </right>
      <top style="thin">
        <color rgb="FF92D050"/>
      </top>
      <bottom/>
      <diagonal/>
    </border>
    <border>
      <left style="thin">
        <color rgb="FF92D050"/>
      </left>
      <right style="thin">
        <color rgb="FF92D050"/>
      </right>
      <top style="medium">
        <color rgb="FF92D050"/>
      </top>
      <bottom style="thin">
        <color rgb="FF92D050"/>
      </bottom>
      <diagonal/>
    </border>
    <border>
      <left style="thin">
        <color rgb="FF92D050"/>
      </left>
      <right style="medium">
        <color rgb="FF92D050"/>
      </right>
      <top style="medium">
        <color rgb="FF92D050"/>
      </top>
      <bottom style="thin">
        <color rgb="FF92D050"/>
      </bottom>
      <diagonal/>
    </border>
    <border>
      <left style="thin">
        <color rgb="FF92D050"/>
      </left>
      <right/>
      <top style="thin">
        <color rgb="FF92D050"/>
      </top>
      <bottom style="medium">
        <color rgb="FF92D050"/>
      </bottom>
      <diagonal/>
    </border>
    <border>
      <left/>
      <right style="thin">
        <color rgb="FF92D050"/>
      </right>
      <top style="thin">
        <color rgb="FF92D050"/>
      </top>
      <bottom style="medium">
        <color rgb="FF92D050"/>
      </bottom>
      <diagonal/>
    </border>
    <border>
      <left style="thick">
        <color rgb="FF92D050"/>
      </left>
      <right style="thick">
        <color rgb="FF92D050"/>
      </right>
      <top/>
      <bottom/>
      <diagonal/>
    </border>
    <border>
      <left style="thick">
        <color rgb="FF92D050"/>
      </left>
      <right style="thick">
        <color rgb="FF92D050"/>
      </right>
      <top/>
      <bottom style="thick">
        <color rgb="FF92D050"/>
      </bottom>
      <diagonal/>
    </border>
    <border>
      <left style="thick">
        <color rgb="FF92D050"/>
      </left>
      <right/>
      <top style="thin">
        <color rgb="FF92D050"/>
      </top>
      <bottom/>
      <diagonal/>
    </border>
    <border>
      <left style="medium">
        <color rgb="FF92D050"/>
      </left>
      <right style="medium">
        <color rgb="FF92D050"/>
      </right>
      <top style="medium">
        <color rgb="FF92D050"/>
      </top>
      <bottom/>
      <diagonal/>
    </border>
    <border>
      <left style="medium">
        <color rgb="FF92D050"/>
      </left>
      <right style="medium">
        <color rgb="FF92D050"/>
      </right>
      <top/>
      <bottom/>
      <diagonal/>
    </border>
    <border>
      <left style="medium">
        <color rgb="FF92D050"/>
      </left>
      <right style="medium">
        <color rgb="FF92D050"/>
      </right>
      <top/>
      <bottom style="medium">
        <color rgb="FF92D050"/>
      </bottom>
      <diagonal/>
    </border>
    <border>
      <left style="thick">
        <color rgb="FF92D050"/>
      </left>
      <right style="thin">
        <color indexed="64"/>
      </right>
      <top style="thick">
        <color rgb="FF92D050"/>
      </top>
      <bottom/>
      <diagonal/>
    </border>
    <border>
      <left style="thin">
        <color indexed="64"/>
      </left>
      <right/>
      <top style="thick">
        <color rgb="FF92D050"/>
      </top>
      <bottom/>
      <diagonal/>
    </border>
    <border>
      <left/>
      <right/>
      <top style="thick">
        <color rgb="FF92D050"/>
      </top>
      <bottom/>
      <diagonal/>
    </border>
    <border>
      <left/>
      <right style="thin">
        <color indexed="64"/>
      </right>
      <top style="thick">
        <color rgb="FF92D050"/>
      </top>
      <bottom/>
      <diagonal/>
    </border>
    <border>
      <left style="thin">
        <color indexed="64"/>
      </left>
      <right style="thin">
        <color indexed="64"/>
      </right>
      <top style="thick">
        <color rgb="FF92D050"/>
      </top>
      <bottom style="thin">
        <color indexed="64"/>
      </bottom>
      <diagonal/>
    </border>
    <border>
      <left/>
      <right style="thick">
        <color rgb="FF92D050"/>
      </right>
      <top style="thick">
        <color rgb="FF92D050"/>
      </top>
      <bottom style="thin">
        <color indexed="64"/>
      </bottom>
      <diagonal/>
    </border>
    <border>
      <left style="thick">
        <color rgb="FF92D050"/>
      </left>
      <right style="thin">
        <color indexed="64"/>
      </right>
      <top/>
      <bottom/>
      <diagonal/>
    </border>
    <border>
      <left style="thin">
        <color indexed="64"/>
      </left>
      <right style="thick">
        <color rgb="FF92D050"/>
      </right>
      <top style="thin">
        <color indexed="64"/>
      </top>
      <bottom style="thin">
        <color indexed="64"/>
      </bottom>
      <diagonal/>
    </border>
    <border>
      <left style="thick">
        <color rgb="FF92D050"/>
      </left>
      <right style="thin">
        <color indexed="64"/>
      </right>
      <top/>
      <bottom style="medium">
        <color indexed="64"/>
      </bottom>
      <diagonal/>
    </border>
    <border>
      <left/>
      <right style="thick">
        <color rgb="FF92D050"/>
      </right>
      <top style="thin">
        <color indexed="64"/>
      </top>
      <bottom style="medium">
        <color indexed="64"/>
      </bottom>
      <diagonal/>
    </border>
    <border>
      <left/>
      <right style="thick">
        <color rgb="FF92D050"/>
      </right>
      <top/>
      <bottom/>
      <diagonal/>
    </border>
    <border>
      <left/>
      <right style="thick">
        <color rgb="FF92D050"/>
      </right>
      <top style="thin">
        <color rgb="FF92D050"/>
      </top>
      <bottom/>
      <diagonal/>
    </border>
    <border>
      <left style="thick">
        <color rgb="FF92D050"/>
      </left>
      <right/>
      <top/>
      <bottom style="thin">
        <color rgb="FF92D050"/>
      </bottom>
      <diagonal/>
    </border>
    <border>
      <left/>
      <right style="thick">
        <color rgb="FF92D050"/>
      </right>
      <top/>
      <bottom style="thin">
        <color rgb="FF92D050"/>
      </bottom>
      <diagonal/>
    </border>
    <border>
      <left style="thick">
        <color rgb="FF92D050"/>
      </left>
      <right style="thin">
        <color rgb="FF92D050"/>
      </right>
      <top style="thin">
        <color rgb="FF92D050"/>
      </top>
      <bottom style="thin">
        <color indexed="64"/>
      </bottom>
      <diagonal/>
    </border>
    <border>
      <left style="thin">
        <color rgb="FF92D050"/>
      </left>
      <right style="thick">
        <color rgb="FF92D050"/>
      </right>
      <top style="thin">
        <color rgb="FF92D050"/>
      </top>
      <bottom style="thin">
        <color indexed="64"/>
      </bottom>
      <diagonal/>
    </border>
    <border>
      <left style="thick">
        <color rgb="FF92D050"/>
      </left>
      <right style="thin">
        <color rgb="FF92D050"/>
      </right>
      <top style="thin">
        <color indexed="64"/>
      </top>
      <bottom style="thin">
        <color indexed="64"/>
      </bottom>
      <diagonal/>
    </border>
    <border>
      <left style="thin">
        <color rgb="FF92D050"/>
      </left>
      <right style="thick">
        <color rgb="FF92D050"/>
      </right>
      <top style="thin">
        <color indexed="64"/>
      </top>
      <bottom style="thin">
        <color indexed="64"/>
      </bottom>
      <diagonal/>
    </border>
    <border>
      <left style="thick">
        <color rgb="FF92D050"/>
      </left>
      <right style="thin">
        <color rgb="FF92D050"/>
      </right>
      <top style="thin">
        <color indexed="64"/>
      </top>
      <bottom/>
      <diagonal/>
    </border>
    <border>
      <left style="thin">
        <color rgb="FF92D050"/>
      </left>
      <right style="thick">
        <color rgb="FF92D050"/>
      </right>
      <top style="thin">
        <color indexed="64"/>
      </top>
      <bottom/>
      <diagonal/>
    </border>
    <border>
      <left style="thick">
        <color rgb="FF92D050"/>
      </left>
      <right style="thin">
        <color rgb="FF92D050"/>
      </right>
      <top style="thin">
        <color rgb="FF92D050"/>
      </top>
      <bottom/>
      <diagonal/>
    </border>
    <border>
      <left style="thin">
        <color rgb="FF92D050"/>
      </left>
      <right style="thick">
        <color rgb="FF92D050"/>
      </right>
      <top/>
      <bottom/>
      <diagonal/>
    </border>
    <border>
      <left style="thin">
        <color rgb="FF92D050"/>
      </left>
      <right style="thick">
        <color rgb="FF92D050"/>
      </right>
      <top/>
      <bottom style="thin">
        <color rgb="FF92D050"/>
      </bottom>
      <diagonal/>
    </border>
    <border>
      <left style="thick">
        <color rgb="FF92D050"/>
      </left>
      <right/>
      <top style="thin">
        <color rgb="FF92D050"/>
      </top>
      <bottom style="thin">
        <color rgb="FF92D050"/>
      </bottom>
      <diagonal/>
    </border>
    <border>
      <left/>
      <right style="thick">
        <color rgb="FF92D050"/>
      </right>
      <top style="thin">
        <color rgb="FF92D050"/>
      </top>
      <bottom style="thin">
        <color rgb="FF92D050"/>
      </bottom>
      <diagonal/>
    </border>
    <border>
      <left/>
      <right style="thick">
        <color rgb="FF92D050"/>
      </right>
      <top/>
      <bottom style="thick">
        <color rgb="FF92D050"/>
      </bottom>
      <diagonal/>
    </border>
    <border>
      <left/>
      <right style="thin">
        <color rgb="FF92D050"/>
      </right>
      <top style="medium">
        <color rgb="FF92D050"/>
      </top>
      <bottom/>
      <diagonal/>
    </border>
    <border>
      <left style="thin">
        <color rgb="FF92D050"/>
      </left>
      <right/>
      <top style="medium">
        <color rgb="FF92D050"/>
      </top>
      <bottom style="thin">
        <color rgb="FF92D050"/>
      </bottom>
      <diagonal/>
    </border>
    <border>
      <left/>
      <right style="thin">
        <color rgb="FF92D050"/>
      </right>
      <top style="medium">
        <color rgb="FF92D050"/>
      </top>
      <bottom style="thin">
        <color rgb="FF92D050"/>
      </bottom>
      <diagonal/>
    </border>
    <border>
      <left/>
      <right/>
      <top/>
      <bottom style="medium">
        <color rgb="FF92D050"/>
      </bottom>
      <diagonal/>
    </border>
    <border>
      <left/>
      <right style="thin">
        <color rgb="FF92D050"/>
      </right>
      <top/>
      <bottom style="medium">
        <color rgb="FF92D050"/>
      </bottom>
      <diagonal/>
    </border>
    <border>
      <left style="thick">
        <color rgb="FF92D050"/>
      </left>
      <right/>
      <top style="thick">
        <color rgb="FF92D050"/>
      </top>
      <bottom style="thin">
        <color rgb="FF92D050"/>
      </bottom>
      <diagonal/>
    </border>
    <border>
      <left/>
      <right/>
      <top style="thick">
        <color rgb="FF92D050"/>
      </top>
      <bottom style="thin">
        <color rgb="FF92D050"/>
      </bottom>
      <diagonal/>
    </border>
    <border>
      <left/>
      <right style="thin">
        <color rgb="FF92D050"/>
      </right>
      <top style="thick">
        <color rgb="FF92D050"/>
      </top>
      <bottom style="thin">
        <color rgb="FF92D050"/>
      </bottom>
      <diagonal/>
    </border>
    <border>
      <left style="thin">
        <color rgb="FF92D050"/>
      </left>
      <right/>
      <top style="thick">
        <color rgb="FF92D050"/>
      </top>
      <bottom/>
      <diagonal/>
    </border>
    <border>
      <left/>
      <right style="thick">
        <color rgb="FF92D050"/>
      </right>
      <top style="thick">
        <color rgb="FF92D05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style="thin">
        <color indexed="64"/>
      </right>
      <top/>
      <bottom style="medium">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ashDotDot">
        <color indexed="64"/>
      </left>
      <right style="dashDotDot">
        <color indexed="64"/>
      </right>
      <top style="dashDotDot">
        <color indexed="64"/>
      </top>
      <bottom style="dashDotDot">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dotted">
        <color indexed="64"/>
      </right>
      <top style="hair">
        <color indexed="64"/>
      </top>
      <bottom style="hair">
        <color indexed="64"/>
      </bottom>
      <diagonal/>
    </border>
    <border>
      <left style="dotted">
        <color indexed="64"/>
      </left>
      <right/>
      <top/>
      <bottom/>
      <diagonal/>
    </border>
    <border>
      <left style="dashDot">
        <color indexed="64"/>
      </left>
      <right style="dashDot">
        <color indexed="64"/>
      </right>
      <top style="dashDot">
        <color indexed="64"/>
      </top>
      <bottom style="dashDot">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42" fontId="8" fillId="0" borderId="0" applyFont="0" applyFill="0" applyBorder="0" applyAlignment="0" applyProtection="0"/>
    <xf numFmtId="0" fontId="1" fillId="0" borderId="0"/>
    <xf numFmtId="43" fontId="27" fillId="0" borderId="0" applyFont="0" applyFill="0" applyBorder="0" applyAlignment="0" applyProtection="0"/>
  </cellStyleXfs>
  <cellXfs count="904">
    <xf numFmtId="0" fontId="0" fillId="0" borderId="0" xfId="0"/>
    <xf numFmtId="0" fontId="5" fillId="3" borderId="2" xfId="0" applyFont="1" applyFill="1" applyBorder="1"/>
    <xf numFmtId="0" fontId="0" fillId="3" borderId="0" xfId="0" applyFill="1"/>
    <xf numFmtId="0" fontId="2" fillId="3" borderId="0" xfId="0" applyFont="1" applyFill="1"/>
    <xf numFmtId="0" fontId="5" fillId="3" borderId="0" xfId="0" applyFont="1" applyFill="1"/>
    <xf numFmtId="0" fontId="2" fillId="3" borderId="5" xfId="0" applyFont="1" applyFill="1" applyBorder="1"/>
    <xf numFmtId="0" fontId="2" fillId="3" borderId="6" xfId="0" applyFont="1" applyFill="1" applyBorder="1"/>
    <xf numFmtId="0" fontId="5" fillId="3" borderId="6" xfId="0" applyFont="1" applyFill="1" applyBorder="1"/>
    <xf numFmtId="0" fontId="5" fillId="3" borderId="7" xfId="0" applyFont="1" applyFill="1" applyBorder="1"/>
    <xf numFmtId="0" fontId="2" fillId="3" borderId="8" xfId="0" applyFont="1" applyFill="1" applyBorder="1"/>
    <xf numFmtId="0" fontId="5" fillId="3" borderId="9" xfId="0" applyFont="1" applyFill="1" applyBorder="1"/>
    <xf numFmtId="0" fontId="5" fillId="3" borderId="8" xfId="0" applyFont="1" applyFill="1" applyBorder="1"/>
    <xf numFmtId="0" fontId="2" fillId="3" borderId="10" xfId="0" applyFont="1" applyFill="1" applyBorder="1"/>
    <xf numFmtId="0" fontId="2" fillId="3" borderId="2" xfId="0" applyFont="1" applyFill="1" applyBorder="1"/>
    <xf numFmtId="0" fontId="5" fillId="3" borderId="1" xfId="0" applyFont="1" applyFill="1" applyBorder="1"/>
    <xf numFmtId="0" fontId="5" fillId="3" borderId="11" xfId="0" applyFont="1" applyFill="1" applyBorder="1" applyAlignment="1">
      <alignment horizontal="left"/>
    </xf>
    <xf numFmtId="0" fontId="5" fillId="3" borderId="12" xfId="0" applyFont="1" applyFill="1" applyBorder="1"/>
    <xf numFmtId="0" fontId="5" fillId="3" borderId="13" xfId="0" applyFont="1" applyFill="1" applyBorder="1" applyAlignment="1">
      <alignment horizontal="left"/>
    </xf>
    <xf numFmtId="0" fontId="5" fillId="3" borderId="0" xfId="0" applyFont="1" applyFill="1" applyAlignment="1">
      <alignment horizontal="left"/>
    </xf>
    <xf numFmtId="0" fontId="5" fillId="3" borderId="14" xfId="0" applyFont="1" applyFill="1" applyBorder="1" applyAlignment="1">
      <alignment horizontal="left"/>
    </xf>
    <xf numFmtId="0" fontId="3" fillId="2" borderId="1" xfId="0" applyFont="1" applyFill="1" applyBorder="1" applyAlignment="1">
      <alignment horizontal="center"/>
    </xf>
    <xf numFmtId="0" fontId="4" fillId="0" borderId="0" xfId="0" applyFont="1"/>
    <xf numFmtId="2" fontId="0" fillId="0" borderId="0" xfId="0" applyNumberFormat="1"/>
    <xf numFmtId="0" fontId="6" fillId="3" borderId="0" xfId="4" applyFont="1" applyFill="1"/>
    <xf numFmtId="0" fontId="6" fillId="0" borderId="64" xfId="4" applyFont="1" applyBorder="1" applyAlignment="1">
      <alignment vertical="center"/>
    </xf>
    <xf numFmtId="0" fontId="6" fillId="3" borderId="64" xfId="4" applyFont="1" applyFill="1" applyBorder="1" applyAlignment="1">
      <alignment vertical="top" wrapText="1"/>
    </xf>
    <xf numFmtId="0" fontId="6" fillId="3" borderId="53" xfId="4" applyFont="1" applyFill="1" applyBorder="1" applyAlignment="1">
      <alignment vertical="top" wrapText="1"/>
    </xf>
    <xf numFmtId="0" fontId="6" fillId="3" borderId="54" xfId="4" applyFont="1" applyFill="1" applyBorder="1" applyAlignment="1">
      <alignment vertical="top" wrapText="1"/>
    </xf>
    <xf numFmtId="3" fontId="4" fillId="0" borderId="0" xfId="0" applyNumberFormat="1" applyFont="1" applyAlignment="1">
      <alignment vertical="center"/>
    </xf>
    <xf numFmtId="3" fontId="4" fillId="0" borderId="0" xfId="0" applyNumberFormat="1" applyFont="1" applyAlignment="1">
      <alignment horizontal="center" vertical="center"/>
    </xf>
    <xf numFmtId="3" fontId="16" fillId="0" borderId="0" xfId="0" applyNumberFormat="1" applyFont="1" applyAlignment="1">
      <alignment vertical="center"/>
    </xf>
    <xf numFmtId="3" fontId="4" fillId="0" borderId="0" xfId="0" applyNumberFormat="1" applyFont="1" applyAlignment="1">
      <alignment horizontal="right" vertical="center" readingOrder="1"/>
    </xf>
    <xf numFmtId="0" fontId="4" fillId="0" borderId="0" xfId="0" applyFont="1" applyAlignment="1">
      <alignment vertical="center"/>
    </xf>
    <xf numFmtId="3" fontId="4" fillId="0" borderId="56" xfId="0" applyNumberFormat="1" applyFont="1" applyBorder="1" applyAlignment="1">
      <alignment vertical="center"/>
    </xf>
    <xf numFmtId="1" fontId="4" fillId="0" borderId="56" xfId="0" applyNumberFormat="1" applyFont="1" applyBorder="1" applyAlignment="1" applyProtection="1">
      <alignment horizontal="center" vertical="center"/>
      <protection locked="0"/>
    </xf>
    <xf numFmtId="0" fontId="14" fillId="0" borderId="56" xfId="0" applyFont="1" applyBorder="1" applyAlignment="1">
      <alignment horizontal="center" vertical="center" wrapText="1" readingOrder="1"/>
    </xf>
    <xf numFmtId="14" fontId="14" fillId="0" borderId="56" xfId="0" applyNumberFormat="1" applyFont="1" applyBorder="1" applyAlignment="1">
      <alignment horizontal="center" vertical="center" wrapText="1" readingOrder="1"/>
    </xf>
    <xf numFmtId="167" fontId="14" fillId="0" borderId="56" xfId="2" applyNumberFormat="1" applyFont="1" applyFill="1" applyBorder="1" applyAlignment="1" applyProtection="1">
      <alignment horizontal="center" vertical="center" wrapText="1" readingOrder="1"/>
      <protection locked="0"/>
    </xf>
    <xf numFmtId="0" fontId="14" fillId="0" borderId="56" xfId="0" applyFont="1" applyBorder="1" applyAlignment="1" applyProtection="1">
      <alignment horizontal="center" vertical="center" wrapText="1" readingOrder="1"/>
      <protection locked="0"/>
    </xf>
    <xf numFmtId="0" fontId="14" fillId="0" borderId="56" xfId="0" applyFont="1" applyBorder="1" applyAlignment="1" applyProtection="1">
      <alignment horizontal="center" vertical="center" readingOrder="1"/>
      <protection locked="0"/>
    </xf>
    <xf numFmtId="3" fontId="13" fillId="0" borderId="56" xfId="0" applyNumberFormat="1" applyFont="1" applyBorder="1" applyAlignment="1">
      <alignment horizontal="right" vertical="center"/>
    </xf>
    <xf numFmtId="0" fontId="13" fillId="6" borderId="56" xfId="0" applyFont="1" applyFill="1" applyBorder="1" applyAlignment="1">
      <alignment horizontal="center" vertical="center"/>
    </xf>
    <xf numFmtId="0" fontId="13" fillId="0" borderId="56" xfId="0" applyFont="1" applyBorder="1" applyAlignment="1">
      <alignment horizontal="center" vertical="center"/>
    </xf>
    <xf numFmtId="0" fontId="4" fillId="0" borderId="56" xfId="0" applyFont="1" applyBorder="1" applyAlignment="1">
      <alignment horizontal="center" vertical="center"/>
    </xf>
    <xf numFmtId="0" fontId="4" fillId="0" borderId="56" xfId="0" applyFont="1" applyBorder="1" applyAlignment="1">
      <alignment vertical="center"/>
    </xf>
    <xf numFmtId="0" fontId="4" fillId="0" borderId="0" xfId="0" applyFont="1" applyAlignment="1" applyProtection="1">
      <alignment vertical="center"/>
      <protection locked="0"/>
    </xf>
    <xf numFmtId="0" fontId="4" fillId="0" borderId="0" xfId="0" applyFont="1" applyAlignment="1" applyProtection="1">
      <alignment horizontal="center" vertical="center"/>
      <protection locked="0"/>
    </xf>
    <xf numFmtId="0" fontId="13" fillId="0" borderId="0" xfId="0" applyFont="1" applyAlignment="1" applyProtection="1">
      <alignment vertical="center"/>
      <protection locked="0"/>
    </xf>
    <xf numFmtId="1" fontId="4" fillId="0" borderId="0" xfId="0" applyNumberFormat="1" applyFont="1" applyAlignment="1" applyProtection="1">
      <alignment vertical="center"/>
      <protection locked="0"/>
    </xf>
    <xf numFmtId="0" fontId="4" fillId="0" borderId="0" xfId="0" applyFont="1" applyProtection="1">
      <protection locked="0"/>
    </xf>
    <xf numFmtId="1" fontId="4" fillId="0" borderId="0" xfId="0" applyNumberFormat="1" applyFont="1" applyAlignment="1">
      <alignment vertical="center"/>
    </xf>
    <xf numFmtId="0" fontId="4" fillId="0" borderId="0" xfId="0" applyFont="1" applyAlignment="1" applyProtection="1">
      <alignment vertical="top" wrapText="1"/>
      <protection locked="0"/>
    </xf>
    <xf numFmtId="0" fontId="4" fillId="0" borderId="56" xfId="0" applyFont="1" applyBorder="1" applyAlignment="1" applyProtection="1">
      <alignment horizontal="center" vertical="center"/>
      <protection locked="0"/>
    </xf>
    <xf numFmtId="0" fontId="4" fillId="0" borderId="56" xfId="0" applyFont="1" applyBorder="1" applyAlignment="1" applyProtection="1">
      <alignment vertical="center"/>
      <protection locked="0"/>
    </xf>
    <xf numFmtId="0" fontId="4" fillId="0" borderId="56" xfId="0" applyFont="1" applyBorder="1" applyAlignment="1" applyProtection="1">
      <alignment vertical="center" wrapText="1" readingOrder="1"/>
      <protection locked="0"/>
    </xf>
    <xf numFmtId="0" fontId="4" fillId="0" borderId="56" xfId="0" applyFont="1" applyBorder="1" applyAlignment="1" applyProtection="1">
      <alignment horizontal="left" vertical="center"/>
      <protection locked="0"/>
    </xf>
    <xf numFmtId="0" fontId="13" fillId="0" borderId="56" xfId="0" applyFont="1" applyBorder="1" applyAlignment="1" applyProtection="1">
      <alignment vertical="center"/>
      <protection locked="0"/>
    </xf>
    <xf numFmtId="3" fontId="4" fillId="0" borderId="56" xfId="0" applyNumberFormat="1" applyFont="1" applyBorder="1" applyAlignment="1" applyProtection="1">
      <alignment horizontal="left" vertical="center"/>
      <protection locked="0"/>
    </xf>
    <xf numFmtId="0" fontId="13" fillId="9" borderId="56" xfId="0" applyFont="1" applyFill="1" applyBorder="1" applyAlignment="1" applyProtection="1">
      <alignment vertical="center"/>
      <protection locked="0"/>
    </xf>
    <xf numFmtId="0" fontId="13" fillId="9" borderId="56" xfId="0" applyFont="1" applyFill="1" applyBorder="1" applyAlignment="1" applyProtection="1">
      <alignment horizontal="center" vertical="center"/>
      <protection locked="0"/>
    </xf>
    <xf numFmtId="165" fontId="13" fillId="9" borderId="56" xfId="0" applyNumberFormat="1" applyFont="1" applyFill="1" applyBorder="1" applyAlignment="1" applyProtection="1">
      <alignment horizontal="center" vertical="center"/>
      <protection locked="0"/>
    </xf>
    <xf numFmtId="0" fontId="13" fillId="0" borderId="56" xfId="0" applyFont="1" applyBorder="1" applyAlignment="1" applyProtection="1">
      <alignment horizontal="center" vertical="center"/>
      <protection locked="0"/>
    </xf>
    <xf numFmtId="1" fontId="13" fillId="0" borderId="56" xfId="0" applyNumberFormat="1" applyFont="1" applyBorder="1" applyAlignment="1" applyProtection="1">
      <alignment horizontal="center" vertical="center" wrapText="1"/>
      <protection locked="0"/>
    </xf>
    <xf numFmtId="1" fontId="13" fillId="0" borderId="56" xfId="0" applyNumberFormat="1" applyFont="1" applyBorder="1" applyAlignment="1">
      <alignment horizontal="center" vertical="center" wrapText="1"/>
    </xf>
    <xf numFmtId="1" fontId="4" fillId="0" borderId="56" xfId="2" applyNumberFormat="1" applyFont="1" applyFill="1" applyBorder="1" applyAlignment="1" applyProtection="1">
      <alignment horizontal="right" vertical="center"/>
      <protection locked="0"/>
    </xf>
    <xf numFmtId="0" fontId="4" fillId="0" borderId="56" xfId="0" applyFont="1" applyBorder="1" applyAlignment="1" applyProtection="1">
      <alignment vertical="center" wrapText="1"/>
      <protection locked="0"/>
    </xf>
    <xf numFmtId="0" fontId="4" fillId="0" borderId="56" xfId="0" applyFont="1" applyBorder="1" applyAlignment="1" applyProtection="1">
      <alignment horizontal="justify" vertical="top" wrapText="1"/>
      <protection locked="0"/>
    </xf>
    <xf numFmtId="0" fontId="13" fillId="0" borderId="56" xfId="0" applyFont="1" applyBorder="1" applyAlignment="1">
      <alignment horizontal="center" vertical="center" wrapText="1"/>
    </xf>
    <xf numFmtId="3" fontId="13" fillId="0" borderId="56" xfId="0" applyNumberFormat="1" applyFont="1" applyBorder="1" applyAlignment="1">
      <alignment vertical="center"/>
    </xf>
    <xf numFmtId="0" fontId="4" fillId="0" borderId="63" xfId="0" applyFont="1" applyBorder="1" applyAlignment="1" applyProtection="1">
      <alignment vertical="center"/>
      <protection locked="0"/>
    </xf>
    <xf numFmtId="42" fontId="4" fillId="0" borderId="56" xfId="3" applyFont="1" applyFill="1" applyBorder="1" applyAlignment="1" applyProtection="1">
      <alignment vertical="center"/>
      <protection locked="0"/>
    </xf>
    <xf numFmtId="0" fontId="4" fillId="0" borderId="56" xfId="3" applyNumberFormat="1" applyFont="1" applyFill="1" applyBorder="1" applyAlignment="1" applyProtection="1">
      <alignment horizontal="center" vertical="center"/>
    </xf>
    <xf numFmtId="49" fontId="4" fillId="0" borderId="56" xfId="3" applyNumberFormat="1" applyFont="1" applyFill="1" applyBorder="1" applyAlignment="1" applyProtection="1">
      <alignment horizontal="center" vertical="center"/>
    </xf>
    <xf numFmtId="0" fontId="4" fillId="0" borderId="56" xfId="3" applyNumberFormat="1" applyFont="1" applyFill="1" applyBorder="1" applyAlignment="1" applyProtection="1">
      <alignment horizontal="center" vertical="center"/>
      <protection locked="0"/>
    </xf>
    <xf numFmtId="49" fontId="4" fillId="0" borderId="56" xfId="3" applyNumberFormat="1" applyFont="1" applyFill="1" applyBorder="1" applyAlignment="1" applyProtection="1">
      <alignment horizontal="center" vertical="center"/>
      <protection locked="0"/>
    </xf>
    <xf numFmtId="0" fontId="13" fillId="0" borderId="56" xfId="3" applyNumberFormat="1" applyFont="1" applyFill="1" applyBorder="1" applyAlignment="1" applyProtection="1">
      <alignment horizontal="center" vertical="center"/>
    </xf>
    <xf numFmtId="49" fontId="13" fillId="0" borderId="56" xfId="3" applyNumberFormat="1" applyFont="1" applyFill="1" applyBorder="1" applyAlignment="1" applyProtection="1">
      <alignment horizontal="center" vertical="center"/>
    </xf>
    <xf numFmtId="1" fontId="13" fillId="0" borderId="0" xfId="0" applyNumberFormat="1" applyFont="1" applyAlignment="1" applyProtection="1">
      <alignment vertical="center"/>
      <protection locked="0"/>
    </xf>
    <xf numFmtId="1" fontId="4" fillId="0" borderId="56" xfId="0" applyNumberFormat="1" applyFont="1" applyBorder="1" applyAlignment="1" applyProtection="1">
      <alignment vertical="center"/>
      <protection locked="0"/>
    </xf>
    <xf numFmtId="0" fontId="4" fillId="0" borderId="54" xfId="3" applyNumberFormat="1" applyFont="1" applyFill="1" applyBorder="1" applyAlignment="1" applyProtection="1">
      <alignment horizontal="center" vertical="center"/>
    </xf>
    <xf numFmtId="49" fontId="4" fillId="0" borderId="54" xfId="3" applyNumberFormat="1" applyFont="1" applyFill="1" applyBorder="1" applyAlignment="1" applyProtection="1">
      <alignment horizontal="center" vertical="center"/>
    </xf>
    <xf numFmtId="0" fontId="4" fillId="0" borderId="56" xfId="3" applyNumberFormat="1" applyFont="1" applyFill="1" applyBorder="1" applyAlignment="1" applyProtection="1">
      <alignment horizontal="right" vertical="center"/>
      <protection locked="0"/>
    </xf>
    <xf numFmtId="49" fontId="4" fillId="0" borderId="56" xfId="3" applyNumberFormat="1" applyFont="1" applyFill="1" applyBorder="1" applyAlignment="1" applyProtection="1">
      <alignment horizontal="right" vertical="center"/>
      <protection locked="0"/>
    </xf>
    <xf numFmtId="1" fontId="4" fillId="0" borderId="56" xfId="0" applyNumberFormat="1" applyFont="1" applyBorder="1" applyAlignment="1" applyProtection="1">
      <alignment horizontal="right" vertical="center"/>
      <protection locked="0"/>
    </xf>
    <xf numFmtId="0" fontId="4" fillId="0" borderId="56" xfId="0" applyFont="1" applyBorder="1" applyAlignment="1" applyProtection="1">
      <alignment horizontal="right" vertical="center"/>
      <protection locked="0"/>
    </xf>
    <xf numFmtId="0" fontId="4" fillId="0" borderId="0" xfId="0" applyFont="1" applyAlignment="1">
      <alignment vertical="top" wrapText="1"/>
    </xf>
    <xf numFmtId="42" fontId="4" fillId="0" borderId="54" xfId="3" applyFont="1" applyFill="1" applyBorder="1" applyAlignment="1" applyProtection="1">
      <alignment vertical="center"/>
    </xf>
    <xf numFmtId="0" fontId="4" fillId="0" borderId="56" xfId="3" applyNumberFormat="1" applyFont="1" applyFill="1" applyBorder="1" applyAlignment="1" applyProtection="1">
      <alignment vertical="center"/>
      <protection locked="0"/>
    </xf>
    <xf numFmtId="49" fontId="4" fillId="0" borderId="56" xfId="3" applyNumberFormat="1" applyFont="1" applyFill="1" applyBorder="1" applyAlignment="1" applyProtection="1">
      <alignment vertical="center"/>
      <protection locked="0"/>
    </xf>
    <xf numFmtId="0" fontId="4" fillId="0" borderId="0" xfId="0" applyFont="1" applyAlignment="1" applyProtection="1">
      <alignment vertical="distributed"/>
      <protection locked="0"/>
    </xf>
    <xf numFmtId="0" fontId="4" fillId="0" borderId="56" xfId="3" applyNumberFormat="1" applyFont="1" applyFill="1" applyBorder="1" applyAlignment="1" applyProtection="1">
      <alignment horizontal="left" vertical="center"/>
    </xf>
    <xf numFmtId="49" fontId="4" fillId="0" borderId="56" xfId="3" applyNumberFormat="1" applyFont="1" applyFill="1" applyBorder="1" applyAlignment="1" applyProtection="1">
      <alignment horizontal="left" vertical="center"/>
    </xf>
    <xf numFmtId="1" fontId="4" fillId="0" borderId="56" xfId="0" applyNumberFormat="1" applyFont="1" applyBorder="1" applyAlignment="1" applyProtection="1">
      <alignment horizontal="left" vertical="center"/>
      <protection locked="0"/>
    </xf>
    <xf numFmtId="0" fontId="4" fillId="0" borderId="0" xfId="3" applyNumberFormat="1" applyFont="1" applyFill="1" applyBorder="1" applyAlignment="1" applyProtection="1">
      <alignment horizontal="center" vertical="center"/>
    </xf>
    <xf numFmtId="49" fontId="4" fillId="0" borderId="0" xfId="3" applyNumberFormat="1" applyFont="1" applyFill="1" applyBorder="1" applyAlignment="1" applyProtection="1">
      <alignment horizontal="center" vertical="center"/>
    </xf>
    <xf numFmtId="0" fontId="4" fillId="0" borderId="54" xfId="3" applyNumberFormat="1" applyFont="1" applyFill="1" applyBorder="1" applyAlignment="1" applyProtection="1">
      <alignment horizontal="center" vertical="center"/>
      <protection locked="0"/>
    </xf>
    <xf numFmtId="49" fontId="4" fillId="0" borderId="54" xfId="3" applyNumberFormat="1" applyFont="1" applyFill="1" applyBorder="1" applyAlignment="1" applyProtection="1">
      <alignment horizontal="center" vertical="center"/>
      <protection locked="0"/>
    </xf>
    <xf numFmtId="0" fontId="13" fillId="12" borderId="56" xfId="0" applyFont="1" applyFill="1" applyBorder="1" applyAlignment="1">
      <alignment horizontal="center" vertical="center"/>
    </xf>
    <xf numFmtId="0" fontId="4" fillId="3" borderId="0" xfId="0" applyFont="1" applyFill="1" applyAlignment="1">
      <alignment vertical="center"/>
    </xf>
    <xf numFmtId="0" fontId="4" fillId="3" borderId="56" xfId="0" applyFont="1" applyFill="1" applyBorder="1" applyAlignment="1">
      <alignment horizontal="center" vertical="center"/>
    </xf>
    <xf numFmtId="0" fontId="4" fillId="3" borderId="56" xfId="0" applyFont="1" applyFill="1" applyBorder="1" applyAlignment="1">
      <alignment vertical="center"/>
    </xf>
    <xf numFmtId="0" fontId="4" fillId="3" borderId="56" xfId="0" applyFont="1" applyFill="1" applyBorder="1" applyAlignment="1">
      <alignment horizontal="center" vertical="center" wrapText="1"/>
    </xf>
    <xf numFmtId="0" fontId="4" fillId="0" borderId="56" xfId="0" applyFont="1" applyBorder="1" applyAlignment="1">
      <alignment vertical="center" wrapText="1" readingOrder="1"/>
    </xf>
    <xf numFmtId="0" fontId="4" fillId="3" borderId="56" xfId="0" applyFont="1" applyFill="1" applyBorder="1" applyAlignment="1">
      <alignment horizontal="left" vertical="center"/>
    </xf>
    <xf numFmtId="0" fontId="13" fillId="12" borderId="56" xfId="0" applyFont="1" applyFill="1" applyBorder="1" applyAlignment="1">
      <alignment vertical="center"/>
    </xf>
    <xf numFmtId="0" fontId="13" fillId="3" borderId="56" xfId="0" applyFont="1" applyFill="1" applyBorder="1" applyAlignment="1">
      <alignment horizontal="center" vertical="center"/>
    </xf>
    <xf numFmtId="0" fontId="4" fillId="3" borderId="0" xfId="0" applyFont="1" applyFill="1" applyAlignment="1">
      <alignment horizontal="center" vertical="center"/>
    </xf>
    <xf numFmtId="0" fontId="13" fillId="3" borderId="0" xfId="0" applyFont="1" applyFill="1" applyAlignment="1">
      <alignment vertical="center"/>
    </xf>
    <xf numFmtId="0" fontId="4" fillId="3" borderId="0" xfId="0" applyFont="1" applyFill="1" applyAlignment="1" applyProtection="1">
      <alignment vertical="center"/>
      <protection locked="0"/>
    </xf>
    <xf numFmtId="0" fontId="4" fillId="3" borderId="0" xfId="0" applyFont="1" applyFill="1"/>
    <xf numFmtId="0" fontId="4" fillId="3" borderId="56" xfId="0" applyFont="1" applyFill="1" applyBorder="1" applyAlignment="1">
      <alignment vertical="center" wrapText="1"/>
    </xf>
    <xf numFmtId="0" fontId="4" fillId="3" borderId="56" xfId="0" applyFont="1" applyFill="1" applyBorder="1" applyAlignment="1">
      <alignment horizontal="justify" vertical="center" wrapText="1"/>
    </xf>
    <xf numFmtId="0" fontId="4" fillId="3" borderId="56" xfId="0" applyFont="1" applyFill="1" applyBorder="1" applyAlignment="1">
      <alignment horizontal="justify" vertical="top" wrapText="1"/>
    </xf>
    <xf numFmtId="0" fontId="4" fillId="3" borderId="56" xfId="3" applyNumberFormat="1" applyFont="1" applyFill="1" applyBorder="1" applyAlignment="1" applyProtection="1">
      <alignment horizontal="center" vertical="center"/>
    </xf>
    <xf numFmtId="49" fontId="4" fillId="3" borderId="56" xfId="3" applyNumberFormat="1" applyFont="1" applyFill="1" applyBorder="1" applyAlignment="1" applyProtection="1">
      <alignment horizontal="center" vertical="center"/>
    </xf>
    <xf numFmtId="0" fontId="4" fillId="3" borderId="56" xfId="3" applyNumberFormat="1" applyFont="1" applyFill="1" applyBorder="1" applyAlignment="1" applyProtection="1">
      <alignment horizontal="center" vertical="center"/>
      <protection locked="0"/>
    </xf>
    <xf numFmtId="49" fontId="4" fillId="3" borderId="56" xfId="3" applyNumberFormat="1" applyFont="1" applyFill="1" applyBorder="1" applyAlignment="1" applyProtection="1">
      <alignment horizontal="center" vertical="center"/>
      <protection locked="0"/>
    </xf>
    <xf numFmtId="42" fontId="4" fillId="3" borderId="0" xfId="3" applyFont="1" applyFill="1" applyBorder="1" applyAlignment="1">
      <alignment vertical="center"/>
    </xf>
    <xf numFmtId="0" fontId="6" fillId="0" borderId="1" xfId="4" applyFont="1" applyBorder="1" applyAlignment="1" applyProtection="1">
      <alignment horizontal="center" vertical="center" wrapText="1"/>
      <protection locked="0"/>
    </xf>
    <xf numFmtId="0" fontId="6" fillId="0" borderId="56" xfId="0" applyFont="1" applyBorder="1" applyAlignment="1">
      <alignment horizontal="center" vertical="distributed"/>
    </xf>
    <xf numFmtId="0" fontId="24" fillId="15" borderId="56" xfId="0" applyFont="1" applyFill="1" applyBorder="1" applyAlignment="1" applyProtection="1">
      <alignment vertical="center" wrapText="1" readingOrder="1"/>
      <protection locked="0"/>
    </xf>
    <xf numFmtId="3" fontId="1" fillId="0" borderId="0" xfId="0" applyNumberFormat="1" applyFont="1" applyAlignment="1">
      <alignment vertical="center"/>
    </xf>
    <xf numFmtId="3" fontId="13" fillId="0" borderId="60" xfId="0" applyNumberFormat="1" applyFont="1" applyBorder="1" applyAlignment="1">
      <alignment vertical="center"/>
    </xf>
    <xf numFmtId="167" fontId="14" fillId="0" borderId="85" xfId="2" applyNumberFormat="1" applyFont="1" applyFill="1" applyBorder="1" applyAlignment="1" applyProtection="1">
      <alignment horizontal="center" vertical="center" wrapText="1" readingOrder="1"/>
      <protection locked="0"/>
    </xf>
    <xf numFmtId="3" fontId="13" fillId="0" borderId="60" xfId="0" applyNumberFormat="1" applyFont="1" applyBorder="1" applyAlignment="1">
      <alignment horizontal="center" vertical="center"/>
    </xf>
    <xf numFmtId="0" fontId="15" fillId="6" borderId="77" xfId="0" applyFont="1" applyFill="1" applyBorder="1" applyAlignment="1">
      <alignment horizontal="center" vertical="center" wrapText="1" readingOrder="1"/>
    </xf>
    <xf numFmtId="10" fontId="14" fillId="0" borderId="77" xfId="0" applyNumberFormat="1" applyFont="1" applyBorder="1" applyAlignment="1">
      <alignment horizontal="center" vertical="center" wrapText="1" readingOrder="1"/>
    </xf>
    <xf numFmtId="10" fontId="15" fillId="0" borderId="80" xfId="0" applyNumberFormat="1" applyFont="1" applyBorder="1" applyAlignment="1">
      <alignment horizontal="center" vertical="center" wrapText="1" readingOrder="1"/>
    </xf>
    <xf numFmtId="0" fontId="13" fillId="16" borderId="90" xfId="0" applyFont="1" applyFill="1" applyBorder="1" applyAlignment="1">
      <alignment horizontal="center" vertical="center"/>
    </xf>
    <xf numFmtId="3" fontId="3" fillId="0" borderId="0" xfId="0" applyNumberFormat="1" applyFont="1" applyAlignment="1">
      <alignment vertical="center" textRotation="90"/>
    </xf>
    <xf numFmtId="4" fontId="4" fillId="0" borderId="84" xfId="0" applyNumberFormat="1" applyFont="1" applyBorder="1" applyAlignment="1">
      <alignment horizontal="right" vertical="center"/>
    </xf>
    <xf numFmtId="4" fontId="13" fillId="0" borderId="91" xfId="0" applyNumberFormat="1" applyFont="1" applyBorder="1" applyAlignment="1">
      <alignment horizontal="right" vertical="center"/>
    </xf>
    <xf numFmtId="0" fontId="13" fillId="6" borderId="65" xfId="0" applyFont="1" applyFill="1" applyBorder="1" applyAlignment="1">
      <alignment horizontal="center" vertical="center"/>
    </xf>
    <xf numFmtId="0" fontId="4" fillId="0" borderId="65" xfId="0" applyFont="1" applyBorder="1" applyAlignment="1">
      <alignment horizontal="center" vertical="center"/>
    </xf>
    <xf numFmtId="0" fontId="4" fillId="16" borderId="65" xfId="0" applyFont="1" applyFill="1" applyBorder="1" applyAlignment="1">
      <alignment horizontal="center" vertical="center"/>
    </xf>
    <xf numFmtId="4" fontId="4" fillId="0" borderId="56" xfId="1" applyNumberFormat="1" applyFont="1" applyFill="1" applyBorder="1" applyAlignment="1" applyProtection="1">
      <alignment horizontal="right" vertical="center"/>
    </xf>
    <xf numFmtId="2" fontId="4" fillId="0" borderId="56" xfId="0" applyNumberFormat="1" applyFont="1" applyBorder="1" applyAlignment="1">
      <alignment horizontal="center" vertical="center"/>
    </xf>
    <xf numFmtId="0" fontId="4" fillId="0" borderId="56" xfId="0" applyFont="1" applyBorder="1" applyAlignment="1" applyProtection="1">
      <alignment vertical="distributed"/>
      <protection locked="0"/>
    </xf>
    <xf numFmtId="0" fontId="4" fillId="13" borderId="0" xfId="0" applyFont="1" applyFill="1" applyAlignment="1">
      <alignment horizontal="left" vertical="center" wrapText="1"/>
    </xf>
    <xf numFmtId="0" fontId="4" fillId="13" borderId="0" xfId="0" applyFont="1" applyFill="1" applyAlignment="1">
      <alignment vertical="center"/>
    </xf>
    <xf numFmtId="0" fontId="13" fillId="19" borderId="56" xfId="0" applyFont="1" applyFill="1" applyBorder="1" applyAlignment="1">
      <alignment horizontal="center" vertical="center"/>
    </xf>
    <xf numFmtId="0" fontId="13" fillId="13" borderId="56" xfId="0" applyFont="1" applyFill="1" applyBorder="1" applyAlignment="1">
      <alignment horizontal="center" vertical="center"/>
    </xf>
    <xf numFmtId="0" fontId="4" fillId="13" borderId="65" xfId="0" applyFont="1" applyFill="1" applyBorder="1" applyAlignment="1">
      <alignment horizontal="center" vertical="center"/>
    </xf>
    <xf numFmtId="0" fontId="15" fillId="0" borderId="56" xfId="0" applyFont="1" applyBorder="1" applyAlignment="1">
      <alignment vertical="center" wrapText="1" readingOrder="1"/>
    </xf>
    <xf numFmtId="39" fontId="13" fillId="0" borderId="56" xfId="1" applyNumberFormat="1" applyFont="1" applyFill="1" applyBorder="1" applyAlignment="1" applyProtection="1">
      <alignment vertical="center"/>
    </xf>
    <xf numFmtId="39" fontId="13" fillId="0" borderId="56" xfId="1" applyNumberFormat="1" applyFont="1" applyFill="1" applyBorder="1" applyAlignment="1" applyProtection="1">
      <alignment vertical="center"/>
      <protection locked="0"/>
    </xf>
    <xf numFmtId="39" fontId="13" fillId="0" borderId="56" xfId="2" applyNumberFormat="1" applyFont="1" applyFill="1" applyBorder="1" applyAlignment="1" applyProtection="1">
      <alignment horizontal="right" vertical="center"/>
    </xf>
    <xf numFmtId="39" fontId="4" fillId="0" borderId="56" xfId="1" applyNumberFormat="1" applyFont="1" applyFill="1" applyBorder="1" applyAlignment="1" applyProtection="1">
      <alignment vertical="center"/>
      <protection locked="0"/>
    </xf>
    <xf numFmtId="39" fontId="4" fillId="0" borderId="56" xfId="1" applyNumberFormat="1" applyFont="1" applyFill="1" applyBorder="1" applyAlignment="1" applyProtection="1">
      <alignment vertical="center"/>
    </xf>
    <xf numFmtId="2" fontId="4" fillId="0" borderId="56" xfId="2" applyNumberFormat="1" applyFont="1" applyFill="1" applyBorder="1" applyAlignment="1" applyProtection="1">
      <alignment horizontal="right" vertical="center"/>
      <protection locked="0"/>
    </xf>
    <xf numFmtId="4" fontId="4" fillId="0" borderId="56" xfId="0" applyNumberFormat="1" applyFont="1" applyBorder="1" applyAlignment="1">
      <alignment vertical="center"/>
    </xf>
    <xf numFmtId="168" fontId="4" fillId="0" borderId="0" xfId="0" applyNumberFormat="1" applyFont="1" applyAlignment="1">
      <alignment vertical="center"/>
    </xf>
    <xf numFmtId="168" fontId="4" fillId="0" borderId="0" xfId="0" applyNumberFormat="1" applyFont="1" applyAlignment="1">
      <alignment horizontal="center" vertical="center"/>
    </xf>
    <xf numFmtId="4" fontId="13" fillId="0" borderId="56" xfId="0" applyNumberFormat="1" applyFont="1" applyBorder="1" applyAlignment="1">
      <alignment horizontal="center" vertical="center"/>
    </xf>
    <xf numFmtId="3" fontId="6" fillId="0" borderId="106" xfId="4" applyNumberFormat="1" applyFont="1" applyBorder="1" applyAlignment="1" applyProtection="1">
      <alignment horizontal="center" vertical="center" readingOrder="1"/>
      <protection locked="0"/>
    </xf>
    <xf numFmtId="14" fontId="6" fillId="0" borderId="107" xfId="4" applyNumberFormat="1" applyFont="1" applyBorder="1" applyAlignment="1" applyProtection="1">
      <alignment horizontal="center" vertical="center" readingOrder="1"/>
      <protection locked="0"/>
    </xf>
    <xf numFmtId="0" fontId="6" fillId="0" borderId="109" xfId="4" applyFont="1" applyBorder="1" applyAlignment="1" applyProtection="1">
      <alignment horizontal="center" vertical="center" wrapText="1"/>
      <protection locked="0"/>
    </xf>
    <xf numFmtId="0" fontId="6" fillId="3" borderId="68" xfId="4" applyFont="1" applyFill="1" applyBorder="1" applyAlignment="1">
      <alignment horizontal="justify" vertical="top"/>
    </xf>
    <xf numFmtId="0" fontId="6" fillId="3" borderId="112" xfId="4" applyFont="1" applyFill="1" applyBorder="1"/>
    <xf numFmtId="0" fontId="3" fillId="3" borderId="122" xfId="4" applyFont="1" applyFill="1" applyBorder="1" applyAlignment="1">
      <alignment horizontal="center" vertical="center" wrapText="1"/>
    </xf>
    <xf numFmtId="0" fontId="6" fillId="3" borderId="68" xfId="4" applyFont="1" applyFill="1" applyBorder="1"/>
    <xf numFmtId="3" fontId="7" fillId="15" borderId="90" xfId="0" applyNumberFormat="1" applyFont="1" applyFill="1" applyBorder="1" applyAlignment="1" applyProtection="1">
      <alignment vertical="center"/>
      <protection locked="0"/>
    </xf>
    <xf numFmtId="3" fontId="7" fillId="0" borderId="90" xfId="0" applyNumberFormat="1" applyFont="1" applyBorder="1" applyAlignment="1" applyProtection="1">
      <alignment horizontal="left" vertical="center"/>
      <protection locked="0"/>
    </xf>
    <xf numFmtId="3" fontId="7" fillId="12" borderId="90" xfId="0" applyNumberFormat="1" applyFont="1" applyFill="1" applyBorder="1" applyAlignment="1" applyProtection="1">
      <alignment horizontal="center" vertical="center"/>
      <protection locked="0"/>
    </xf>
    <xf numFmtId="49" fontId="6" fillId="0" borderId="90" xfId="0" applyNumberFormat="1" applyFont="1" applyBorder="1" applyAlignment="1">
      <alignment vertical="distributed"/>
    </xf>
    <xf numFmtId="0" fontId="6" fillId="3" borderId="68" xfId="4" applyFont="1" applyFill="1" applyBorder="1" applyAlignment="1">
      <alignment vertical="top" wrapText="1"/>
    </xf>
    <xf numFmtId="0" fontId="6" fillId="3" borderId="0" xfId="4" applyFont="1" applyFill="1" applyAlignment="1">
      <alignment vertical="top" wrapText="1"/>
    </xf>
    <xf numFmtId="0" fontId="6" fillId="3" borderId="112" xfId="4" applyFont="1" applyFill="1" applyBorder="1" applyAlignment="1">
      <alignment vertical="top" wrapText="1"/>
    </xf>
    <xf numFmtId="0" fontId="3" fillId="0" borderId="122" xfId="4" applyFont="1" applyBorder="1" applyAlignment="1">
      <alignment horizontal="center" vertical="center" wrapText="1"/>
    </xf>
    <xf numFmtId="0" fontId="3" fillId="0" borderId="71" xfId="4" applyFont="1" applyBorder="1" applyAlignment="1">
      <alignment horizontal="center" vertical="center" wrapText="1"/>
    </xf>
    <xf numFmtId="0" fontId="3" fillId="0" borderId="72" xfId="4" applyFont="1" applyBorder="1" applyAlignment="1">
      <alignment vertical="center" wrapText="1"/>
    </xf>
    <xf numFmtId="0" fontId="3" fillId="0" borderId="122" xfId="4" applyFont="1" applyBorder="1" applyAlignment="1">
      <alignment horizontal="center" vertical="distributed"/>
    </xf>
    <xf numFmtId="0" fontId="3" fillId="0" borderId="71" xfId="4" applyFont="1" applyBorder="1" applyAlignment="1">
      <alignment horizontal="center" vertical="distributed"/>
    </xf>
    <xf numFmtId="0" fontId="3" fillId="0" borderId="72" xfId="4" applyFont="1" applyBorder="1" applyAlignment="1">
      <alignment horizontal="center" vertical="distributed"/>
    </xf>
    <xf numFmtId="0" fontId="7" fillId="0" borderId="0" xfId="4" applyFont="1" applyAlignment="1">
      <alignment horizontal="center" vertical="distributed"/>
    </xf>
    <xf numFmtId="0" fontId="7" fillId="0" borderId="112" xfId="4" applyFont="1" applyBorder="1" applyAlignment="1">
      <alignment horizontal="center" vertical="distributed"/>
    </xf>
    <xf numFmtId="0" fontId="6" fillId="0" borderId="68" xfId="0" applyFont="1" applyBorder="1" applyAlignment="1">
      <alignment vertical="center"/>
    </xf>
    <xf numFmtId="0" fontId="11" fillId="3" borderId="71" xfId="4" applyFont="1" applyFill="1" applyBorder="1" applyAlignment="1">
      <alignment horizontal="center" vertical="top" wrapText="1"/>
    </xf>
    <xf numFmtId="0" fontId="11" fillId="3" borderId="71" xfId="4" applyFont="1" applyFill="1" applyBorder="1" applyAlignment="1">
      <alignment vertical="top" wrapText="1"/>
    </xf>
    <xf numFmtId="0" fontId="3" fillId="0" borderId="72" xfId="4" applyFont="1" applyBorder="1" applyAlignment="1">
      <alignment horizontal="center" vertical="distributed" wrapText="1"/>
    </xf>
    <xf numFmtId="0" fontId="1" fillId="3" borderId="71" xfId="4" applyFill="1" applyBorder="1" applyAlignment="1">
      <alignment vertical="top" wrapText="1"/>
    </xf>
    <xf numFmtId="0" fontId="3" fillId="0" borderId="90" xfId="4" applyFont="1" applyBorder="1" applyAlignment="1">
      <alignment horizontal="center" vertical="distributed"/>
    </xf>
    <xf numFmtId="0" fontId="6" fillId="3" borderId="126" xfId="4" applyFont="1" applyFill="1" applyBorder="1" applyAlignment="1">
      <alignment vertical="top" wrapText="1"/>
    </xf>
    <xf numFmtId="0" fontId="6" fillId="3" borderId="115" xfId="4" applyFont="1" applyFill="1" applyBorder="1" applyAlignment="1">
      <alignment vertical="top" wrapText="1"/>
    </xf>
    <xf numFmtId="0" fontId="3" fillId="3" borderId="72" xfId="4" applyFont="1" applyFill="1" applyBorder="1" applyAlignment="1">
      <alignment horizontal="center" vertical="top" wrapText="1"/>
    </xf>
    <xf numFmtId="3" fontId="6" fillId="0" borderId="90" xfId="0" applyNumberFormat="1" applyFont="1" applyBorder="1" applyAlignment="1">
      <alignment horizontal="center" vertical="center" wrapText="1"/>
    </xf>
    <xf numFmtId="3" fontId="6" fillId="0" borderId="90" xfId="0" applyNumberFormat="1" applyFont="1" applyBorder="1" applyAlignment="1">
      <alignment horizontal="left" vertical="center" wrapText="1"/>
    </xf>
    <xf numFmtId="0" fontId="6" fillId="0" borderId="68" xfId="4" applyFont="1" applyBorder="1" applyAlignment="1">
      <alignment vertical="center"/>
    </xf>
    <xf numFmtId="0" fontId="7" fillId="0" borderId="90" xfId="4" applyFont="1" applyBorder="1" applyAlignment="1">
      <alignment horizontal="center" vertical="center"/>
    </xf>
    <xf numFmtId="0" fontId="6" fillId="0" borderId="0" xfId="4" applyFont="1" applyAlignment="1">
      <alignment vertical="center"/>
    </xf>
    <xf numFmtId="0" fontId="6" fillId="3" borderId="114" xfId="4" applyFont="1" applyFill="1" applyBorder="1" applyAlignment="1">
      <alignment vertical="top" wrapText="1"/>
    </xf>
    <xf numFmtId="0" fontId="6" fillId="3" borderId="69" xfId="4" applyFont="1" applyFill="1" applyBorder="1" applyAlignment="1">
      <alignment vertical="top" wrapText="1"/>
    </xf>
    <xf numFmtId="0" fontId="6" fillId="3" borderId="87" xfId="4" applyFont="1" applyFill="1" applyBorder="1" applyAlignment="1">
      <alignment vertical="top" wrapText="1"/>
    </xf>
    <xf numFmtId="0" fontId="6" fillId="3" borderId="127" xfId="4" applyFont="1" applyFill="1" applyBorder="1" applyAlignment="1">
      <alignment vertical="top" wrapText="1"/>
    </xf>
    <xf numFmtId="2" fontId="13" fillId="0" borderId="56" xfId="0" applyNumberFormat="1" applyFont="1" applyBorder="1" applyAlignment="1">
      <alignment horizontal="center" vertical="center"/>
    </xf>
    <xf numFmtId="170" fontId="4" fillId="0" borderId="0" xfId="0" applyNumberFormat="1" applyFont="1" applyAlignment="1">
      <alignment vertical="center"/>
    </xf>
    <xf numFmtId="171" fontId="4" fillId="0" borderId="0" xfId="0" applyNumberFormat="1" applyFont="1" applyAlignment="1">
      <alignment vertical="center"/>
    </xf>
    <xf numFmtId="49" fontId="13" fillId="18" borderId="82" xfId="0" applyNumberFormat="1" applyFont="1" applyFill="1" applyBorder="1" applyAlignment="1">
      <alignment horizontal="center" vertical="center"/>
    </xf>
    <xf numFmtId="10" fontId="4" fillId="0" borderId="0" xfId="2" applyNumberFormat="1" applyFont="1" applyAlignment="1">
      <alignment vertical="center"/>
    </xf>
    <xf numFmtId="4" fontId="14" fillId="0" borderId="84" xfId="0" applyNumberFormat="1" applyFont="1" applyBorder="1" applyAlignment="1">
      <alignment vertical="center" wrapText="1" readingOrder="1"/>
    </xf>
    <xf numFmtId="4" fontId="4" fillId="0" borderId="56" xfId="0" applyNumberFormat="1" applyFont="1" applyBorder="1" applyAlignment="1" applyProtection="1">
      <alignment vertical="center"/>
      <protection locked="0"/>
    </xf>
    <xf numFmtId="10" fontId="14" fillId="0" borderId="77" xfId="0" applyNumberFormat="1" applyFont="1" applyBorder="1" applyAlignment="1" applyProtection="1">
      <alignment horizontal="center" vertical="center" wrapText="1" readingOrder="1"/>
      <protection locked="0"/>
    </xf>
    <xf numFmtId="167" fontId="14" fillId="0" borderId="89" xfId="2" applyNumberFormat="1" applyFont="1" applyFill="1" applyBorder="1" applyAlignment="1" applyProtection="1">
      <alignment horizontal="center" vertical="center" wrapText="1" readingOrder="1"/>
      <protection locked="0"/>
    </xf>
    <xf numFmtId="14" fontId="14" fillId="0" borderId="60" xfId="0" applyNumberFormat="1" applyFont="1" applyBorder="1" applyAlignment="1">
      <alignment horizontal="center" vertical="center" wrapText="1" readingOrder="1"/>
    </xf>
    <xf numFmtId="0" fontId="15" fillId="0" borderId="62" xfId="0" applyFont="1" applyBorder="1" applyAlignment="1">
      <alignment horizontal="center" vertical="center" wrapText="1" readingOrder="1"/>
    </xf>
    <xf numFmtId="0" fontId="15" fillId="5" borderId="62" xfId="0" applyFont="1" applyFill="1" applyBorder="1" applyAlignment="1" applyProtection="1">
      <alignment horizontal="center" vertical="center" wrapText="1" readingOrder="1"/>
      <protection locked="0"/>
    </xf>
    <xf numFmtId="0" fontId="15" fillId="17" borderId="62" xfId="0" applyFont="1" applyFill="1" applyBorder="1" applyAlignment="1" applyProtection="1">
      <alignment horizontal="center" vertical="center" wrapText="1" readingOrder="1"/>
      <protection locked="0"/>
    </xf>
    <xf numFmtId="0" fontId="15" fillId="0" borderId="124" xfId="0" applyFont="1" applyBorder="1" applyAlignment="1">
      <alignment horizontal="center" vertical="center" wrapText="1" readingOrder="1"/>
    </xf>
    <xf numFmtId="0" fontId="13" fillId="6" borderId="92" xfId="0" applyFont="1" applyFill="1" applyBorder="1" applyAlignment="1">
      <alignment horizontal="center" vertical="center"/>
    </xf>
    <xf numFmtId="0" fontId="15" fillId="6" borderId="93" xfId="0" applyFont="1" applyFill="1" applyBorder="1" applyAlignment="1">
      <alignment horizontal="center" vertical="center" wrapText="1" readingOrder="1"/>
    </xf>
    <xf numFmtId="0" fontId="13" fillId="6" borderId="130" xfId="0" applyFont="1" applyFill="1" applyBorder="1" applyAlignment="1">
      <alignment horizontal="center" vertical="center"/>
    </xf>
    <xf numFmtId="10" fontId="13" fillId="0" borderId="77" xfId="0" applyNumberFormat="1" applyFont="1" applyBorder="1" applyAlignment="1">
      <alignment horizontal="center" vertical="center" wrapText="1" readingOrder="1"/>
    </xf>
    <xf numFmtId="10" fontId="4" fillId="0" borderId="77" xfId="0" applyNumberFormat="1" applyFont="1" applyBorder="1" applyAlignment="1">
      <alignment horizontal="center" vertical="center" wrapText="1" readingOrder="1"/>
    </xf>
    <xf numFmtId="10" fontId="4" fillId="16" borderId="77" xfId="0" applyNumberFormat="1" applyFont="1" applyFill="1" applyBorder="1" applyAlignment="1">
      <alignment horizontal="center" vertical="center" wrapText="1" readingOrder="1"/>
    </xf>
    <xf numFmtId="10" fontId="15" fillId="0" borderId="77" xfId="0" applyNumberFormat="1" applyFont="1" applyBorder="1" applyAlignment="1">
      <alignment horizontal="center" vertical="center" wrapText="1" readingOrder="1"/>
    </xf>
    <xf numFmtId="10" fontId="15" fillId="0" borderId="81" xfId="0" applyNumberFormat="1" applyFont="1" applyBorder="1" applyAlignment="1">
      <alignment horizontal="center" vertical="center" wrapText="1" readingOrder="1"/>
    </xf>
    <xf numFmtId="10" fontId="14" fillId="16" borderId="77" xfId="0" applyNumberFormat="1" applyFont="1" applyFill="1" applyBorder="1" applyAlignment="1" applyProtection="1">
      <alignment horizontal="center" vertical="center" wrapText="1" readingOrder="1"/>
      <protection locked="0"/>
    </xf>
    <xf numFmtId="4" fontId="4" fillId="0" borderId="56" xfId="1" applyNumberFormat="1" applyFont="1" applyFill="1" applyBorder="1" applyAlignment="1" applyProtection="1">
      <alignment horizontal="right" vertical="center"/>
      <protection locked="0"/>
    </xf>
    <xf numFmtId="168" fontId="15" fillId="0" borderId="91" xfId="3" applyNumberFormat="1" applyFont="1" applyFill="1" applyBorder="1" applyAlignment="1" applyProtection="1">
      <alignment horizontal="right" vertical="center" wrapText="1" readingOrder="1"/>
      <protection locked="0"/>
    </xf>
    <xf numFmtId="172" fontId="14" fillId="0" borderId="56" xfId="0" applyNumberFormat="1" applyFont="1" applyBorder="1" applyAlignment="1" applyProtection="1">
      <alignment horizontal="center" vertical="center" readingOrder="1"/>
      <protection locked="0"/>
    </xf>
    <xf numFmtId="172" fontId="4" fillId="0" borderId="56" xfId="0" applyNumberFormat="1" applyFont="1" applyBorder="1" applyAlignment="1" applyProtection="1">
      <alignment horizontal="center" vertical="center"/>
      <protection locked="0"/>
    </xf>
    <xf numFmtId="4" fontId="4" fillId="0" borderId="56" xfId="2" applyNumberFormat="1" applyFont="1" applyFill="1" applyBorder="1" applyAlignment="1" applyProtection="1">
      <alignment horizontal="right" vertical="center"/>
      <protection locked="0"/>
    </xf>
    <xf numFmtId="4" fontId="4" fillId="0" borderId="56" xfId="1" applyNumberFormat="1" applyFont="1" applyFill="1" applyBorder="1" applyAlignment="1" applyProtection="1">
      <alignment vertical="center"/>
      <protection hidden="1"/>
    </xf>
    <xf numFmtId="4" fontId="13" fillId="0" borderId="56" xfId="1" applyNumberFormat="1" applyFont="1" applyFill="1" applyBorder="1" applyAlignment="1" applyProtection="1">
      <alignment vertical="center"/>
    </xf>
    <xf numFmtId="4" fontId="13" fillId="0" borderId="56" xfId="1" applyNumberFormat="1" applyFont="1" applyFill="1" applyBorder="1" applyAlignment="1" applyProtection="1">
      <alignment vertical="center"/>
      <protection hidden="1"/>
    </xf>
    <xf numFmtId="168" fontId="4" fillId="0" borderId="56" xfId="1" applyNumberFormat="1" applyFont="1" applyFill="1" applyBorder="1" applyAlignment="1" applyProtection="1">
      <alignment vertical="center"/>
    </xf>
    <xf numFmtId="168" fontId="4" fillId="0" borderId="56" xfId="1" applyNumberFormat="1" applyFont="1" applyFill="1" applyBorder="1" applyAlignment="1" applyProtection="1">
      <alignment vertical="center"/>
      <protection locked="0"/>
    </xf>
    <xf numFmtId="168" fontId="13" fillId="0" borderId="56" xfId="1" applyNumberFormat="1" applyFont="1" applyFill="1" applyBorder="1" applyAlignment="1" applyProtection="1">
      <alignment vertical="center"/>
    </xf>
    <xf numFmtId="168" fontId="13" fillId="0" borderId="56" xfId="0" applyNumberFormat="1" applyFont="1" applyBorder="1" applyAlignment="1">
      <alignment horizontal="right" vertical="center"/>
    </xf>
    <xf numFmtId="4" fontId="13" fillId="0" borderId="56" xfId="0" applyNumberFormat="1" applyFont="1" applyBorder="1" applyAlignment="1">
      <alignment horizontal="right" vertical="center"/>
    </xf>
    <xf numFmtId="4" fontId="4" fillId="0" borderId="56" xfId="1" applyNumberFormat="1" applyFont="1" applyFill="1" applyBorder="1" applyAlignment="1" applyProtection="1">
      <alignment vertical="center"/>
      <protection locked="0"/>
    </xf>
    <xf numFmtId="4" fontId="4" fillId="0" borderId="56" xfId="1" applyNumberFormat="1" applyFont="1" applyFill="1" applyBorder="1" applyAlignment="1" applyProtection="1">
      <alignment vertical="center"/>
    </xf>
    <xf numFmtId="4" fontId="13" fillId="0" borderId="56" xfId="0" applyNumberFormat="1" applyFont="1" applyBorder="1" applyAlignment="1">
      <alignment vertical="center"/>
    </xf>
    <xf numFmtId="4" fontId="13" fillId="0" borderId="56" xfId="0" applyNumberFormat="1" applyFont="1" applyBorder="1" applyAlignment="1" applyProtection="1">
      <alignment vertical="center"/>
      <protection locked="0"/>
    </xf>
    <xf numFmtId="168" fontId="4" fillId="0" borderId="56" xfId="3" applyNumberFormat="1" applyFont="1" applyFill="1" applyBorder="1" applyAlignment="1" applyProtection="1">
      <alignment vertical="center"/>
    </xf>
    <xf numFmtId="168" fontId="4" fillId="0" borderId="56" xfId="3" applyNumberFormat="1" applyFont="1" applyFill="1" applyBorder="1" applyAlignment="1" applyProtection="1">
      <alignment vertical="center"/>
      <protection locked="0"/>
    </xf>
    <xf numFmtId="168" fontId="13" fillId="0" borderId="56" xfId="3" applyNumberFormat="1" applyFont="1" applyFill="1" applyBorder="1" applyAlignment="1" applyProtection="1">
      <alignment vertical="center"/>
    </xf>
    <xf numFmtId="168" fontId="13" fillId="0" borderId="56" xfId="1" applyNumberFormat="1" applyFont="1" applyFill="1" applyBorder="1" applyAlignment="1" applyProtection="1">
      <alignment vertical="center"/>
      <protection locked="0"/>
    </xf>
    <xf numFmtId="2" fontId="4" fillId="0" borderId="56" xfId="0" applyNumberFormat="1" applyFont="1" applyBorder="1" applyAlignment="1">
      <alignment vertical="center"/>
    </xf>
    <xf numFmtId="2" fontId="13" fillId="0" borderId="56" xfId="0" applyNumberFormat="1" applyFont="1" applyBorder="1" applyAlignment="1">
      <alignment horizontal="right" vertical="center"/>
    </xf>
    <xf numFmtId="2" fontId="13" fillId="0" borderId="56" xfId="0" applyNumberFormat="1" applyFont="1" applyBorder="1" applyAlignment="1">
      <alignment vertical="center"/>
    </xf>
    <xf numFmtId="4" fontId="13" fillId="0" borderId="56" xfId="1" applyNumberFormat="1" applyFont="1" applyFill="1" applyBorder="1" applyAlignment="1" applyProtection="1">
      <alignment vertical="center"/>
      <protection locked="0"/>
    </xf>
    <xf numFmtId="4" fontId="13" fillId="0" borderId="56" xfId="3" applyNumberFormat="1" applyFont="1" applyFill="1" applyBorder="1" applyAlignment="1" applyProtection="1">
      <alignment vertical="center"/>
    </xf>
    <xf numFmtId="4" fontId="4" fillId="0" borderId="56" xfId="3" applyNumberFormat="1" applyFont="1" applyFill="1" applyBorder="1" applyAlignment="1" applyProtection="1">
      <alignment vertical="center"/>
      <protection locked="0"/>
    </xf>
    <xf numFmtId="39" fontId="13" fillId="0" borderId="56" xfId="0" applyNumberFormat="1" applyFont="1" applyBorder="1" applyAlignment="1">
      <alignment horizontal="right" vertical="center"/>
    </xf>
    <xf numFmtId="2" fontId="13" fillId="0" borderId="56" xfId="1" applyNumberFormat="1" applyFont="1" applyFill="1" applyBorder="1" applyAlignment="1" applyProtection="1">
      <alignment vertical="center"/>
    </xf>
    <xf numFmtId="2" fontId="4" fillId="0" borderId="56" xfId="1" applyNumberFormat="1" applyFont="1" applyFill="1" applyBorder="1" applyAlignment="1" applyProtection="1">
      <alignment vertical="center"/>
      <protection hidden="1"/>
    </xf>
    <xf numFmtId="2" fontId="13" fillId="0" borderId="56" xfId="1" applyNumberFormat="1" applyFont="1" applyFill="1" applyBorder="1" applyAlignment="1" applyProtection="1">
      <alignment vertical="center"/>
      <protection hidden="1"/>
    </xf>
    <xf numFmtId="39" fontId="4" fillId="3" borderId="56" xfId="1" applyNumberFormat="1" applyFont="1" applyFill="1" applyBorder="1" applyAlignment="1" applyProtection="1">
      <alignment vertical="center"/>
    </xf>
    <xf numFmtId="39" fontId="4" fillId="3" borderId="56" xfId="1" applyNumberFormat="1" applyFont="1" applyFill="1" applyBorder="1" applyAlignment="1" applyProtection="1">
      <alignment vertical="center"/>
      <protection locked="0"/>
    </xf>
    <xf numFmtId="39" fontId="13" fillId="3" borderId="56" xfId="1" applyNumberFormat="1" applyFont="1" applyFill="1" applyBorder="1" applyAlignment="1" applyProtection="1">
      <alignment vertical="center"/>
    </xf>
    <xf numFmtId="39" fontId="13" fillId="3" borderId="56" xfId="1" applyNumberFormat="1" applyFont="1" applyFill="1" applyBorder="1" applyAlignment="1" applyProtection="1">
      <alignment vertical="center"/>
      <protection locked="0"/>
    </xf>
    <xf numFmtId="4" fontId="4" fillId="3" borderId="56" xfId="1" applyNumberFormat="1" applyFont="1" applyFill="1" applyBorder="1" applyAlignment="1" applyProtection="1">
      <alignment horizontal="right" vertical="center" indent="1"/>
    </xf>
    <xf numFmtId="4" fontId="13" fillId="3" borderId="56" xfId="1" applyNumberFormat="1" applyFont="1" applyFill="1" applyBorder="1" applyAlignment="1" applyProtection="1">
      <alignment horizontal="right" vertical="center" indent="1"/>
    </xf>
    <xf numFmtId="39" fontId="13" fillId="3" borderId="56" xfId="0" applyNumberFormat="1" applyFont="1" applyFill="1" applyBorder="1" applyAlignment="1">
      <alignment horizontal="right" vertical="center"/>
    </xf>
    <xf numFmtId="39" fontId="13" fillId="3" borderId="56" xfId="0" applyNumberFormat="1" applyFont="1" applyFill="1" applyBorder="1" applyAlignment="1" applyProtection="1">
      <alignment horizontal="right" vertical="center"/>
      <protection locked="0"/>
    </xf>
    <xf numFmtId="4" fontId="4" fillId="3" borderId="56" xfId="0" applyNumberFormat="1" applyFont="1" applyFill="1" applyBorder="1" applyAlignment="1">
      <alignment horizontal="right" vertical="center"/>
    </xf>
    <xf numFmtId="4" fontId="13" fillId="3" borderId="56" xfId="0" applyNumberFormat="1" applyFont="1" applyFill="1" applyBorder="1" applyAlignment="1">
      <alignment horizontal="right" vertical="center"/>
    </xf>
    <xf numFmtId="4" fontId="4" fillId="3" borderId="56" xfId="0" applyNumberFormat="1" applyFont="1" applyFill="1" applyBorder="1" applyAlignment="1">
      <alignment vertical="center"/>
    </xf>
    <xf numFmtId="4" fontId="4" fillId="3" borderId="56" xfId="1" applyNumberFormat="1" applyFont="1" applyFill="1" applyBorder="1" applyAlignment="1" applyProtection="1">
      <alignment vertical="center"/>
      <protection locked="0"/>
    </xf>
    <xf numFmtId="4" fontId="4" fillId="3" borderId="56" xfId="1" applyNumberFormat="1" applyFont="1" applyFill="1" applyBorder="1" applyAlignment="1" applyProtection="1">
      <alignment vertical="center"/>
    </xf>
    <xf numFmtId="4" fontId="13" fillId="3" borderId="56" xfId="1" applyNumberFormat="1" applyFont="1" applyFill="1" applyBorder="1" applyAlignment="1" applyProtection="1">
      <alignment vertical="center"/>
    </xf>
    <xf numFmtId="4" fontId="13" fillId="3" borderId="56" xfId="1" applyNumberFormat="1" applyFont="1" applyFill="1" applyBorder="1" applyAlignment="1" applyProtection="1">
      <alignment vertical="center"/>
      <protection locked="0"/>
    </xf>
    <xf numFmtId="4" fontId="4" fillId="0" borderId="56" xfId="0" applyNumberFormat="1" applyFont="1" applyBorder="1" applyAlignment="1">
      <alignment horizontal="right" vertical="center"/>
    </xf>
    <xf numFmtId="4" fontId="13" fillId="3" borderId="56" xfId="0" applyNumberFormat="1" applyFont="1" applyFill="1" applyBorder="1" applyAlignment="1">
      <alignment vertical="center"/>
    </xf>
    <xf numFmtId="4" fontId="13" fillId="3" borderId="56" xfId="0" applyNumberFormat="1" applyFont="1" applyFill="1" applyBorder="1" applyAlignment="1" applyProtection="1">
      <alignment vertical="center"/>
      <protection locked="0"/>
    </xf>
    <xf numFmtId="168" fontId="4" fillId="3" borderId="63" xfId="3" applyNumberFormat="1" applyFont="1" applyFill="1" applyBorder="1" applyAlignment="1" applyProtection="1">
      <alignment vertical="center"/>
    </xf>
    <xf numFmtId="168" fontId="13" fillId="3" borderId="56" xfId="3" applyNumberFormat="1" applyFont="1" applyFill="1" applyBorder="1" applyAlignment="1" applyProtection="1">
      <alignment vertical="center"/>
    </xf>
    <xf numFmtId="168" fontId="4" fillId="3" borderId="56" xfId="3" applyNumberFormat="1" applyFont="1" applyFill="1" applyBorder="1" applyAlignment="1" applyProtection="1">
      <alignment vertical="center"/>
    </xf>
    <xf numFmtId="168" fontId="4" fillId="3" borderId="56" xfId="3" applyNumberFormat="1" applyFont="1" applyFill="1" applyBorder="1" applyAlignment="1" applyProtection="1">
      <alignment vertical="center"/>
      <protection locked="0"/>
    </xf>
    <xf numFmtId="168" fontId="4" fillId="7" borderId="56" xfId="3" applyNumberFormat="1" applyFont="1" applyFill="1" applyBorder="1" applyAlignment="1" applyProtection="1">
      <alignment vertical="center"/>
    </xf>
    <xf numFmtId="4" fontId="4" fillId="7" borderId="56" xfId="3" applyNumberFormat="1" applyFont="1" applyFill="1" applyBorder="1" applyAlignment="1" applyProtection="1">
      <alignment vertical="center"/>
    </xf>
    <xf numFmtId="0" fontId="4" fillId="3" borderId="56" xfId="0" applyFont="1" applyFill="1" applyBorder="1" applyAlignment="1" applyProtection="1">
      <alignment horizontal="center" vertical="center"/>
      <protection locked="0"/>
    </xf>
    <xf numFmtId="0" fontId="4" fillId="3" borderId="56" xfId="0" applyFont="1" applyFill="1" applyBorder="1" applyAlignment="1" applyProtection="1">
      <alignment horizontal="center" vertical="center" wrapText="1"/>
      <protection locked="0"/>
    </xf>
    <xf numFmtId="168" fontId="15" fillId="0" borderId="93" xfId="3" applyNumberFormat="1" applyFont="1" applyFill="1" applyBorder="1" applyAlignment="1" applyProtection="1">
      <alignment horizontal="right" vertical="center" wrapText="1" readingOrder="1"/>
      <protection locked="0"/>
    </xf>
    <xf numFmtId="168" fontId="15" fillId="0" borderId="80" xfId="3" applyNumberFormat="1" applyFont="1" applyFill="1" applyBorder="1" applyAlignment="1" applyProtection="1">
      <alignment horizontal="right" vertical="center" wrapText="1" readingOrder="1"/>
      <protection locked="0"/>
    </xf>
    <xf numFmtId="164" fontId="4" fillId="0" borderId="0" xfId="1" applyFont="1" applyAlignment="1" applyProtection="1">
      <alignment vertical="center"/>
      <protection locked="0"/>
    </xf>
    <xf numFmtId="164" fontId="4" fillId="0" borderId="0" xfId="0" applyNumberFormat="1" applyFont="1" applyAlignment="1" applyProtection="1">
      <alignment vertical="center"/>
      <protection locked="0"/>
    </xf>
    <xf numFmtId="44" fontId="4" fillId="0" borderId="0" xfId="0" applyNumberFormat="1" applyFont="1" applyAlignment="1" applyProtection="1">
      <alignment vertical="center"/>
      <protection locked="0"/>
    </xf>
    <xf numFmtId="44" fontId="4" fillId="0" borderId="0" xfId="0" applyNumberFormat="1" applyFont="1" applyAlignment="1" applyProtection="1">
      <alignment horizontal="center" vertical="center"/>
      <protection locked="0"/>
    </xf>
    <xf numFmtId="14" fontId="14" fillId="0" borderId="56" xfId="0" applyNumberFormat="1" applyFont="1" applyBorder="1" applyAlignment="1" applyProtection="1">
      <alignment horizontal="center" vertical="center" readingOrder="1"/>
      <protection locked="0"/>
    </xf>
    <xf numFmtId="173" fontId="14" fillId="18" borderId="56" xfId="1" applyNumberFormat="1" applyFont="1" applyFill="1" applyBorder="1" applyAlignment="1" applyProtection="1">
      <alignment horizontal="right" vertical="center" wrapText="1" readingOrder="1"/>
      <protection locked="0"/>
    </xf>
    <xf numFmtId="168" fontId="15" fillId="0" borderId="84" xfId="3" applyNumberFormat="1" applyFont="1" applyFill="1" applyBorder="1" applyAlignment="1" applyProtection="1">
      <alignment horizontal="center" vertical="center" wrapText="1" readingOrder="1"/>
      <protection locked="0"/>
    </xf>
    <xf numFmtId="0" fontId="28" fillId="21" borderId="138" xfId="0" applyFont="1" applyFill="1" applyBorder="1" applyAlignment="1">
      <alignment horizontal="center" vertical="center"/>
    </xf>
    <xf numFmtId="0" fontId="28" fillId="21" borderId="140" xfId="0" applyFont="1" applyFill="1" applyBorder="1" applyAlignment="1">
      <alignment horizontal="center" vertical="center"/>
    </xf>
    <xf numFmtId="174" fontId="28" fillId="21" borderId="1" xfId="5" applyNumberFormat="1" applyFont="1" applyFill="1" applyBorder="1" applyAlignment="1" applyProtection="1">
      <alignment horizontal="center"/>
      <protection locked="0"/>
    </xf>
    <xf numFmtId="17" fontId="28" fillId="21" borderId="1" xfId="0" applyNumberFormat="1" applyFont="1" applyFill="1" applyBorder="1" applyAlignment="1" applyProtection="1">
      <alignment horizontal="center"/>
      <protection locked="0"/>
    </xf>
    <xf numFmtId="0" fontId="28" fillId="21" borderId="1" xfId="0" applyFont="1" applyFill="1" applyBorder="1" applyAlignment="1" applyProtection="1">
      <alignment horizontal="center"/>
      <protection locked="0"/>
    </xf>
    <xf numFmtId="0" fontId="29" fillId="0" borderId="3" xfId="0" applyFont="1" applyBorder="1"/>
    <xf numFmtId="175" fontId="29" fillId="0" borderId="19" xfId="5" applyNumberFormat="1" applyFont="1" applyFill="1" applyBorder="1" applyProtection="1">
      <protection locked="0"/>
    </xf>
    <xf numFmtId="175" fontId="29" fillId="0" borderId="17" xfId="5" applyNumberFormat="1" applyFont="1" applyFill="1" applyBorder="1" applyProtection="1">
      <protection locked="0"/>
    </xf>
    <xf numFmtId="0" fontId="29" fillId="21" borderId="142" xfId="0" applyFont="1" applyFill="1" applyBorder="1"/>
    <xf numFmtId="175" fontId="28" fillId="22" borderId="142" xfId="5" applyNumberFormat="1" applyFont="1" applyFill="1" applyBorder="1"/>
    <xf numFmtId="0" fontId="5" fillId="0" borderId="0" xfId="0" applyFont="1"/>
    <xf numFmtId="174" fontId="2" fillId="21" borderId="1" xfId="5" applyNumberFormat="1" applyFont="1" applyFill="1" applyBorder="1" applyAlignment="1" applyProtection="1">
      <alignment horizontal="center"/>
      <protection locked="0"/>
    </xf>
    <xf numFmtId="17" fontId="2" fillId="21" borderId="1" xfId="0" applyNumberFormat="1" applyFont="1" applyFill="1" applyBorder="1" applyAlignment="1" applyProtection="1">
      <alignment horizontal="center"/>
      <protection locked="0"/>
    </xf>
    <xf numFmtId="0" fontId="2" fillId="21" borderId="1" xfId="0" applyFont="1" applyFill="1" applyBorder="1" applyAlignment="1" applyProtection="1">
      <alignment horizontal="center"/>
      <protection locked="0"/>
    </xf>
    <xf numFmtId="0" fontId="5" fillId="0" borderId="37" xfId="0" applyFont="1" applyBorder="1" applyAlignment="1" applyProtection="1">
      <alignment horizontal="center"/>
      <protection locked="0"/>
    </xf>
    <xf numFmtId="0" fontId="5" fillId="0" borderId="38" xfId="0" applyFont="1" applyBorder="1"/>
    <xf numFmtId="0" fontId="2" fillId="0" borderId="38" xfId="0" applyFont="1" applyBorder="1" applyAlignment="1">
      <alignment horizontal="center"/>
    </xf>
    <xf numFmtId="175" fontId="5" fillId="0" borderId="38" xfId="5" applyNumberFormat="1" applyFont="1" applyFill="1" applyBorder="1" applyProtection="1">
      <protection locked="0"/>
    </xf>
    <xf numFmtId="0" fontId="5" fillId="0" borderId="36" xfId="0" applyFont="1" applyBorder="1" applyAlignment="1" applyProtection="1">
      <alignment horizontal="center"/>
      <protection locked="0"/>
    </xf>
    <xf numFmtId="0" fontId="5" fillId="0" borderId="30" xfId="0" applyFont="1" applyBorder="1"/>
    <xf numFmtId="0" fontId="2" fillId="0" borderId="30" xfId="0" applyFont="1" applyBorder="1" applyAlignment="1">
      <alignment horizontal="center"/>
    </xf>
    <xf numFmtId="175" fontId="2" fillId="22" borderId="12" xfId="5" applyNumberFormat="1" applyFont="1" applyFill="1" applyBorder="1" applyProtection="1"/>
    <xf numFmtId="0" fontId="5" fillId="0" borderId="0" xfId="0" applyFont="1" applyAlignment="1" applyProtection="1">
      <alignment horizontal="center"/>
      <protection locked="0"/>
    </xf>
    <xf numFmtId="0" fontId="2" fillId="0" borderId="0" xfId="0" applyFont="1" applyAlignment="1">
      <alignment horizontal="center"/>
    </xf>
    <xf numFmtId="0" fontId="5" fillId="0" borderId="6" xfId="0" applyFont="1" applyBorder="1" applyAlignment="1">
      <alignment horizontal="center"/>
    </xf>
    <xf numFmtId="0" fontId="5" fillId="0" borderId="1" xfId="0" applyFont="1" applyBorder="1"/>
    <xf numFmtId="0" fontId="2" fillId="0" borderId="1" xfId="0" applyFont="1" applyBorder="1" applyAlignment="1">
      <alignment horizontal="center"/>
    </xf>
    <xf numFmtId="175" fontId="5" fillId="0" borderId="1" xfId="5" applyNumberFormat="1" applyFont="1" applyFill="1" applyBorder="1" applyProtection="1">
      <protection locked="0"/>
    </xf>
    <xf numFmtId="175" fontId="5" fillId="0" borderId="0" xfId="0" applyNumberFormat="1" applyFont="1"/>
    <xf numFmtId="175" fontId="29" fillId="0" borderId="41" xfId="5" applyNumberFormat="1" applyFont="1" applyFill="1" applyBorder="1" applyProtection="1">
      <protection locked="0"/>
    </xf>
    <xf numFmtId="175" fontId="29" fillId="0" borderId="1" xfId="5" applyNumberFormat="1" applyFont="1" applyFill="1" applyBorder="1" applyProtection="1">
      <protection locked="0"/>
    </xf>
    <xf numFmtId="175" fontId="29" fillId="0" borderId="139" xfId="5" applyNumberFormat="1" applyFont="1" applyFill="1" applyBorder="1" applyProtection="1">
      <protection locked="0"/>
    </xf>
    <xf numFmtId="175" fontId="29" fillId="0" borderId="138" xfId="5" applyNumberFormat="1" applyFont="1" applyFill="1" applyBorder="1" applyProtection="1">
      <protection locked="0"/>
    </xf>
    <xf numFmtId="0" fontId="29" fillId="0" borderId="15" xfId="0" applyFont="1" applyBorder="1"/>
    <xf numFmtId="0" fontId="28" fillId="0" borderId="138" xfId="0" applyFont="1" applyBorder="1" applyAlignment="1">
      <alignment horizontal="center" vertical="center"/>
    </xf>
    <xf numFmtId="0" fontId="28" fillId="0" borderId="139" xfId="0" applyFont="1" applyBorder="1" applyAlignment="1">
      <alignment horizontal="center" vertical="center"/>
    </xf>
    <xf numFmtId="0" fontId="28" fillId="0" borderId="1" xfId="0" applyFont="1" applyBorder="1" applyAlignment="1">
      <alignment horizontal="center" vertical="center"/>
    </xf>
    <xf numFmtId="175" fontId="0" fillId="0" borderId="0" xfId="0" applyNumberFormat="1"/>
    <xf numFmtId="3" fontId="30" fillId="0" borderId="0" xfId="0" applyNumberFormat="1" applyFont="1"/>
    <xf numFmtId="0" fontId="13" fillId="0" borderId="143" xfId="0" applyFont="1" applyBorder="1"/>
    <xf numFmtId="0" fontId="30" fillId="0" borderId="0" xfId="0" applyFont="1"/>
    <xf numFmtId="0" fontId="13" fillId="0" borderId="144" xfId="0" applyFont="1" applyBorder="1"/>
    <xf numFmtId="3" fontId="30" fillId="0" borderId="144" xfId="0" applyNumberFormat="1" applyFont="1" applyBorder="1"/>
    <xf numFmtId="0" fontId="13" fillId="0" borderId="0" xfId="0" applyFont="1" applyAlignment="1">
      <alignment horizontal="center"/>
    </xf>
    <xf numFmtId="3" fontId="0" fillId="0" borderId="0" xfId="0" applyNumberFormat="1"/>
    <xf numFmtId="3" fontId="31" fillId="0" borderId="0" xfId="0" applyNumberFormat="1" applyFont="1" applyAlignment="1">
      <alignment horizontal="center"/>
    </xf>
    <xf numFmtId="0" fontId="22" fillId="0" borderId="0" xfId="0" applyFont="1"/>
    <xf numFmtId="3" fontId="22" fillId="0" borderId="0" xfId="0" applyNumberFormat="1" applyFont="1"/>
    <xf numFmtId="3" fontId="30" fillId="0" borderId="0" xfId="0" applyNumberFormat="1" applyFont="1" applyAlignment="1">
      <alignment horizontal="center"/>
    </xf>
    <xf numFmtId="0" fontId="1" fillId="0" borderId="0" xfId="0" applyFont="1"/>
    <xf numFmtId="3" fontId="4" fillId="0" borderId="0" xfId="0" applyNumberFormat="1" applyFont="1"/>
    <xf numFmtId="3" fontId="32" fillId="0" borderId="145" xfId="0" applyNumberFormat="1" applyFont="1" applyBorder="1"/>
    <xf numFmtId="0" fontId="13" fillId="0" borderId="146" xfId="0" applyFont="1" applyBorder="1"/>
    <xf numFmtId="0" fontId="4" fillId="0" borderId="147" xfId="0" applyFont="1" applyBorder="1"/>
    <xf numFmtId="0" fontId="13" fillId="0" borderId="148" xfId="0" applyFont="1" applyBorder="1"/>
    <xf numFmtId="3" fontId="4" fillId="0" borderId="149" xfId="0" applyNumberFormat="1" applyFont="1" applyBorder="1"/>
    <xf numFmtId="3" fontId="13" fillId="0" borderId="0" xfId="0" applyNumberFormat="1" applyFont="1" applyAlignment="1">
      <alignment horizontal="center"/>
    </xf>
    <xf numFmtId="3" fontId="5" fillId="0" borderId="0" xfId="0" applyNumberFormat="1" applyFont="1"/>
    <xf numFmtId="3" fontId="13" fillId="0" borderId="150" xfId="0" applyNumberFormat="1" applyFont="1" applyBorder="1"/>
    <xf numFmtId="0" fontId="29" fillId="21" borderId="12" xfId="0" applyFont="1" applyFill="1" applyBorder="1" applyAlignment="1">
      <alignment horizontal="center"/>
    </xf>
    <xf numFmtId="0" fontId="28" fillId="8" borderId="141" xfId="0" applyFont="1" applyFill="1" applyBorder="1" applyAlignment="1">
      <alignment horizontal="center"/>
    </xf>
    <xf numFmtId="0" fontId="28" fillId="8" borderId="0" xfId="0" applyFont="1" applyFill="1" applyAlignment="1">
      <alignment horizontal="center"/>
    </xf>
    <xf numFmtId="0" fontId="28" fillId="8" borderId="9" xfId="0" applyFont="1" applyFill="1" applyBorder="1" applyAlignment="1">
      <alignment horizontal="center"/>
    </xf>
    <xf numFmtId="0" fontId="28" fillId="3" borderId="151" xfId="0" applyFont="1" applyFill="1" applyBorder="1" applyAlignment="1" applyProtection="1">
      <alignment horizontal="center"/>
      <protection locked="0"/>
    </xf>
    <xf numFmtId="174" fontId="28" fillId="21" borderId="152" xfId="5" applyNumberFormat="1" applyFont="1" applyFill="1" applyBorder="1" applyAlignment="1" applyProtection="1">
      <alignment horizontal="center"/>
      <protection locked="0"/>
    </xf>
    <xf numFmtId="1" fontId="29" fillId="0" borderId="153" xfId="0" applyNumberFormat="1" applyFont="1" applyBorder="1" applyAlignment="1" applyProtection="1">
      <alignment horizontal="center"/>
      <protection locked="0"/>
    </xf>
    <xf numFmtId="175" fontId="29" fillId="0" borderId="22" xfId="5" applyNumberFormat="1" applyFont="1" applyFill="1" applyBorder="1" applyProtection="1"/>
    <xf numFmtId="1" fontId="29" fillId="0" borderId="26" xfId="0" applyNumberFormat="1" applyFont="1" applyBorder="1" applyAlignment="1" applyProtection="1">
      <alignment horizontal="center"/>
      <protection locked="0"/>
    </xf>
    <xf numFmtId="175" fontId="29" fillId="0" borderId="18" xfId="5" applyNumberFormat="1" applyFont="1" applyFill="1" applyBorder="1" applyProtection="1"/>
    <xf numFmtId="1" fontId="29" fillId="0" borderId="154" xfId="0" applyNumberFormat="1" applyFont="1" applyBorder="1" applyAlignment="1" applyProtection="1">
      <alignment horizontal="center"/>
      <protection locked="0"/>
    </xf>
    <xf numFmtId="175" fontId="29" fillId="0" borderId="9" xfId="5" applyNumberFormat="1" applyFont="1" applyFill="1" applyBorder="1" applyProtection="1"/>
    <xf numFmtId="175" fontId="29" fillId="0" borderId="152" xfId="5" applyNumberFormat="1" applyFont="1" applyFill="1" applyBorder="1" applyProtection="1"/>
    <xf numFmtId="0" fontId="29" fillId="21" borderId="10" xfId="0" applyFont="1" applyFill="1" applyBorder="1"/>
    <xf numFmtId="175" fontId="28" fillId="22" borderId="155" xfId="5" applyNumberFormat="1" applyFont="1" applyFill="1" applyBorder="1"/>
    <xf numFmtId="0" fontId="29" fillId="3" borderId="0" xfId="0" applyFont="1" applyFill="1"/>
    <xf numFmtId="0" fontId="29" fillId="3" borderId="21" xfId="0" applyFont="1" applyFill="1" applyBorder="1" applyAlignment="1">
      <alignment horizontal="center"/>
    </xf>
    <xf numFmtId="175" fontId="28" fillId="3" borderId="0" xfId="5" applyNumberFormat="1" applyFont="1" applyFill="1" applyBorder="1"/>
    <xf numFmtId="0" fontId="2" fillId="0" borderId="7" xfId="0" applyFont="1" applyBorder="1" applyAlignment="1">
      <alignment horizontal="center"/>
    </xf>
    <xf numFmtId="43" fontId="2" fillId="3" borderId="18" xfId="5" applyFont="1" applyFill="1" applyBorder="1" applyAlignment="1">
      <alignment horizontal="center" vertical="center"/>
    </xf>
    <xf numFmtId="174" fontId="2" fillId="21" borderId="152" xfId="5" applyNumberFormat="1" applyFont="1" applyFill="1" applyBorder="1" applyAlignment="1" applyProtection="1">
      <alignment horizontal="center"/>
      <protection locked="0"/>
    </xf>
    <xf numFmtId="175" fontId="5" fillId="0" borderId="7" xfId="5" applyNumberFormat="1" applyFont="1" applyFill="1" applyBorder="1" applyProtection="1"/>
    <xf numFmtId="175" fontId="2" fillId="22" borderId="35" xfId="5" applyNumberFormat="1" applyFont="1" applyFill="1" applyBorder="1" applyProtection="1"/>
    <xf numFmtId="0" fontId="5" fillId="0" borderId="29" xfId="0" applyFont="1" applyBorder="1" applyAlignment="1">
      <alignment horizontal="center" vertical="center"/>
    </xf>
    <xf numFmtId="175" fontId="5" fillId="0" borderId="18" xfId="5" applyNumberFormat="1" applyFont="1" applyFill="1" applyBorder="1" applyProtection="1"/>
    <xf numFmtId="0" fontId="6" fillId="0" borderId="56" xfId="4" applyFont="1" applyBorder="1" applyAlignment="1">
      <alignment horizontal="left" vertical="distributed"/>
    </xf>
    <xf numFmtId="0" fontId="6" fillId="0" borderId="84" xfId="4" applyFont="1" applyBorder="1" applyAlignment="1">
      <alignment horizontal="left" vertical="distributed"/>
    </xf>
    <xf numFmtId="0" fontId="6" fillId="0" borderId="56" xfId="4" applyFont="1" applyBorder="1" applyAlignment="1">
      <alignment horizontal="left" vertical="justify"/>
    </xf>
    <xf numFmtId="0" fontId="6" fillId="0" borderId="84" xfId="4" applyFont="1" applyBorder="1" applyAlignment="1">
      <alignment horizontal="left" vertical="justify"/>
    </xf>
    <xf numFmtId="0" fontId="3" fillId="0" borderId="60" xfId="4" applyFont="1" applyBorder="1" applyAlignment="1">
      <alignment horizontal="center" vertical="center" wrapText="1"/>
    </xf>
    <xf numFmtId="0" fontId="3" fillId="0" borderId="61" xfId="4" applyFont="1" applyBorder="1" applyAlignment="1">
      <alignment horizontal="center" vertical="center" wrapText="1"/>
    </xf>
    <xf numFmtId="0" fontId="3" fillId="0" borderId="61" xfId="4" applyFont="1" applyBorder="1" applyAlignment="1">
      <alignment horizontal="center" vertical="top" wrapText="1"/>
    </xf>
    <xf numFmtId="0" fontId="3" fillId="0" borderId="62" xfId="4" applyFont="1" applyBorder="1" applyAlignment="1">
      <alignment horizontal="center" vertical="top" wrapText="1"/>
    </xf>
    <xf numFmtId="0" fontId="6" fillId="0" borderId="56" xfId="0" applyFont="1" applyBorder="1" applyAlignment="1">
      <alignment horizontal="left" vertical="distributed"/>
    </xf>
    <xf numFmtId="0" fontId="6" fillId="0" borderId="84" xfId="0" applyFont="1" applyBorder="1" applyAlignment="1">
      <alignment horizontal="left" vertical="distributed"/>
    </xf>
    <xf numFmtId="0" fontId="3" fillId="3" borderId="122" xfId="4" applyFont="1" applyFill="1" applyBorder="1" applyAlignment="1">
      <alignment horizontal="center" vertical="center" wrapText="1"/>
    </xf>
    <xf numFmtId="0" fontId="3" fillId="3" borderId="72" xfId="4" applyFont="1" applyFill="1" applyBorder="1" applyAlignment="1">
      <alignment horizontal="center" vertical="center" wrapText="1"/>
    </xf>
    <xf numFmtId="0" fontId="3" fillId="3" borderId="98" xfId="4" applyFont="1" applyFill="1" applyBorder="1" applyAlignment="1">
      <alignment horizontal="center" vertical="center" wrapText="1"/>
    </xf>
    <xf numFmtId="0" fontId="3" fillId="3" borderId="114" xfId="4" applyFont="1" applyFill="1" applyBorder="1" applyAlignment="1">
      <alignment horizontal="center" vertical="center" wrapText="1"/>
    </xf>
    <xf numFmtId="0" fontId="6" fillId="0" borderId="48" xfId="0" applyFont="1" applyBorder="1" applyAlignment="1">
      <alignment horizontal="left" vertical="distributed"/>
    </xf>
    <xf numFmtId="0" fontId="6" fillId="0" borderId="49" xfId="0" applyFont="1" applyBorder="1" applyAlignment="1">
      <alignment horizontal="left" vertical="distributed"/>
    </xf>
    <xf numFmtId="0" fontId="6" fillId="0" borderId="113" xfId="0" applyFont="1" applyBorder="1" applyAlignment="1">
      <alignment horizontal="left" vertical="distributed"/>
    </xf>
    <xf numFmtId="0" fontId="6" fillId="0" borderId="53" xfId="0" applyFont="1" applyBorder="1" applyAlignment="1">
      <alignment horizontal="left" vertical="distributed"/>
    </xf>
    <xf numFmtId="0" fontId="6" fillId="0" borderId="54" xfId="0" applyFont="1" applyBorder="1" applyAlignment="1">
      <alignment horizontal="left" vertical="distributed"/>
    </xf>
    <xf numFmtId="0" fontId="6" fillId="0" borderId="115" xfId="0" applyFont="1" applyBorder="1" applyAlignment="1">
      <alignment horizontal="left" vertical="distributed"/>
    </xf>
    <xf numFmtId="0" fontId="6" fillId="0" borderId="51" xfId="0" applyFont="1" applyBorder="1" applyAlignment="1">
      <alignment horizontal="left" vertical="distributed"/>
    </xf>
    <xf numFmtId="0" fontId="6" fillId="0" borderId="0" xfId="0" applyFont="1" applyAlignment="1">
      <alignment horizontal="left" vertical="distributed"/>
    </xf>
    <xf numFmtId="0" fontId="6" fillId="0" borderId="112" xfId="0" applyFont="1" applyBorder="1" applyAlignment="1">
      <alignment horizontal="left" vertical="distributed"/>
    </xf>
    <xf numFmtId="0" fontId="3" fillId="0" borderId="122" xfId="4" applyFont="1" applyBorder="1" applyAlignment="1">
      <alignment horizontal="center" vertical="center" wrapText="1"/>
    </xf>
    <xf numFmtId="0" fontId="3" fillId="0" borderId="71" xfId="4" applyFont="1" applyBorder="1" applyAlignment="1">
      <alignment horizontal="center" vertical="center" wrapText="1"/>
    </xf>
    <xf numFmtId="0" fontId="3" fillId="3" borderId="71" xfId="4" applyFont="1" applyFill="1" applyBorder="1" applyAlignment="1">
      <alignment horizontal="center" vertical="center" wrapText="1"/>
    </xf>
    <xf numFmtId="0" fontId="6" fillId="0" borderId="48" xfId="4" applyFont="1" applyBorder="1" applyAlignment="1">
      <alignment horizontal="left" vertical="distributed"/>
    </xf>
    <xf numFmtId="0" fontId="6" fillId="0" borderId="49" xfId="4" applyFont="1" applyBorder="1" applyAlignment="1">
      <alignment horizontal="left" vertical="distributed"/>
    </xf>
    <xf numFmtId="0" fontId="6" fillId="0" borderId="113" xfId="4" applyFont="1" applyBorder="1" applyAlignment="1">
      <alignment horizontal="left" vertical="distributed"/>
    </xf>
    <xf numFmtId="0" fontId="6" fillId="0" borderId="51" xfId="4" applyFont="1" applyBorder="1" applyAlignment="1">
      <alignment horizontal="left" vertical="distributed"/>
    </xf>
    <xf numFmtId="0" fontId="6" fillId="0" borderId="0" xfId="4" applyFont="1" applyAlignment="1">
      <alignment horizontal="left" vertical="distributed"/>
    </xf>
    <xf numFmtId="0" fontId="6" fillId="0" borderId="112" xfId="4" applyFont="1" applyBorder="1" applyAlignment="1">
      <alignment horizontal="left" vertical="distributed"/>
    </xf>
    <xf numFmtId="0" fontId="6" fillId="0" borderId="53" xfId="4" applyFont="1" applyBorder="1" applyAlignment="1">
      <alignment horizontal="left" vertical="distributed"/>
    </xf>
    <xf numFmtId="0" fontId="6" fillId="0" borderId="54" xfId="4" applyFont="1" applyBorder="1" applyAlignment="1">
      <alignment horizontal="left" vertical="distributed"/>
    </xf>
    <xf numFmtId="0" fontId="6" fillId="0" borderId="115" xfId="4" applyFont="1" applyBorder="1" applyAlignment="1">
      <alignment horizontal="left" vertical="distributed"/>
    </xf>
    <xf numFmtId="0" fontId="3" fillId="0" borderId="122" xfId="4" applyFont="1" applyBorder="1" applyAlignment="1">
      <alignment horizontal="center" wrapText="1"/>
    </xf>
    <xf numFmtId="0" fontId="3" fillId="0" borderId="71" xfId="4" applyFont="1" applyBorder="1" applyAlignment="1">
      <alignment horizontal="center" wrapText="1"/>
    </xf>
    <xf numFmtId="3" fontId="7" fillId="0" borderId="90" xfId="0" applyNumberFormat="1" applyFont="1" applyBorder="1" applyAlignment="1" applyProtection="1">
      <alignment horizontal="left" vertical="center"/>
      <protection locked="0"/>
    </xf>
    <xf numFmtId="3" fontId="7" fillId="0" borderId="56" xfId="0" applyNumberFormat="1" applyFont="1" applyBorder="1" applyAlignment="1" applyProtection="1">
      <alignment horizontal="left" vertical="center"/>
      <protection locked="0"/>
    </xf>
    <xf numFmtId="14" fontId="24" fillId="0" borderId="56" xfId="0" applyNumberFormat="1" applyFont="1" applyBorder="1" applyAlignment="1" applyProtection="1">
      <alignment horizontal="left" vertical="center" wrapText="1" readingOrder="1"/>
      <protection locked="0"/>
    </xf>
    <xf numFmtId="3" fontId="6" fillId="0" borderId="56" xfId="0" applyNumberFormat="1" applyFont="1" applyBorder="1" applyAlignment="1" applyProtection="1">
      <alignment horizontal="left" vertical="top" wrapText="1"/>
      <protection locked="0"/>
    </xf>
    <xf numFmtId="3" fontId="7" fillId="7" borderId="56" xfId="0" applyNumberFormat="1" applyFont="1" applyFill="1" applyBorder="1" applyAlignment="1" applyProtection="1">
      <alignment horizontal="left" vertical="center" wrapText="1"/>
      <protection locked="0"/>
    </xf>
    <xf numFmtId="3" fontId="7" fillId="13" borderId="56" xfId="0" applyNumberFormat="1" applyFont="1" applyFill="1" applyBorder="1" applyAlignment="1" applyProtection="1">
      <alignment horizontal="left" vertical="center" wrapText="1"/>
      <protection locked="0"/>
    </xf>
    <xf numFmtId="3" fontId="7" fillId="0" borderId="56" xfId="0" applyNumberFormat="1" applyFont="1" applyBorder="1" applyAlignment="1" applyProtection="1">
      <alignment horizontal="left" vertical="center" wrapText="1"/>
      <protection locked="0"/>
    </xf>
    <xf numFmtId="3" fontId="6" fillId="0" borderId="84" xfId="0" applyNumberFormat="1" applyFont="1" applyBorder="1" applyAlignment="1" applyProtection="1">
      <alignment horizontal="left" vertical="top" wrapText="1"/>
      <protection locked="0"/>
    </xf>
    <xf numFmtId="3" fontId="7" fillId="11" borderId="122" xfId="0" applyNumberFormat="1" applyFont="1" applyFill="1" applyBorder="1" applyAlignment="1" applyProtection="1">
      <alignment horizontal="center" vertical="center"/>
      <protection locked="0"/>
    </xf>
    <xf numFmtId="3" fontId="7" fillId="11" borderId="71" xfId="0" applyNumberFormat="1" applyFont="1" applyFill="1" applyBorder="1" applyAlignment="1" applyProtection="1">
      <alignment horizontal="center" vertical="center"/>
      <protection locked="0"/>
    </xf>
    <xf numFmtId="3" fontId="7" fillId="11" borderId="72" xfId="0" applyNumberFormat="1" applyFont="1" applyFill="1" applyBorder="1" applyAlignment="1" applyProtection="1">
      <alignment horizontal="center" vertical="center"/>
      <protection locked="0"/>
    </xf>
    <xf numFmtId="0" fontId="7" fillId="6" borderId="90" xfId="4" applyFont="1" applyFill="1" applyBorder="1" applyAlignment="1">
      <alignment horizontal="center" vertical="center" wrapText="1"/>
    </xf>
    <xf numFmtId="0" fontId="7" fillId="6" borderId="56" xfId="4" applyFont="1" applyFill="1" applyBorder="1" applyAlignment="1">
      <alignment horizontal="center" vertical="center" wrapText="1"/>
    </xf>
    <xf numFmtId="0" fontId="7" fillId="6" borderId="84" xfId="4" applyFont="1" applyFill="1" applyBorder="1" applyAlignment="1">
      <alignment horizontal="center" vertical="center" wrapText="1"/>
    </xf>
    <xf numFmtId="0" fontId="7" fillId="5" borderId="68" xfId="4" applyFont="1" applyFill="1" applyBorder="1" applyAlignment="1">
      <alignment horizontal="center" vertical="center" wrapText="1"/>
    </xf>
    <xf numFmtId="0" fontId="7" fillId="5" borderId="0" xfId="4" applyFont="1" applyFill="1" applyAlignment="1">
      <alignment horizontal="center" vertical="center" wrapText="1"/>
    </xf>
    <xf numFmtId="0" fontId="7" fillId="5" borderId="112" xfId="4" applyFont="1" applyFill="1" applyBorder="1" applyAlignment="1">
      <alignment horizontal="center" vertical="center" wrapText="1"/>
    </xf>
    <xf numFmtId="0" fontId="7" fillId="0" borderId="68" xfId="4" applyFont="1" applyBorder="1" applyAlignment="1">
      <alignment horizontal="center" vertical="center" wrapText="1"/>
    </xf>
    <xf numFmtId="0" fontId="7" fillId="0" borderId="0" xfId="4" applyFont="1" applyAlignment="1">
      <alignment horizontal="center" vertical="center" wrapText="1"/>
    </xf>
    <xf numFmtId="0" fontId="7" fillId="0" borderId="112" xfId="4" applyFont="1" applyBorder="1" applyAlignment="1">
      <alignment horizontal="center" vertical="center" wrapText="1"/>
    </xf>
    <xf numFmtId="0" fontId="7" fillId="6" borderId="68" xfId="4" applyFont="1" applyFill="1" applyBorder="1" applyAlignment="1">
      <alignment horizontal="center" vertical="center" wrapText="1"/>
    </xf>
    <xf numFmtId="0" fontId="7" fillId="6" borderId="0" xfId="4" applyFont="1" applyFill="1" applyAlignment="1">
      <alignment horizontal="center" vertical="center" wrapText="1"/>
    </xf>
    <xf numFmtId="0" fontId="7" fillId="6" borderId="112" xfId="4" applyFont="1" applyFill="1" applyBorder="1" applyAlignment="1">
      <alignment horizontal="center" vertical="center" wrapText="1"/>
    </xf>
    <xf numFmtId="0" fontId="6" fillId="0" borderId="98" xfId="4" applyFont="1" applyBorder="1" applyAlignment="1">
      <alignment horizontal="left" vertical="distributed"/>
    </xf>
    <xf numFmtId="0" fontId="6" fillId="0" borderId="68" xfId="4" applyFont="1" applyBorder="1" applyAlignment="1">
      <alignment horizontal="left" vertical="distributed"/>
    </xf>
    <xf numFmtId="0" fontId="6" fillId="0" borderId="114" xfId="4" applyFont="1" applyBorder="1" applyAlignment="1">
      <alignment horizontal="left" vertical="distributed"/>
    </xf>
    <xf numFmtId="0" fontId="3" fillId="5" borderId="90" xfId="4" applyFont="1" applyFill="1" applyBorder="1" applyAlignment="1">
      <alignment horizontal="center" vertical="center" wrapText="1"/>
    </xf>
    <xf numFmtId="0" fontId="6" fillId="0" borderId="56" xfId="4" applyFont="1" applyBorder="1" applyAlignment="1">
      <alignment vertical="distributed"/>
    </xf>
    <xf numFmtId="0" fontId="6" fillId="0" borderId="84" xfId="4" applyFont="1" applyBorder="1" applyAlignment="1">
      <alignment vertical="distributed"/>
    </xf>
    <xf numFmtId="0" fontId="9" fillId="0" borderId="102" xfId="4" applyFont="1" applyBorder="1" applyAlignment="1">
      <alignment horizontal="center" vertical="center" wrapText="1"/>
    </xf>
    <xf numFmtId="0" fontId="9" fillId="0" borderId="108" xfId="4" applyFont="1" applyBorder="1" applyAlignment="1">
      <alignment horizontal="center" vertical="center" wrapText="1"/>
    </xf>
    <xf numFmtId="0" fontId="9" fillId="0" borderId="110" xfId="4" applyFont="1" applyBorder="1" applyAlignment="1">
      <alignment horizontal="center" vertical="center" wrapText="1"/>
    </xf>
    <xf numFmtId="0" fontId="23" fillId="0" borderId="103" xfId="0" applyFont="1" applyBorder="1" applyAlignment="1">
      <alignment horizontal="center" vertical="center" wrapText="1"/>
    </xf>
    <xf numFmtId="0" fontId="23" fillId="0" borderId="104" xfId="0" applyFont="1" applyBorder="1" applyAlignment="1">
      <alignment horizontal="center" vertical="center" wrapText="1"/>
    </xf>
    <xf numFmtId="0" fontId="23" fillId="0" borderId="105"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0" xfId="0" applyFont="1" applyAlignment="1">
      <alignment horizontal="center" vertical="center" wrapText="1"/>
    </xf>
    <xf numFmtId="0" fontId="23" fillId="0" borderId="14" xfId="0" applyFont="1" applyBorder="1" applyAlignment="1">
      <alignment horizontal="center" vertical="center" wrapText="1"/>
    </xf>
    <xf numFmtId="0" fontId="23" fillId="0" borderId="46"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45" xfId="0" applyFont="1" applyBorder="1" applyAlignment="1">
      <alignment horizontal="center" vertical="center" wrapText="1"/>
    </xf>
    <xf numFmtId="0" fontId="10" fillId="0" borderId="47" xfId="4" applyFont="1" applyBorder="1" applyAlignment="1" applyProtection="1">
      <alignment horizontal="center" vertical="center" wrapText="1"/>
      <protection locked="0"/>
    </xf>
    <xf numFmtId="0" fontId="10" fillId="0" borderId="111" xfId="4" applyFont="1" applyBorder="1" applyAlignment="1" applyProtection="1">
      <alignment horizontal="center" vertical="center" wrapText="1"/>
      <protection locked="0"/>
    </xf>
    <xf numFmtId="0" fontId="7" fillId="5" borderId="98" xfId="4" applyFont="1" applyFill="1" applyBorder="1" applyAlignment="1">
      <alignment horizontal="center" vertical="center" wrapText="1"/>
    </xf>
    <xf numFmtId="0" fontId="7" fillId="5" borderId="49" xfId="4" applyFont="1" applyFill="1" applyBorder="1" applyAlignment="1">
      <alignment horizontal="center" vertical="center" wrapText="1"/>
    </xf>
    <xf numFmtId="0" fontId="7" fillId="5" borderId="113" xfId="4" applyFont="1" applyFill="1" applyBorder="1" applyAlignment="1">
      <alignment horizontal="center" vertical="center" wrapText="1"/>
    </xf>
    <xf numFmtId="0" fontId="6" fillId="0" borderId="68" xfId="4" applyFont="1" applyBorder="1" applyAlignment="1">
      <alignment horizontal="center" vertical="center"/>
    </xf>
    <xf numFmtId="0" fontId="6" fillId="0" borderId="0" xfId="4" applyFont="1" applyAlignment="1">
      <alignment horizontal="center" vertical="center"/>
    </xf>
    <xf numFmtId="0" fontId="6" fillId="0" borderId="112" xfId="4" applyFont="1" applyBorder="1" applyAlignment="1">
      <alignment horizontal="center" vertical="center"/>
    </xf>
    <xf numFmtId="0" fontId="17" fillId="3" borderId="90" xfId="4" applyFont="1" applyFill="1" applyBorder="1" applyAlignment="1">
      <alignment horizontal="center" vertical="center"/>
    </xf>
    <xf numFmtId="0" fontId="17" fillId="3" borderId="56" xfId="4" applyFont="1" applyFill="1" applyBorder="1" applyAlignment="1">
      <alignment horizontal="center" vertical="center"/>
    </xf>
    <xf numFmtId="0" fontId="17" fillId="3" borderId="84" xfId="4" applyFont="1" applyFill="1" applyBorder="1" applyAlignment="1">
      <alignment horizontal="center" vertical="center"/>
    </xf>
    <xf numFmtId="0" fontId="7" fillId="0" borderId="114" xfId="4" applyFont="1" applyBorder="1" applyAlignment="1">
      <alignment horizontal="center" vertical="center" wrapText="1"/>
    </xf>
    <xf numFmtId="0" fontId="7" fillId="0" borderId="54" xfId="4" applyFont="1" applyBorder="1" applyAlignment="1">
      <alignment horizontal="center" vertical="center" wrapText="1"/>
    </xf>
    <xf numFmtId="0" fontId="7" fillId="0" borderId="115" xfId="4" applyFont="1" applyBorder="1" applyAlignment="1">
      <alignment horizontal="center" vertical="center" wrapText="1"/>
    </xf>
    <xf numFmtId="0" fontId="7" fillId="0" borderId="125" xfId="4" applyFont="1" applyBorder="1" applyAlignment="1">
      <alignment horizontal="center" vertical="center" wrapText="1"/>
    </xf>
    <xf numFmtId="0" fontId="7" fillId="0" borderId="64" xfId="4" applyFont="1" applyBorder="1" applyAlignment="1">
      <alignment horizontal="center" vertical="center" wrapText="1"/>
    </xf>
    <xf numFmtId="0" fontId="7" fillId="0" borderId="126" xfId="4" applyFont="1" applyBorder="1" applyAlignment="1">
      <alignment horizontal="center" vertical="center" wrapText="1"/>
    </xf>
    <xf numFmtId="0" fontId="3" fillId="7" borderId="116" xfId="4" applyFont="1" applyFill="1" applyBorder="1" applyAlignment="1">
      <alignment horizontal="center" vertical="center" wrapText="1"/>
    </xf>
    <xf numFmtId="0" fontId="3" fillId="7" borderId="118" xfId="4" applyFont="1" applyFill="1" applyBorder="1" applyAlignment="1">
      <alignment horizontal="center" vertical="center" wrapText="1"/>
    </xf>
    <xf numFmtId="0" fontId="3" fillId="7" borderId="120" xfId="4" applyFont="1" applyFill="1" applyBorder="1" applyAlignment="1">
      <alignment horizontal="center" vertical="center" wrapText="1"/>
    </xf>
    <xf numFmtId="0" fontId="6" fillId="0" borderId="57" xfId="4" applyFont="1" applyBorder="1" applyAlignment="1">
      <alignment vertical="distributed"/>
    </xf>
    <xf numFmtId="0" fontId="6" fillId="0" borderId="117" xfId="4" applyFont="1" applyBorder="1" applyAlignment="1">
      <alignment vertical="distributed"/>
    </xf>
    <xf numFmtId="0" fontId="6" fillId="0" borderId="58" xfId="4" applyFont="1" applyBorder="1" applyAlignment="1">
      <alignment vertical="distributed"/>
    </xf>
    <xf numFmtId="0" fontId="6" fillId="0" borderId="119" xfId="4" applyFont="1" applyBorder="1" applyAlignment="1">
      <alignment vertical="distributed"/>
    </xf>
    <xf numFmtId="0" fontId="6" fillId="0" borderId="59" xfId="4" applyFont="1" applyBorder="1" applyAlignment="1">
      <alignment vertical="distributed"/>
    </xf>
    <xf numFmtId="0" fontId="6" fillId="0" borderId="121" xfId="4" applyFont="1" applyBorder="1" applyAlignment="1">
      <alignment vertical="distributed"/>
    </xf>
    <xf numFmtId="0" fontId="6" fillId="0" borderId="60" xfId="4" applyFont="1" applyBorder="1" applyAlignment="1">
      <alignment horizontal="left" vertical="distributed"/>
    </xf>
    <xf numFmtId="0" fontId="6" fillId="0" borderId="91" xfId="4" applyFont="1" applyBorder="1" applyAlignment="1">
      <alignment horizontal="left" vertical="distributed"/>
    </xf>
    <xf numFmtId="0" fontId="6" fillId="0" borderId="61" xfId="4" applyFont="1" applyBorder="1" applyAlignment="1">
      <alignment horizontal="left" vertical="distributed"/>
    </xf>
    <xf numFmtId="0" fontId="6" fillId="0" borderId="123" xfId="4" applyFont="1" applyBorder="1" applyAlignment="1">
      <alignment horizontal="left" vertical="distributed"/>
    </xf>
    <xf numFmtId="0" fontId="6" fillId="0" borderId="51" xfId="4" applyFont="1" applyBorder="1" applyAlignment="1">
      <alignment horizontal="left" vertical="center"/>
    </xf>
    <xf numFmtId="0" fontId="6" fillId="0" borderId="0" xfId="4" applyFont="1" applyAlignment="1">
      <alignment horizontal="left" vertical="center"/>
    </xf>
    <xf numFmtId="0" fontId="6" fillId="0" borderId="112" xfId="4" applyFont="1" applyBorder="1" applyAlignment="1">
      <alignment horizontal="left" vertical="center"/>
    </xf>
    <xf numFmtId="0" fontId="6" fillId="0" borderId="61" xfId="4" applyFont="1" applyBorder="1" applyAlignment="1">
      <alignment horizontal="left" vertical="center"/>
    </xf>
    <xf numFmtId="0" fontId="6" fillId="0" borderId="123" xfId="4" applyFont="1" applyBorder="1" applyAlignment="1">
      <alignment horizontal="left" vertical="center"/>
    </xf>
    <xf numFmtId="0" fontId="6" fillId="0" borderId="61" xfId="4" applyFont="1" applyBorder="1" applyAlignment="1">
      <alignment vertical="distributed"/>
    </xf>
    <xf numFmtId="0" fontId="6" fillId="0" borderId="123" xfId="4" applyFont="1" applyBorder="1" applyAlignment="1">
      <alignment vertical="distributed"/>
    </xf>
    <xf numFmtId="0" fontId="6" fillId="0" borderId="62" xfId="4" applyFont="1" applyBorder="1" applyAlignment="1">
      <alignment vertical="distributed"/>
    </xf>
    <xf numFmtId="0" fontId="6" fillId="0" borderId="124" xfId="4" applyFont="1" applyBorder="1" applyAlignment="1">
      <alignment vertical="distributed"/>
    </xf>
    <xf numFmtId="0" fontId="3" fillId="0" borderId="122" xfId="4" applyFont="1" applyBorder="1" applyAlignment="1">
      <alignment horizontal="center" vertical="distributed" wrapText="1"/>
    </xf>
    <xf numFmtId="0" fontId="3" fillId="0" borderId="71" xfId="4" applyFont="1" applyBorder="1" applyAlignment="1">
      <alignment horizontal="center" vertical="distributed" wrapText="1"/>
    </xf>
    <xf numFmtId="0" fontId="7" fillId="8" borderId="68" xfId="4" applyFont="1" applyFill="1" applyBorder="1" applyAlignment="1">
      <alignment horizontal="center" vertical="distributed"/>
    </xf>
    <xf numFmtId="0" fontId="7" fillId="8" borderId="0" xfId="4" applyFont="1" applyFill="1" applyAlignment="1">
      <alignment horizontal="center" vertical="distributed"/>
    </xf>
    <xf numFmtId="0" fontId="7" fillId="8" borderId="112" xfId="4" applyFont="1" applyFill="1" applyBorder="1" applyAlignment="1">
      <alignment horizontal="center" vertical="distributed"/>
    </xf>
    <xf numFmtId="0" fontId="3" fillId="0" borderId="71" xfId="4" applyFont="1" applyBorder="1" applyAlignment="1">
      <alignment horizontal="center" vertical="top" wrapText="1"/>
    </xf>
    <xf numFmtId="0" fontId="3" fillId="0" borderId="72" xfId="4" applyFont="1" applyBorder="1" applyAlignment="1">
      <alignment horizontal="center" vertical="top" wrapText="1"/>
    </xf>
    <xf numFmtId="0" fontId="19" fillId="0" borderId="48" xfId="4" applyFont="1" applyBorder="1" applyAlignment="1">
      <alignment horizontal="left" vertical="distributed"/>
    </xf>
    <xf numFmtId="0" fontId="19" fillId="0" borderId="49" xfId="4" applyFont="1" applyBorder="1" applyAlignment="1">
      <alignment horizontal="left" vertical="distributed"/>
    </xf>
    <xf numFmtId="0" fontId="19" fillId="0" borderId="113" xfId="4" applyFont="1" applyBorder="1" applyAlignment="1">
      <alignment horizontal="left" vertical="distributed"/>
    </xf>
    <xf numFmtId="0" fontId="19" fillId="0" borderId="51" xfId="4" applyFont="1" applyBorder="1" applyAlignment="1">
      <alignment horizontal="left" vertical="distributed"/>
    </xf>
    <xf numFmtId="0" fontId="19" fillId="0" borderId="0" xfId="4" applyFont="1" applyAlignment="1">
      <alignment horizontal="left" vertical="distributed"/>
    </xf>
    <xf numFmtId="0" fontId="19" fillId="0" borderId="112" xfId="4" applyFont="1" applyBorder="1" applyAlignment="1">
      <alignment horizontal="left" vertical="distributed"/>
    </xf>
    <xf numFmtId="0" fontId="19" fillId="0" borderId="53" xfId="4" applyFont="1" applyBorder="1" applyAlignment="1">
      <alignment horizontal="left" vertical="distributed"/>
    </xf>
    <xf numFmtId="0" fontId="19" fillId="0" borderId="54" xfId="4" applyFont="1" applyBorder="1" applyAlignment="1">
      <alignment horizontal="left" vertical="distributed"/>
    </xf>
    <xf numFmtId="0" fontId="19" fillId="0" borderId="115" xfId="4" applyFont="1" applyBorder="1" applyAlignment="1">
      <alignment horizontal="left" vertical="distributed"/>
    </xf>
    <xf numFmtId="0" fontId="7" fillId="6" borderId="125" xfId="4" applyFont="1" applyFill="1" applyBorder="1" applyAlignment="1">
      <alignment horizontal="center"/>
    </xf>
    <xf numFmtId="0" fontId="7" fillId="6" borderId="64" xfId="4" applyFont="1" applyFill="1" applyBorder="1" applyAlignment="1">
      <alignment horizontal="center"/>
    </xf>
    <xf numFmtId="0" fontId="7" fillId="6" borderId="126" xfId="4" applyFont="1" applyFill="1" applyBorder="1" applyAlignment="1">
      <alignment horizontal="center"/>
    </xf>
    <xf numFmtId="0" fontId="7" fillId="8" borderId="125" xfId="4" applyFont="1" applyFill="1" applyBorder="1" applyAlignment="1">
      <alignment horizontal="center"/>
    </xf>
    <xf numFmtId="0" fontId="7" fillId="8" borderId="64" xfId="4" applyFont="1" applyFill="1" applyBorder="1" applyAlignment="1">
      <alignment horizontal="center"/>
    </xf>
    <xf numFmtId="0" fontId="7" fillId="8" borderId="126" xfId="4" applyFont="1" applyFill="1" applyBorder="1" applyAlignment="1">
      <alignment horizontal="center"/>
    </xf>
    <xf numFmtId="0" fontId="3" fillId="0" borderId="122" xfId="4" applyFont="1" applyBorder="1" applyAlignment="1">
      <alignment horizontal="center" vertical="distributed"/>
    </xf>
    <xf numFmtId="0" fontId="3" fillId="0" borderId="71" xfId="4" applyFont="1" applyBorder="1" applyAlignment="1">
      <alignment horizontal="center" vertical="distributed"/>
    </xf>
    <xf numFmtId="0" fontId="3" fillId="0" borderId="72" xfId="4" applyFont="1" applyBorder="1" applyAlignment="1">
      <alignment horizontal="center" vertical="distributed"/>
    </xf>
    <xf numFmtId="0" fontId="3" fillId="0" borderId="122" xfId="4" applyFont="1" applyBorder="1" applyAlignment="1">
      <alignment horizontal="center"/>
    </xf>
    <xf numFmtId="0" fontId="3" fillId="0" borderId="71" xfId="4" applyFont="1" applyBorder="1" applyAlignment="1">
      <alignment horizontal="center"/>
    </xf>
    <xf numFmtId="0" fontId="3" fillId="0" borderId="71" xfId="4" applyFont="1" applyBorder="1" applyAlignment="1">
      <alignment horizontal="center" vertical="justify"/>
    </xf>
    <xf numFmtId="0" fontId="3" fillId="0" borderId="72" xfId="4" applyFont="1" applyBorder="1" applyAlignment="1">
      <alignment horizontal="center" vertical="justify"/>
    </xf>
    <xf numFmtId="0" fontId="3" fillId="3" borderId="122" xfId="4" applyFont="1" applyFill="1" applyBorder="1" applyAlignment="1">
      <alignment horizontal="center" wrapText="1"/>
    </xf>
    <xf numFmtId="0" fontId="3" fillId="3" borderId="71" xfId="4" applyFont="1" applyFill="1" applyBorder="1" applyAlignment="1">
      <alignment horizontal="center" wrapText="1"/>
    </xf>
    <xf numFmtId="0" fontId="6" fillId="0" borderId="49" xfId="0" applyFont="1" applyBorder="1" applyAlignment="1">
      <alignment horizontal="left" vertical="center" wrapText="1"/>
    </xf>
    <xf numFmtId="0" fontId="12" fillId="0" borderId="49" xfId="0" applyFont="1" applyBorder="1" applyAlignment="1">
      <alignment horizontal="left" vertical="center" wrapText="1"/>
    </xf>
    <xf numFmtId="0" fontId="12" fillId="0" borderId="113" xfId="0" applyFont="1" applyBorder="1" applyAlignment="1">
      <alignment horizontal="left" vertical="center" wrapText="1"/>
    </xf>
    <xf numFmtId="0" fontId="12" fillId="0" borderId="54" xfId="0" applyFont="1" applyBorder="1" applyAlignment="1">
      <alignment horizontal="left" vertical="center" wrapText="1"/>
    </xf>
    <xf numFmtId="0" fontId="12" fillId="0" borderId="115" xfId="0" applyFont="1" applyBorder="1" applyAlignment="1">
      <alignment horizontal="left" vertical="center" wrapText="1"/>
    </xf>
    <xf numFmtId="3" fontId="7" fillId="14" borderId="56" xfId="0" applyNumberFormat="1" applyFont="1" applyFill="1" applyBorder="1" applyAlignment="1" applyProtection="1">
      <alignment horizontal="left" vertical="center" wrapText="1"/>
      <protection locked="0"/>
    </xf>
    <xf numFmtId="0" fontId="6" fillId="0" borderId="56" xfId="0" applyFont="1" applyBorder="1" applyAlignment="1">
      <alignment horizontal="left" vertical="justify"/>
    </xf>
    <xf numFmtId="0" fontId="6" fillId="0" borderId="84" xfId="0" applyFont="1" applyBorder="1" applyAlignment="1">
      <alignment horizontal="left" vertical="justify"/>
    </xf>
    <xf numFmtId="3" fontId="13" fillId="0" borderId="90" xfId="0" applyNumberFormat="1" applyFont="1" applyBorder="1" applyAlignment="1" applyProtection="1">
      <alignment horizontal="center" vertical="center"/>
      <protection locked="0"/>
    </xf>
    <xf numFmtId="3" fontId="13" fillId="0" borderId="56" xfId="0" applyNumberFormat="1" applyFont="1" applyBorder="1" applyAlignment="1" applyProtection="1">
      <alignment horizontal="center" vertical="center"/>
      <protection locked="0"/>
    </xf>
    <xf numFmtId="3" fontId="13" fillId="0" borderId="84" xfId="0" applyNumberFormat="1" applyFont="1" applyBorder="1" applyAlignment="1" applyProtection="1">
      <alignment horizontal="center" vertical="center"/>
      <protection locked="0"/>
    </xf>
    <xf numFmtId="0" fontId="6" fillId="0" borderId="98" xfId="4" applyFont="1" applyBorder="1" applyAlignment="1">
      <alignment horizontal="center" vertical="distributed"/>
    </xf>
    <xf numFmtId="0" fontId="6" fillId="0" borderId="49" xfId="4" applyFont="1" applyBorder="1" applyAlignment="1">
      <alignment horizontal="center" vertical="distributed"/>
    </xf>
    <xf numFmtId="0" fontId="6" fillId="0" borderId="113" xfId="4" applyFont="1" applyBorder="1" applyAlignment="1">
      <alignment horizontal="center" vertical="distributed"/>
    </xf>
    <xf numFmtId="0" fontId="6" fillId="0" borderId="63" xfId="0" applyFont="1" applyBorder="1" applyAlignment="1">
      <alignment horizontal="left"/>
    </xf>
    <xf numFmtId="0" fontId="6" fillId="0" borderId="64" xfId="0" applyFont="1" applyBorder="1" applyAlignment="1">
      <alignment horizontal="left"/>
    </xf>
    <xf numFmtId="0" fontId="6" fillId="0" borderId="126" xfId="0" applyFont="1" applyBorder="1" applyAlignment="1">
      <alignment horizontal="left"/>
    </xf>
    <xf numFmtId="0" fontId="3" fillId="0" borderId="90" xfId="4" applyFont="1" applyBorder="1" applyAlignment="1">
      <alignment horizontal="center" vertical="center" wrapText="1"/>
    </xf>
    <xf numFmtId="0" fontId="6" fillId="0" borderId="125" xfId="4" applyFont="1" applyBorder="1" applyAlignment="1">
      <alignment horizontal="left" vertical="distributed"/>
    </xf>
    <xf numFmtId="0" fontId="6" fillId="0" borderId="64" xfId="4" applyFont="1" applyBorder="1" applyAlignment="1">
      <alignment horizontal="left" vertical="distributed"/>
    </xf>
    <xf numFmtId="0" fontId="6" fillId="0" borderId="126" xfId="4" applyFont="1" applyBorder="1" applyAlignment="1">
      <alignment horizontal="left" vertical="distributed"/>
    </xf>
    <xf numFmtId="0" fontId="6" fillId="0" borderId="62" xfId="4" applyFont="1" applyBorder="1" applyAlignment="1">
      <alignment horizontal="left" vertical="distributed"/>
    </xf>
    <xf numFmtId="0" fontId="6" fillId="0" borderId="124" xfId="4" applyFont="1" applyBorder="1" applyAlignment="1">
      <alignment horizontal="left" vertical="distributed"/>
    </xf>
    <xf numFmtId="0" fontId="3" fillId="0" borderId="71" xfId="4" applyFont="1" applyBorder="1" applyAlignment="1">
      <alignment horizontal="center" vertical="center"/>
    </xf>
    <xf numFmtId="0" fontId="6" fillId="0" borderId="63" xfId="4" applyFont="1" applyBorder="1" applyAlignment="1">
      <alignment horizontal="center"/>
    </xf>
    <xf numFmtId="0" fontId="6" fillId="0" borderId="64" xfId="4" applyFont="1" applyBorder="1" applyAlignment="1">
      <alignment horizontal="center"/>
    </xf>
    <xf numFmtId="0" fontId="6" fillId="0" borderId="65" xfId="4" applyFont="1" applyBorder="1" applyAlignment="1">
      <alignment horizontal="center"/>
    </xf>
    <xf numFmtId="0" fontId="7" fillId="10" borderId="125" xfId="4" applyFont="1" applyFill="1" applyBorder="1" applyAlignment="1">
      <alignment horizontal="center" vertical="distributed"/>
    </xf>
    <xf numFmtId="0" fontId="7" fillId="10" borderId="64" xfId="4" applyFont="1" applyFill="1" applyBorder="1" applyAlignment="1">
      <alignment horizontal="center" vertical="distributed"/>
    </xf>
    <xf numFmtId="0" fontId="7" fillId="10" borderId="126" xfId="4" applyFont="1" applyFill="1" applyBorder="1" applyAlignment="1">
      <alignment horizontal="center" vertical="distributed"/>
    </xf>
    <xf numFmtId="0" fontId="6" fillId="3" borderId="56" xfId="4" applyFont="1" applyFill="1" applyBorder="1" applyAlignment="1">
      <alignment horizontal="left" vertical="center"/>
    </xf>
    <xf numFmtId="0" fontId="6" fillId="3" borderId="84" xfId="4" applyFont="1" applyFill="1" applyBorder="1" applyAlignment="1">
      <alignment horizontal="left" vertical="center"/>
    </xf>
    <xf numFmtId="0" fontId="6" fillId="3" borderId="68" xfId="4" applyFont="1" applyFill="1" applyBorder="1" applyAlignment="1">
      <alignment horizontal="center" vertical="top" wrapText="1"/>
    </xf>
    <xf numFmtId="0" fontId="6" fillId="3" borderId="0" xfId="4" applyFont="1" applyFill="1" applyAlignment="1">
      <alignment horizontal="center" vertical="top" wrapText="1"/>
    </xf>
    <xf numFmtId="0" fontId="6" fillId="3" borderId="112" xfId="4" applyFont="1" applyFill="1" applyBorder="1" applyAlignment="1">
      <alignment horizontal="center" vertical="top" wrapText="1"/>
    </xf>
    <xf numFmtId="0" fontId="6" fillId="3" borderId="51" xfId="4" applyFont="1" applyFill="1" applyBorder="1" applyAlignment="1">
      <alignment horizontal="center" vertical="top" wrapText="1"/>
    </xf>
    <xf numFmtId="0" fontId="7" fillId="13" borderId="90" xfId="0" applyFont="1" applyFill="1" applyBorder="1" applyAlignment="1">
      <alignment horizontal="center" vertical="distributed"/>
    </xf>
    <xf numFmtId="0" fontId="7" fillId="13" borderId="56" xfId="0" applyFont="1" applyFill="1" applyBorder="1" applyAlignment="1">
      <alignment horizontal="center" vertical="distributed"/>
    </xf>
    <xf numFmtId="0" fontId="7" fillId="13" borderId="84" xfId="0" applyFont="1" applyFill="1" applyBorder="1" applyAlignment="1">
      <alignment horizontal="center" vertical="distributed"/>
    </xf>
    <xf numFmtId="0" fontId="6" fillId="0" borderId="98" xfId="0" applyFont="1" applyBorder="1" applyAlignment="1">
      <alignment horizontal="left" vertical="distributed"/>
    </xf>
    <xf numFmtId="0" fontId="6" fillId="0" borderId="114" xfId="0" applyFont="1" applyBorder="1" applyAlignment="1">
      <alignment horizontal="left" vertical="distributed"/>
    </xf>
    <xf numFmtId="0" fontId="7" fillId="14" borderId="90" xfId="0" applyFont="1" applyFill="1" applyBorder="1" applyAlignment="1">
      <alignment horizontal="center" vertical="distributed"/>
    </xf>
    <xf numFmtId="0" fontId="7" fillId="14" borderId="56" xfId="0" applyFont="1" applyFill="1" applyBorder="1" applyAlignment="1">
      <alignment horizontal="center" vertical="distributed"/>
    </xf>
    <xf numFmtId="0" fontId="7" fillId="14" borderId="84" xfId="0" applyFont="1" applyFill="1" applyBorder="1" applyAlignment="1">
      <alignment horizontal="center" vertical="distributed"/>
    </xf>
    <xf numFmtId="0" fontId="20" fillId="3" borderId="98" xfId="4" applyFont="1" applyFill="1" applyBorder="1" applyAlignment="1">
      <alignment horizontal="center" vertical="center" wrapText="1"/>
    </xf>
    <xf numFmtId="0" fontId="20" fillId="3" borderId="49" xfId="4" applyFont="1" applyFill="1" applyBorder="1" applyAlignment="1">
      <alignment horizontal="center" vertical="center" wrapText="1"/>
    </xf>
    <xf numFmtId="0" fontId="20" fillId="3" borderId="113" xfId="4" applyFont="1" applyFill="1" applyBorder="1" applyAlignment="1">
      <alignment horizontal="center" vertical="center" wrapText="1"/>
    </xf>
    <xf numFmtId="0" fontId="20" fillId="3" borderId="68" xfId="4" applyFont="1" applyFill="1" applyBorder="1" applyAlignment="1">
      <alignment horizontal="center" vertical="center" wrapText="1"/>
    </xf>
    <xf numFmtId="0" fontId="20" fillId="3" borderId="0" xfId="4" applyFont="1" applyFill="1" applyAlignment="1">
      <alignment horizontal="center" vertical="center" wrapText="1"/>
    </xf>
    <xf numFmtId="0" fontId="20" fillId="3" borderId="112" xfId="4" applyFont="1" applyFill="1" applyBorder="1" applyAlignment="1">
      <alignment horizontal="center" vertical="center" wrapText="1"/>
    </xf>
    <xf numFmtId="0" fontId="20" fillId="3" borderId="114" xfId="4" applyFont="1" applyFill="1" applyBorder="1" applyAlignment="1">
      <alignment horizontal="center" vertical="center" wrapText="1"/>
    </xf>
    <xf numFmtId="0" fontId="20" fillId="3" borderId="54" xfId="4" applyFont="1" applyFill="1" applyBorder="1" applyAlignment="1">
      <alignment horizontal="center" vertical="center" wrapText="1"/>
    </xf>
    <xf numFmtId="0" fontId="20" fillId="3" borderId="115" xfId="4" applyFont="1" applyFill="1" applyBorder="1" applyAlignment="1">
      <alignment horizontal="center" vertical="center" wrapText="1"/>
    </xf>
    <xf numFmtId="0" fontId="7" fillId="14" borderId="125" xfId="4" applyFont="1" applyFill="1" applyBorder="1" applyAlignment="1">
      <alignment horizontal="center" vertical="distributed"/>
    </xf>
    <xf numFmtId="0" fontId="7" fillId="14" borderId="64" xfId="4" applyFont="1" applyFill="1" applyBorder="1" applyAlignment="1">
      <alignment horizontal="center" vertical="distributed"/>
    </xf>
    <xf numFmtId="0" fontId="7" fillId="14" borderId="126" xfId="4" applyFont="1" applyFill="1" applyBorder="1" applyAlignment="1">
      <alignment horizontal="center" vertical="distributed"/>
    </xf>
    <xf numFmtId="0" fontId="5" fillId="3" borderId="40" xfId="0" applyFont="1" applyFill="1" applyBorder="1" applyAlignment="1">
      <alignment horizontal="center"/>
    </xf>
    <xf numFmtId="0" fontId="5" fillId="3" borderId="21" xfId="0" applyFont="1" applyFill="1" applyBorder="1" applyAlignment="1">
      <alignment horizontal="center"/>
    </xf>
    <xf numFmtId="0" fontId="5" fillId="3" borderId="41" xfId="0" applyFont="1" applyFill="1" applyBorder="1" applyAlignment="1">
      <alignment horizontal="center"/>
    </xf>
    <xf numFmtId="0" fontId="5" fillId="3" borderId="28" xfId="0" applyFont="1" applyFill="1" applyBorder="1" applyAlignment="1">
      <alignment horizontal="center"/>
    </xf>
    <xf numFmtId="0" fontId="5" fillId="3" borderId="16" xfId="0" applyFont="1" applyFill="1" applyBorder="1" applyAlignment="1">
      <alignment horizontal="center"/>
    </xf>
    <xf numFmtId="0" fontId="5" fillId="3" borderId="17" xfId="0" applyFont="1" applyFill="1" applyBorder="1" applyAlignment="1">
      <alignment horizontal="center"/>
    </xf>
    <xf numFmtId="0" fontId="5" fillId="3" borderId="20" xfId="0" applyFont="1" applyFill="1" applyBorder="1" applyAlignment="1">
      <alignment horizontal="center"/>
    </xf>
    <xf numFmtId="0" fontId="5" fillId="3" borderId="22" xfId="0" applyFont="1" applyFill="1" applyBorder="1" applyAlignment="1">
      <alignment horizontal="center"/>
    </xf>
    <xf numFmtId="0" fontId="5" fillId="3" borderId="15" xfId="0" applyFont="1" applyFill="1" applyBorder="1" applyAlignment="1">
      <alignment horizontal="center"/>
    </xf>
    <xf numFmtId="0" fontId="5" fillId="3" borderId="23" xfId="0" applyFont="1" applyFill="1" applyBorder="1" applyAlignment="1">
      <alignment horizontal="center"/>
    </xf>
    <xf numFmtId="0" fontId="5" fillId="3" borderId="26" xfId="0" applyFont="1" applyFill="1" applyBorder="1" applyAlignment="1">
      <alignment horizontal="center"/>
    </xf>
    <xf numFmtId="0" fontId="5" fillId="3" borderId="1" xfId="0" applyFont="1" applyFill="1" applyBorder="1" applyAlignment="1">
      <alignment horizontal="center"/>
    </xf>
    <xf numFmtId="0" fontId="5" fillId="3" borderId="38" xfId="0" applyFont="1" applyFill="1" applyBorder="1" applyAlignment="1">
      <alignment horizontal="center"/>
    </xf>
    <xf numFmtId="0" fontId="5" fillId="3" borderId="42" xfId="0" applyFont="1" applyFill="1" applyBorder="1" applyAlignment="1">
      <alignment horizontal="center"/>
    </xf>
    <xf numFmtId="0" fontId="5" fillId="3" borderId="24" xfId="0" applyFont="1" applyFill="1" applyBorder="1" applyAlignment="1">
      <alignment horizontal="center"/>
    </xf>
    <xf numFmtId="0" fontId="5" fillId="3" borderId="2" xfId="0" applyFont="1" applyFill="1" applyBorder="1" applyAlignment="1">
      <alignment horizontal="center"/>
    </xf>
    <xf numFmtId="0" fontId="5" fillId="3" borderId="45" xfId="0" applyFont="1" applyFill="1" applyBorder="1" applyAlignment="1">
      <alignment horizontal="center"/>
    </xf>
    <xf numFmtId="0" fontId="5" fillId="3" borderId="46" xfId="0" applyFont="1" applyFill="1" applyBorder="1" applyAlignment="1">
      <alignment horizontal="center"/>
    </xf>
    <xf numFmtId="0" fontId="5" fillId="3" borderId="25" xfId="0" applyFont="1" applyFill="1" applyBorder="1" applyAlignment="1">
      <alignment horizontal="center"/>
    </xf>
    <xf numFmtId="0" fontId="5" fillId="3" borderId="12" xfId="0" applyFont="1" applyFill="1" applyBorder="1" applyAlignment="1">
      <alignment horizontal="left"/>
    </xf>
    <xf numFmtId="0" fontId="5" fillId="3" borderId="35" xfId="0" applyFont="1" applyFill="1" applyBorder="1" applyAlignment="1">
      <alignment horizontal="left"/>
    </xf>
    <xf numFmtId="0" fontId="5" fillId="3" borderId="29" xfId="0" applyFont="1" applyFill="1" applyBorder="1" applyAlignment="1">
      <alignment horizontal="center"/>
    </xf>
    <xf numFmtId="0" fontId="5" fillId="3" borderId="4" xfId="0" applyFont="1" applyFill="1" applyBorder="1" applyAlignment="1">
      <alignment horizontal="center"/>
    </xf>
    <xf numFmtId="0" fontId="5" fillId="3" borderId="18" xfId="0" applyFont="1" applyFill="1" applyBorder="1" applyAlignment="1">
      <alignment horizontal="center"/>
    </xf>
    <xf numFmtId="0" fontId="5" fillId="3" borderId="34" xfId="0" applyFont="1" applyFill="1" applyBorder="1" applyAlignment="1">
      <alignment horizontal="justify" vertical="justify" wrapText="1"/>
    </xf>
    <xf numFmtId="0" fontId="5" fillId="3" borderId="6" xfId="0" applyFont="1" applyFill="1" applyBorder="1" applyAlignment="1">
      <alignment horizontal="justify" vertical="justify" wrapText="1"/>
    </xf>
    <xf numFmtId="0" fontId="5" fillId="3" borderId="7" xfId="0" applyFont="1" applyFill="1" applyBorder="1" applyAlignment="1">
      <alignment horizontal="justify" vertical="justify" wrapText="1"/>
    </xf>
    <xf numFmtId="0" fontId="2" fillId="3" borderId="0" xfId="0" applyFont="1" applyFill="1" applyAlignment="1">
      <alignment horizontal="center"/>
    </xf>
    <xf numFmtId="0" fontId="2" fillId="3" borderId="9" xfId="0" applyFont="1" applyFill="1" applyBorder="1" applyAlignment="1">
      <alignment horizontal="center"/>
    </xf>
    <xf numFmtId="0" fontId="2" fillId="3" borderId="13" xfId="0" applyFont="1" applyFill="1" applyBorder="1" applyAlignment="1">
      <alignment horizontal="center"/>
    </xf>
    <xf numFmtId="0" fontId="2" fillId="3" borderId="14" xfId="0" applyFont="1" applyFill="1" applyBorder="1" applyAlignment="1">
      <alignment horizontal="center"/>
    </xf>
    <xf numFmtId="0" fontId="2" fillId="3" borderId="2" xfId="0" applyFont="1" applyFill="1" applyBorder="1" applyAlignment="1">
      <alignment horizontal="right"/>
    </xf>
    <xf numFmtId="0" fontId="2" fillId="3" borderId="25" xfId="0" applyFont="1" applyFill="1" applyBorder="1" applyAlignment="1">
      <alignment horizontal="right"/>
    </xf>
    <xf numFmtId="0" fontId="5" fillId="3" borderId="34" xfId="0" applyFont="1" applyFill="1" applyBorder="1" applyAlignment="1">
      <alignment horizontal="left"/>
    </xf>
    <xf numFmtId="0" fontId="5" fillId="3" borderId="43" xfId="0" applyFont="1" applyFill="1" applyBorder="1" applyAlignment="1">
      <alignment horizontal="left"/>
    </xf>
    <xf numFmtId="0" fontId="5" fillId="3" borderId="44" xfId="0" applyFont="1" applyFill="1" applyBorder="1" applyAlignment="1">
      <alignment horizontal="left"/>
    </xf>
    <xf numFmtId="0" fontId="5" fillId="3" borderId="6" xfId="0" applyFont="1" applyFill="1" applyBorder="1" applyAlignment="1">
      <alignment horizontal="left"/>
    </xf>
    <xf numFmtId="0" fontId="5" fillId="3" borderId="7" xfId="0" applyFont="1" applyFill="1" applyBorder="1" applyAlignment="1">
      <alignment horizontal="left"/>
    </xf>
    <xf numFmtId="0" fontId="5" fillId="3" borderId="3" xfId="0" applyFont="1" applyFill="1" applyBorder="1" applyAlignment="1">
      <alignment horizontal="center"/>
    </xf>
    <xf numFmtId="0" fontId="5" fillId="3" borderId="19" xfId="0" applyFont="1" applyFill="1" applyBorder="1" applyAlignment="1">
      <alignment horizontal="center"/>
    </xf>
    <xf numFmtId="0" fontId="5" fillId="3" borderId="28" xfId="0" applyFont="1" applyFill="1" applyBorder="1" applyAlignment="1">
      <alignment horizontal="left"/>
    </xf>
    <xf numFmtId="0" fontId="5" fillId="3" borderId="17" xfId="0" applyFont="1" applyFill="1" applyBorder="1" applyAlignment="1">
      <alignment horizontal="left"/>
    </xf>
    <xf numFmtId="0" fontId="5" fillId="3" borderId="15" xfId="0" applyFont="1" applyFill="1" applyBorder="1" applyAlignment="1">
      <alignment horizontal="left"/>
    </xf>
    <xf numFmtId="0" fontId="5" fillId="3" borderId="1" xfId="0" applyFont="1" applyFill="1" applyBorder="1" applyAlignment="1">
      <alignment horizontal="left"/>
    </xf>
    <xf numFmtId="0" fontId="5" fillId="3" borderId="23" xfId="0" applyFont="1" applyFill="1" applyBorder="1" applyAlignment="1">
      <alignment horizontal="left"/>
    </xf>
    <xf numFmtId="0" fontId="5" fillId="3" borderId="36" xfId="0" applyFont="1" applyFill="1" applyBorder="1" applyAlignment="1">
      <alignment horizontal="center"/>
    </xf>
    <xf numFmtId="0" fontId="5" fillId="3" borderId="30" xfId="0" applyFont="1" applyFill="1" applyBorder="1" applyAlignment="1">
      <alignment horizontal="center"/>
    </xf>
    <xf numFmtId="0" fontId="5" fillId="3" borderId="31" xfId="0" applyFont="1" applyFill="1" applyBorder="1" applyAlignment="1">
      <alignment horizontal="center"/>
    </xf>
    <xf numFmtId="0" fontId="5" fillId="3" borderId="37" xfId="0" applyFont="1" applyFill="1" applyBorder="1" applyAlignment="1">
      <alignment horizontal="justify" vertical="justify" wrapText="1"/>
    </xf>
    <xf numFmtId="0" fontId="5" fillId="3" borderId="38" xfId="0" applyFont="1" applyFill="1" applyBorder="1" applyAlignment="1">
      <alignment horizontal="justify" vertical="justify" wrapText="1"/>
    </xf>
    <xf numFmtId="0" fontId="5" fillId="3" borderId="42" xfId="0" applyFont="1" applyFill="1" applyBorder="1" applyAlignment="1">
      <alignment horizontal="justify" vertical="justify" wrapText="1"/>
    </xf>
    <xf numFmtId="0" fontId="5" fillId="3" borderId="26" xfId="0" applyFont="1" applyFill="1" applyBorder="1" applyAlignment="1">
      <alignment horizontal="left"/>
    </xf>
    <xf numFmtId="0" fontId="5" fillId="3" borderId="27" xfId="0" applyFont="1" applyFill="1" applyBorder="1" applyAlignment="1">
      <alignment horizontal="left"/>
    </xf>
    <xf numFmtId="0" fontId="5" fillId="3" borderId="27" xfId="0" applyFont="1" applyFill="1" applyBorder="1" applyAlignment="1">
      <alignment horizontal="center"/>
    </xf>
    <xf numFmtId="0" fontId="5" fillId="3" borderId="37" xfId="0" applyFont="1" applyFill="1" applyBorder="1" applyAlignment="1">
      <alignment horizontal="center"/>
    </xf>
    <xf numFmtId="0" fontId="5" fillId="3" borderId="39" xfId="0" applyFont="1" applyFill="1" applyBorder="1" applyAlignment="1">
      <alignment horizontal="justify" vertical="justify" wrapText="1"/>
    </xf>
    <xf numFmtId="0" fontId="5" fillId="3" borderId="32" xfId="0" applyFont="1" applyFill="1" applyBorder="1" applyAlignment="1">
      <alignment horizontal="justify" vertical="justify" wrapText="1"/>
    </xf>
    <xf numFmtId="0" fontId="5" fillId="3" borderId="33" xfId="0" applyFont="1" applyFill="1" applyBorder="1" applyAlignment="1">
      <alignment horizontal="justify" vertical="justify" wrapText="1"/>
    </xf>
    <xf numFmtId="0" fontId="15" fillId="6" borderId="92" xfId="0" applyFont="1" applyFill="1" applyBorder="1" applyAlignment="1">
      <alignment horizontal="center" vertical="center" wrapText="1" readingOrder="1"/>
    </xf>
    <xf numFmtId="4" fontId="14" fillId="0" borderId="63" xfId="0" applyNumberFormat="1" applyFont="1" applyBorder="1" applyAlignment="1" applyProtection="1">
      <alignment horizontal="right" vertical="center" wrapText="1" readingOrder="1"/>
      <protection locked="0"/>
    </xf>
    <xf numFmtId="4" fontId="14" fillId="0" borderId="65" xfId="0" applyNumberFormat="1" applyFont="1" applyBorder="1" applyAlignment="1" applyProtection="1">
      <alignment horizontal="right" vertical="center" wrapText="1" readingOrder="1"/>
      <protection locked="0"/>
    </xf>
    <xf numFmtId="0" fontId="15" fillId="0" borderId="56" xfId="0" applyFont="1" applyBorder="1" applyAlignment="1">
      <alignment horizontal="left" vertical="center" wrapText="1" readingOrder="1"/>
    </xf>
    <xf numFmtId="0" fontId="15" fillId="0" borderId="79" xfId="0" applyFont="1" applyBorder="1" applyAlignment="1">
      <alignment horizontal="center" vertical="center" wrapText="1" readingOrder="1"/>
    </xf>
    <xf numFmtId="4" fontId="15" fillId="0" borderId="94" xfId="0" applyNumberFormat="1" applyFont="1" applyBorder="1" applyAlignment="1">
      <alignment horizontal="right" vertical="center" wrapText="1" readingOrder="1"/>
    </xf>
    <xf numFmtId="4" fontId="15" fillId="0" borderId="95" xfId="0" applyNumberFormat="1" applyFont="1" applyBorder="1" applyAlignment="1">
      <alignment horizontal="right" vertical="center" wrapText="1" readingOrder="1"/>
    </xf>
    <xf numFmtId="4" fontId="14" fillId="16" borderId="63" xfId="0" applyNumberFormat="1" applyFont="1" applyFill="1" applyBorder="1" applyAlignment="1" applyProtection="1">
      <alignment horizontal="right" vertical="center" wrapText="1" readingOrder="1"/>
      <protection locked="0"/>
    </xf>
    <xf numFmtId="4" fontId="14" fillId="16" borderId="65" xfId="0" applyNumberFormat="1" applyFont="1" applyFill="1" applyBorder="1" applyAlignment="1" applyProtection="1">
      <alignment horizontal="right" vertical="center" wrapText="1" readingOrder="1"/>
      <protection locked="0"/>
    </xf>
    <xf numFmtId="0" fontId="13" fillId="0" borderId="133" xfId="0" applyFont="1" applyBorder="1" applyAlignment="1">
      <alignment horizontal="center" vertical="center"/>
    </xf>
    <xf numFmtId="0" fontId="13" fillId="0" borderId="134" xfId="0" applyFont="1" applyBorder="1" applyAlignment="1">
      <alignment horizontal="center" vertical="center"/>
    </xf>
    <xf numFmtId="0" fontId="13" fillId="0" borderId="135" xfId="0" applyFont="1" applyBorder="1" applyAlignment="1">
      <alignment horizontal="center" vertical="center"/>
    </xf>
    <xf numFmtId="3" fontId="4" fillId="0" borderId="125" xfId="0" applyNumberFormat="1" applyFont="1" applyBorder="1" applyAlignment="1" applyProtection="1">
      <alignment horizontal="center" vertical="center"/>
      <protection locked="0"/>
    </xf>
    <xf numFmtId="3" fontId="4" fillId="0" borderId="64" xfId="0" applyNumberFormat="1" applyFont="1" applyBorder="1" applyAlignment="1" applyProtection="1">
      <alignment horizontal="center" vertical="center"/>
      <protection locked="0"/>
    </xf>
    <xf numFmtId="3" fontId="4" fillId="0" borderId="65" xfId="0" applyNumberFormat="1" applyFont="1" applyBorder="1" applyAlignment="1" applyProtection="1">
      <alignment horizontal="center" vertical="center"/>
      <protection locked="0"/>
    </xf>
    <xf numFmtId="0" fontId="13" fillId="8" borderId="98" xfId="0" applyFont="1" applyFill="1" applyBorder="1" applyAlignment="1">
      <alignment horizontal="center" vertical="center"/>
    </xf>
    <xf numFmtId="0" fontId="13" fillId="8" borderId="49" xfId="0" applyFont="1" applyFill="1" applyBorder="1" applyAlignment="1">
      <alignment horizontal="center" vertical="center"/>
    </xf>
    <xf numFmtId="0" fontId="13" fillId="8" borderId="50" xfId="0" applyFont="1" applyFill="1" applyBorder="1" applyAlignment="1">
      <alignment horizontal="center" vertical="center"/>
    </xf>
    <xf numFmtId="0" fontId="13" fillId="8" borderId="69" xfId="0" applyFont="1" applyFill="1" applyBorder="1" applyAlignment="1">
      <alignment horizontal="center" vertical="center"/>
    </xf>
    <xf numFmtId="0" fontId="13" fillId="8" borderId="87" xfId="0" applyFont="1" applyFill="1" applyBorder="1" applyAlignment="1">
      <alignment horizontal="center" vertical="center"/>
    </xf>
    <xf numFmtId="0" fontId="13" fillId="8" borderId="88" xfId="0" applyFont="1" applyFill="1" applyBorder="1" applyAlignment="1">
      <alignment horizontal="center" vertical="center"/>
    </xf>
    <xf numFmtId="0" fontId="13" fillId="8" borderId="48" xfId="0" applyFont="1" applyFill="1" applyBorder="1" applyAlignment="1">
      <alignment horizontal="center" vertical="center"/>
    </xf>
    <xf numFmtId="0" fontId="13" fillId="8" borderId="113" xfId="0" applyFont="1" applyFill="1" applyBorder="1" applyAlignment="1">
      <alignment horizontal="center" vertical="center"/>
    </xf>
    <xf numFmtId="0" fontId="13" fillId="8" borderId="86" xfId="0" applyFont="1" applyFill="1" applyBorder="1" applyAlignment="1">
      <alignment horizontal="center" vertical="center"/>
    </xf>
    <xf numFmtId="0" fontId="13" fillId="8" borderId="127" xfId="0" applyFont="1" applyFill="1" applyBorder="1" applyAlignment="1">
      <alignment horizontal="center" vertical="center"/>
    </xf>
    <xf numFmtId="3" fontId="3" fillId="16" borderId="96" xfId="0" applyNumberFormat="1" applyFont="1" applyFill="1" applyBorder="1" applyAlignment="1">
      <alignment horizontal="center" vertical="center" textRotation="90"/>
    </xf>
    <xf numFmtId="3" fontId="3" fillId="16" borderId="97" xfId="0" applyNumberFormat="1" applyFont="1" applyFill="1" applyBorder="1" applyAlignment="1">
      <alignment horizontal="center" vertical="center" textRotation="90"/>
    </xf>
    <xf numFmtId="3" fontId="3" fillId="16" borderId="99" xfId="0" applyNumberFormat="1" applyFont="1" applyFill="1" applyBorder="1" applyAlignment="1">
      <alignment horizontal="center" vertical="center" textRotation="90"/>
    </xf>
    <xf numFmtId="3" fontId="3" fillId="16" borderId="100" xfId="0" applyNumberFormat="1" applyFont="1" applyFill="1" applyBorder="1" applyAlignment="1">
      <alignment horizontal="center" vertical="center" textRotation="90"/>
    </xf>
    <xf numFmtId="3" fontId="3" fillId="16" borderId="101" xfId="0" applyNumberFormat="1" applyFont="1" applyFill="1" applyBorder="1" applyAlignment="1">
      <alignment horizontal="center" vertical="center" textRotation="90"/>
    </xf>
    <xf numFmtId="3" fontId="13" fillId="6" borderId="56" xfId="0" applyNumberFormat="1" applyFont="1" applyFill="1" applyBorder="1" applyAlignment="1">
      <alignment horizontal="center" vertical="center" wrapText="1" readingOrder="1"/>
    </xf>
    <xf numFmtId="3" fontId="13" fillId="6" borderId="77" xfId="0" applyNumberFormat="1" applyFont="1" applyFill="1" applyBorder="1" applyAlignment="1">
      <alignment horizontal="center" vertical="center" wrapText="1" readingOrder="1"/>
    </xf>
    <xf numFmtId="0" fontId="4" fillId="0" borderId="56" xfId="0" applyFont="1" applyBorder="1" applyAlignment="1">
      <alignment horizontal="left" vertical="center"/>
    </xf>
    <xf numFmtId="4" fontId="4" fillId="0" borderId="56" xfId="0" applyNumberFormat="1" applyFont="1" applyBorder="1" applyAlignment="1" applyProtection="1">
      <alignment horizontal="right" vertical="center" wrapText="1" readingOrder="1"/>
      <protection locked="0"/>
    </xf>
    <xf numFmtId="4" fontId="4" fillId="16" borderId="56" xfId="0" applyNumberFormat="1" applyFont="1" applyFill="1" applyBorder="1" applyAlignment="1" applyProtection="1">
      <alignment horizontal="right" vertical="center" wrapText="1" readingOrder="1"/>
      <protection locked="0"/>
    </xf>
    <xf numFmtId="4" fontId="13" fillId="0" borderId="56" xfId="0" applyNumberFormat="1" applyFont="1" applyBorder="1" applyAlignment="1">
      <alignment horizontal="right" vertical="center" wrapText="1" readingOrder="1"/>
    </xf>
    <xf numFmtId="0" fontId="13" fillId="0" borderId="65" xfId="0" applyFont="1" applyBorder="1" applyAlignment="1">
      <alignment horizontal="center" vertical="center" wrapText="1" readingOrder="1"/>
    </xf>
    <xf numFmtId="0" fontId="13" fillId="0" borderId="56" xfId="0" applyFont="1" applyBorder="1" applyAlignment="1">
      <alignment horizontal="center" vertical="center" wrapText="1" readingOrder="1"/>
    </xf>
    <xf numFmtId="3" fontId="3" fillId="16" borderId="66" xfId="0" applyNumberFormat="1" applyFont="1" applyFill="1" applyBorder="1" applyAlignment="1" applyProtection="1">
      <alignment horizontal="center" vertical="center" textRotation="90"/>
      <protection locked="0"/>
    </xf>
    <xf numFmtId="3" fontId="3" fillId="16" borderId="67" xfId="0" applyNumberFormat="1" applyFont="1" applyFill="1" applyBorder="1" applyAlignment="1" applyProtection="1">
      <alignment horizontal="center" vertical="center" textRotation="90"/>
      <protection locked="0"/>
    </xf>
    <xf numFmtId="3" fontId="3" fillId="16" borderId="70" xfId="0" applyNumberFormat="1" applyFont="1" applyFill="1" applyBorder="1" applyAlignment="1" applyProtection="1">
      <alignment horizontal="center" vertical="center" textRotation="90"/>
      <protection locked="0"/>
    </xf>
    <xf numFmtId="3" fontId="3" fillId="16" borderId="71" xfId="0" applyNumberFormat="1" applyFont="1" applyFill="1" applyBorder="1" applyAlignment="1" applyProtection="1">
      <alignment horizontal="center" vertical="center" textRotation="90"/>
      <protection locked="0"/>
    </xf>
    <xf numFmtId="3" fontId="3" fillId="16" borderId="73" xfId="0" applyNumberFormat="1" applyFont="1" applyFill="1" applyBorder="1" applyAlignment="1" applyProtection="1">
      <alignment horizontal="center" vertical="center" textRotation="90"/>
      <protection locked="0"/>
    </xf>
    <xf numFmtId="14" fontId="15" fillId="13" borderId="48" xfId="0" applyNumberFormat="1" applyFont="1" applyFill="1" applyBorder="1" applyAlignment="1">
      <alignment horizontal="center" vertical="center" wrapText="1" readingOrder="1"/>
    </xf>
    <xf numFmtId="14" fontId="15" fillId="13" borderId="49" xfId="0" applyNumberFormat="1" applyFont="1" applyFill="1" applyBorder="1" applyAlignment="1">
      <alignment horizontal="center" vertical="center" wrapText="1" readingOrder="1"/>
    </xf>
    <xf numFmtId="14" fontId="15" fillId="13" borderId="50" xfId="0" applyNumberFormat="1" applyFont="1" applyFill="1" applyBorder="1" applyAlignment="1">
      <alignment horizontal="center" vertical="center" wrapText="1" readingOrder="1"/>
    </xf>
    <xf numFmtId="14" fontId="15" fillId="13" borderId="51" xfId="0" applyNumberFormat="1" applyFont="1" applyFill="1" applyBorder="1" applyAlignment="1">
      <alignment horizontal="center" vertical="center" wrapText="1" readingOrder="1"/>
    </xf>
    <xf numFmtId="14" fontId="15" fillId="13" borderId="0" xfId="0" applyNumberFormat="1" applyFont="1" applyFill="1" applyAlignment="1">
      <alignment horizontal="center" vertical="center" wrapText="1" readingOrder="1"/>
    </xf>
    <xf numFmtId="14" fontId="15" fillId="13" borderId="52" xfId="0" applyNumberFormat="1" applyFont="1" applyFill="1" applyBorder="1" applyAlignment="1">
      <alignment horizontal="center" vertical="center" wrapText="1" readingOrder="1"/>
    </xf>
    <xf numFmtId="14" fontId="15" fillId="13" borderId="53" xfId="0" applyNumberFormat="1" applyFont="1" applyFill="1" applyBorder="1" applyAlignment="1">
      <alignment horizontal="center" vertical="center" wrapText="1" readingOrder="1"/>
    </xf>
    <xf numFmtId="14" fontId="15" fillId="13" borderId="54" xfId="0" applyNumberFormat="1" applyFont="1" applyFill="1" applyBorder="1" applyAlignment="1">
      <alignment horizontal="center" vertical="center" wrapText="1" readingOrder="1"/>
    </xf>
    <xf numFmtId="14" fontId="15" fillId="13" borderId="55" xfId="0" applyNumberFormat="1" applyFont="1" applyFill="1" applyBorder="1" applyAlignment="1">
      <alignment horizontal="center" vertical="center" wrapText="1" readingOrder="1"/>
    </xf>
    <xf numFmtId="14" fontId="15" fillId="14" borderId="66" xfId="0" applyNumberFormat="1" applyFont="1" applyFill="1" applyBorder="1" applyAlignment="1">
      <alignment horizontal="center" vertical="center" wrapText="1" readingOrder="1"/>
    </xf>
    <xf numFmtId="14" fontId="15" fillId="14" borderId="75" xfId="0" applyNumberFormat="1" applyFont="1" applyFill="1" applyBorder="1" applyAlignment="1">
      <alignment horizontal="center" vertical="center" wrapText="1" readingOrder="1"/>
    </xf>
    <xf numFmtId="14" fontId="15" fillId="14" borderId="128" xfId="0" applyNumberFormat="1" applyFont="1" applyFill="1" applyBorder="1" applyAlignment="1">
      <alignment horizontal="center" vertical="center" wrapText="1" readingOrder="1"/>
    </xf>
    <xf numFmtId="14" fontId="15" fillId="14" borderId="78" xfId="0" applyNumberFormat="1" applyFont="1" applyFill="1" applyBorder="1" applyAlignment="1">
      <alignment horizontal="center" vertical="center" wrapText="1" readingOrder="1"/>
    </xf>
    <xf numFmtId="14" fontId="15" fillId="14" borderId="131" xfId="0" applyNumberFormat="1" applyFont="1" applyFill="1" applyBorder="1" applyAlignment="1">
      <alignment horizontal="center" vertical="center" wrapText="1" readingOrder="1"/>
    </xf>
    <xf numFmtId="14" fontId="15" fillId="14" borderId="132" xfId="0" applyNumberFormat="1" applyFont="1" applyFill="1" applyBorder="1" applyAlignment="1">
      <alignment horizontal="center" vertical="center" wrapText="1" readingOrder="1"/>
    </xf>
    <xf numFmtId="0" fontId="13" fillId="16" borderId="63" xfId="0" applyFont="1" applyFill="1" applyBorder="1" applyAlignment="1">
      <alignment horizontal="left" vertical="center" wrapText="1"/>
    </xf>
    <xf numFmtId="0" fontId="13" fillId="16" borderId="64" xfId="0" applyFont="1" applyFill="1" applyBorder="1" applyAlignment="1">
      <alignment horizontal="left" vertical="center" wrapText="1"/>
    </xf>
    <xf numFmtId="0" fontId="13" fillId="16" borderId="65" xfId="0" applyFont="1" applyFill="1" applyBorder="1" applyAlignment="1">
      <alignment horizontal="left" vertical="center" wrapText="1"/>
    </xf>
    <xf numFmtId="3" fontId="3" fillId="16" borderId="66" xfId="0" applyNumberFormat="1" applyFont="1" applyFill="1" applyBorder="1" applyAlignment="1">
      <alignment horizontal="center" vertical="center" textRotation="90"/>
    </xf>
    <xf numFmtId="3" fontId="3" fillId="16" borderId="67" xfId="0" applyNumberFormat="1" applyFont="1" applyFill="1" applyBorder="1" applyAlignment="1">
      <alignment horizontal="center" vertical="center" textRotation="90"/>
    </xf>
    <xf numFmtId="3" fontId="3" fillId="16" borderId="78" xfId="0" applyNumberFormat="1" applyFont="1" applyFill="1" applyBorder="1" applyAlignment="1">
      <alignment horizontal="center" vertical="center" textRotation="90"/>
    </xf>
    <xf numFmtId="0" fontId="15" fillId="0" borderId="82" xfId="0" applyFont="1" applyBorder="1" applyAlignment="1">
      <alignment horizontal="center" vertical="center" readingOrder="1"/>
    </xf>
    <xf numFmtId="0" fontId="15" fillId="0" borderId="60" xfId="0" applyFont="1" applyBorder="1" applyAlignment="1">
      <alignment horizontal="left" vertical="center" wrapText="1" readingOrder="1"/>
    </xf>
    <xf numFmtId="3" fontId="4" fillId="0" borderId="56" xfId="0" applyNumberFormat="1" applyFont="1" applyBorder="1" applyAlignment="1" applyProtection="1">
      <alignment horizontal="center" vertical="center"/>
      <protection locked="0"/>
    </xf>
    <xf numFmtId="3" fontId="4" fillId="0" borderId="60" xfId="0" applyNumberFormat="1" applyFont="1" applyBorder="1" applyAlignment="1" applyProtection="1">
      <alignment horizontal="center" vertical="center"/>
      <protection locked="0"/>
    </xf>
    <xf numFmtId="49" fontId="13" fillId="18" borderId="63" xfId="0" applyNumberFormat="1" applyFont="1" applyFill="1" applyBorder="1" applyAlignment="1" applyProtection="1">
      <alignment vertical="center"/>
      <protection locked="0"/>
    </xf>
    <xf numFmtId="49" fontId="13" fillId="18" borderId="64" xfId="0" applyNumberFormat="1" applyFont="1" applyFill="1" applyBorder="1" applyAlignment="1" applyProtection="1">
      <alignment vertical="center"/>
      <protection locked="0"/>
    </xf>
    <xf numFmtId="49" fontId="13" fillId="18" borderId="65" xfId="0" applyNumberFormat="1" applyFont="1" applyFill="1" applyBorder="1" applyAlignment="1" applyProtection="1">
      <alignment vertical="center"/>
      <protection locked="0"/>
    </xf>
    <xf numFmtId="3" fontId="13" fillId="5" borderId="56" xfId="0" applyNumberFormat="1" applyFont="1" applyFill="1" applyBorder="1" applyAlignment="1" applyProtection="1">
      <alignment horizontal="center" vertical="center"/>
      <protection locked="0"/>
    </xf>
    <xf numFmtId="166" fontId="26" fillId="0" borderId="56" xfId="0" applyNumberFormat="1" applyFont="1" applyBorder="1" applyAlignment="1" applyProtection="1">
      <alignment horizontal="center" vertical="center" wrapText="1" readingOrder="1"/>
      <protection locked="0"/>
    </xf>
    <xf numFmtId="166" fontId="26" fillId="0" borderId="60" xfId="0" applyNumberFormat="1" applyFont="1" applyBorder="1" applyAlignment="1" applyProtection="1">
      <alignment horizontal="center" vertical="center" wrapText="1" readingOrder="1"/>
      <protection locked="0"/>
    </xf>
    <xf numFmtId="3" fontId="13" fillId="7" borderId="60" xfId="0" applyNumberFormat="1" applyFont="1" applyFill="1" applyBorder="1" applyAlignment="1">
      <alignment horizontal="center" vertical="center" wrapText="1"/>
    </xf>
    <xf numFmtId="42" fontId="15" fillId="10" borderId="56" xfId="3" applyFont="1" applyFill="1" applyBorder="1" applyAlignment="1" applyProtection="1">
      <alignment horizontal="center" vertical="center" wrapText="1" readingOrder="1"/>
      <protection locked="0"/>
    </xf>
    <xf numFmtId="3" fontId="13" fillId="17" borderId="56" xfId="0" applyNumberFormat="1" applyFont="1" applyFill="1" applyBorder="1" applyAlignment="1" applyProtection="1">
      <alignment horizontal="center" vertical="center"/>
      <protection locked="0"/>
    </xf>
    <xf numFmtId="3" fontId="25" fillId="5" borderId="74" xfId="0" applyNumberFormat="1" applyFont="1" applyFill="1" applyBorder="1" applyAlignment="1">
      <alignment horizontal="center" vertical="center"/>
    </xf>
    <xf numFmtId="3" fontId="25" fillId="5" borderId="75" xfId="0" applyNumberFormat="1" applyFont="1" applyFill="1" applyBorder="1" applyAlignment="1">
      <alignment horizontal="center" vertical="center"/>
    </xf>
    <xf numFmtId="3" fontId="25" fillId="5" borderId="76" xfId="0" applyNumberFormat="1" applyFont="1" applyFill="1" applyBorder="1" applyAlignment="1">
      <alignment horizontal="center" vertical="center"/>
    </xf>
    <xf numFmtId="3" fontId="13" fillId="0" borderId="60" xfId="0" applyNumberFormat="1" applyFont="1" applyBorder="1" applyAlignment="1">
      <alignment horizontal="center" vertical="center"/>
    </xf>
    <xf numFmtId="3" fontId="13" fillId="16" borderId="60" xfId="0" applyNumberFormat="1" applyFont="1" applyFill="1" applyBorder="1" applyAlignment="1">
      <alignment horizontal="center" vertical="center"/>
    </xf>
    <xf numFmtId="0" fontId="15" fillId="6" borderId="56" xfId="0" applyFont="1" applyFill="1" applyBorder="1" applyAlignment="1" applyProtection="1">
      <alignment horizontal="center" vertical="center" wrapText="1" readingOrder="1"/>
      <protection locked="0"/>
    </xf>
    <xf numFmtId="3" fontId="4" fillId="0" borderId="77" xfId="0" applyNumberFormat="1" applyFont="1" applyBorder="1" applyAlignment="1" applyProtection="1">
      <alignment horizontal="center" vertical="center"/>
      <protection locked="0"/>
    </xf>
    <xf numFmtId="1" fontId="4" fillId="0" borderId="60" xfId="0" applyNumberFormat="1" applyFont="1" applyBorder="1" applyAlignment="1" applyProtection="1">
      <alignment horizontal="center" vertical="center"/>
      <protection locked="0"/>
    </xf>
    <xf numFmtId="1" fontId="4" fillId="0" borderId="81" xfId="0" applyNumberFormat="1" applyFont="1" applyBorder="1" applyAlignment="1" applyProtection="1">
      <alignment horizontal="center" vertical="center"/>
      <protection locked="0"/>
    </xf>
    <xf numFmtId="3" fontId="13" fillId="7" borderId="56" xfId="0" applyNumberFormat="1" applyFont="1" applyFill="1" applyBorder="1" applyAlignment="1">
      <alignment horizontal="center" vertical="center" wrapText="1"/>
    </xf>
    <xf numFmtId="0" fontId="15" fillId="6" borderId="56" xfId="0" applyFont="1" applyFill="1" applyBorder="1" applyAlignment="1">
      <alignment horizontal="center" vertical="center" wrapText="1" readingOrder="1"/>
    </xf>
    <xf numFmtId="42" fontId="15" fillId="10" borderId="63" xfId="3" applyFont="1" applyFill="1" applyBorder="1" applyAlignment="1" applyProtection="1">
      <alignment horizontal="center" vertical="center" wrapText="1" readingOrder="1"/>
      <protection locked="0"/>
    </xf>
    <xf numFmtId="14" fontId="13" fillId="13" borderId="56" xfId="0" applyNumberFormat="1" applyFont="1" applyFill="1" applyBorder="1" applyAlignment="1" applyProtection="1">
      <alignment horizontal="center" vertical="center" wrapText="1" readingOrder="1"/>
      <protection locked="0"/>
    </xf>
    <xf numFmtId="0" fontId="4" fillId="16" borderId="56" xfId="0" applyFont="1" applyFill="1" applyBorder="1" applyAlignment="1">
      <alignment horizontal="justify" vertical="center" wrapText="1"/>
    </xf>
    <xf numFmtId="0" fontId="4" fillId="16" borderId="56" xfId="0" applyFont="1" applyFill="1" applyBorder="1" applyAlignment="1">
      <alignment horizontal="left" vertical="center"/>
    </xf>
    <xf numFmtId="0" fontId="4" fillId="0" borderId="0" xfId="0" applyFont="1" applyAlignment="1">
      <alignment horizontal="justify" vertical="center" wrapText="1"/>
    </xf>
    <xf numFmtId="0" fontId="4" fillId="0" borderId="56" xfId="0" applyFont="1" applyBorder="1" applyAlignment="1">
      <alignment vertical="center"/>
    </xf>
    <xf numFmtId="4" fontId="15" fillId="0" borderId="56" xfId="0" applyNumberFormat="1" applyFont="1" applyBorder="1" applyAlignment="1">
      <alignment horizontal="right" vertical="center" wrapText="1" readingOrder="1"/>
    </xf>
    <xf numFmtId="0" fontId="15" fillId="0" borderId="65" xfId="0" applyFont="1" applyBorder="1" applyAlignment="1">
      <alignment horizontal="center" vertical="center" wrapText="1" readingOrder="1"/>
    </xf>
    <xf numFmtId="0" fontId="15" fillId="0" borderId="56" xfId="0" applyFont="1" applyBorder="1" applyAlignment="1">
      <alignment horizontal="center" vertical="center" wrapText="1" readingOrder="1"/>
    </xf>
    <xf numFmtId="0" fontId="15" fillId="0" borderId="50" xfId="0" applyFont="1" applyBorder="1" applyAlignment="1">
      <alignment horizontal="center" vertical="center" wrapText="1" readingOrder="1"/>
    </xf>
    <xf numFmtId="0" fontId="15" fillId="0" borderId="60" xfId="0" applyFont="1" applyBorder="1" applyAlignment="1">
      <alignment horizontal="center" vertical="center" wrapText="1" readingOrder="1"/>
    </xf>
    <xf numFmtId="4" fontId="15" fillId="0" borderId="60" xfId="0" applyNumberFormat="1" applyFont="1" applyBorder="1" applyAlignment="1">
      <alignment horizontal="right" vertical="center" wrapText="1" readingOrder="1"/>
    </xf>
    <xf numFmtId="3" fontId="4" fillId="0" borderId="65" xfId="0" applyNumberFormat="1" applyFont="1" applyBorder="1" applyAlignment="1">
      <alignment horizontal="center" vertical="center"/>
    </xf>
    <xf numFmtId="3" fontId="4" fillId="0" borderId="56" xfId="0" applyNumberFormat="1" applyFont="1" applyBorder="1" applyAlignment="1">
      <alignment horizontal="center" vertical="center"/>
    </xf>
    <xf numFmtId="3" fontId="4" fillId="0" borderId="77" xfId="0" applyNumberFormat="1" applyFont="1" applyBorder="1" applyAlignment="1">
      <alignment horizontal="center" vertical="center"/>
    </xf>
    <xf numFmtId="4" fontId="14" fillId="0" borderId="56" xfId="0" applyNumberFormat="1" applyFont="1" applyBorder="1" applyAlignment="1" applyProtection="1">
      <alignment horizontal="right" vertical="center" wrapText="1" readingOrder="1"/>
      <protection locked="0"/>
    </xf>
    <xf numFmtId="0" fontId="15" fillId="5" borderId="136" xfId="0" applyFont="1" applyFill="1" applyBorder="1" applyAlignment="1">
      <alignment horizontal="center" vertical="center" wrapText="1" readingOrder="1"/>
    </xf>
    <xf numFmtId="0" fontId="15" fillId="5" borderId="104" xfId="0" applyFont="1" applyFill="1" applyBorder="1" applyAlignment="1">
      <alignment horizontal="center" vertical="center" wrapText="1" readingOrder="1"/>
    </xf>
    <xf numFmtId="0" fontId="15" fillId="5" borderId="137" xfId="0" applyFont="1" applyFill="1" applyBorder="1" applyAlignment="1">
      <alignment horizontal="center" vertical="center" wrapText="1" readingOrder="1"/>
    </xf>
    <xf numFmtId="4" fontId="13" fillId="0" borderId="56" xfId="0" applyNumberFormat="1" applyFont="1" applyBorder="1" applyAlignment="1" applyProtection="1">
      <alignment horizontal="center" vertical="center"/>
      <protection locked="0"/>
    </xf>
    <xf numFmtId="0" fontId="13" fillId="0" borderId="56" xfId="0" applyFont="1" applyBorder="1" applyAlignment="1" applyProtection="1">
      <alignment horizontal="center" vertical="center"/>
      <protection locked="0"/>
    </xf>
    <xf numFmtId="0" fontId="13" fillId="0" borderId="84" xfId="0" applyFont="1" applyBorder="1" applyAlignment="1" applyProtection="1">
      <alignment horizontal="center" vertical="center"/>
      <protection locked="0"/>
    </xf>
    <xf numFmtId="0" fontId="13" fillId="0" borderId="82" xfId="0" applyFont="1" applyBorder="1" applyAlignment="1">
      <alignment horizontal="center" vertical="center"/>
    </xf>
    <xf numFmtId="0" fontId="13" fillId="0" borderId="83" xfId="0" applyFont="1" applyBorder="1" applyAlignment="1">
      <alignment horizontal="center" vertical="center"/>
    </xf>
    <xf numFmtId="0" fontId="4" fillId="0" borderId="56" xfId="0" applyFont="1" applyBorder="1" applyAlignment="1">
      <alignment horizontal="left" vertical="center" wrapText="1"/>
    </xf>
    <xf numFmtId="0" fontId="15" fillId="6" borderId="77" xfId="0" applyFont="1" applyFill="1" applyBorder="1" applyAlignment="1">
      <alignment horizontal="center" vertical="center" wrapText="1" readingOrder="1"/>
    </xf>
    <xf numFmtId="1" fontId="15" fillId="5" borderId="129" xfId="0" applyNumberFormat="1" applyFont="1" applyFill="1" applyBorder="1" applyAlignment="1" applyProtection="1">
      <alignment horizontal="center" vertical="center" wrapText="1" readingOrder="1"/>
      <protection locked="0"/>
    </xf>
    <xf numFmtId="1" fontId="15" fillId="5" borderId="130" xfId="0" applyNumberFormat="1" applyFont="1" applyFill="1" applyBorder="1" applyAlignment="1" applyProtection="1">
      <alignment horizontal="center" vertical="center" wrapText="1" readingOrder="1"/>
      <protection locked="0"/>
    </xf>
    <xf numFmtId="1" fontId="15" fillId="17" borderId="94" xfId="0" applyNumberFormat="1" applyFont="1" applyFill="1" applyBorder="1" applyAlignment="1" applyProtection="1">
      <alignment horizontal="center" vertical="center" wrapText="1" readingOrder="1"/>
      <protection locked="0"/>
    </xf>
    <xf numFmtId="1" fontId="15" fillId="17" borderId="95" xfId="0" applyNumberFormat="1" applyFont="1" applyFill="1" applyBorder="1" applyAlignment="1" applyProtection="1">
      <alignment horizontal="center" vertical="center" wrapText="1" readingOrder="1"/>
      <protection locked="0"/>
    </xf>
    <xf numFmtId="0" fontId="5" fillId="21" borderId="153" xfId="0" applyFont="1" applyFill="1" applyBorder="1" applyAlignment="1">
      <alignment horizontal="center" vertical="center"/>
    </xf>
    <xf numFmtId="0" fontId="5" fillId="21" borderId="154" xfId="0" applyFont="1" applyFill="1" applyBorder="1" applyAlignment="1">
      <alignment horizontal="center" vertical="center"/>
    </xf>
    <xf numFmtId="0" fontId="5" fillId="21" borderId="138" xfId="0" applyFont="1" applyFill="1" applyBorder="1" applyAlignment="1">
      <alignment horizontal="center" vertical="center"/>
    </xf>
    <xf numFmtId="0" fontId="5" fillId="21" borderId="139" xfId="0" applyFont="1" applyFill="1" applyBorder="1" applyAlignment="1">
      <alignment horizontal="center" vertical="center"/>
    </xf>
    <xf numFmtId="43" fontId="2" fillId="3" borderId="4" xfId="5" applyFont="1" applyFill="1" applyBorder="1" applyAlignment="1">
      <alignment horizontal="center" vertical="center"/>
    </xf>
    <xf numFmtId="0" fontId="2" fillId="0" borderId="34" xfId="0" applyFont="1" applyBorder="1" applyAlignment="1">
      <alignment horizontal="center"/>
    </xf>
    <xf numFmtId="0" fontId="2" fillId="0" borderId="6" xfId="0" applyFont="1" applyBorder="1" applyAlignment="1">
      <alignment horizontal="center"/>
    </xf>
    <xf numFmtId="0" fontId="28" fillId="0" borderId="13"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34" xfId="0" applyFont="1" applyBorder="1" applyAlignment="1">
      <alignment horizontal="center"/>
    </xf>
    <xf numFmtId="0" fontId="28" fillId="0" borderId="6" xfId="0" applyFont="1" applyBorder="1" applyAlignment="1">
      <alignment horizontal="center"/>
    </xf>
    <xf numFmtId="0" fontId="28" fillId="0" borderId="7" xfId="0" applyFont="1" applyBorder="1" applyAlignment="1">
      <alignment horizontal="center"/>
    </xf>
    <xf numFmtId="0" fontId="28" fillId="8" borderId="141" xfId="0" applyFont="1" applyFill="1" applyBorder="1" applyAlignment="1">
      <alignment horizontal="center"/>
    </xf>
    <xf numFmtId="0" fontId="28" fillId="8" borderId="0" xfId="0" applyFont="1" applyFill="1" applyAlignment="1">
      <alignment horizontal="center"/>
    </xf>
    <xf numFmtId="0" fontId="28" fillId="8" borderId="9" xfId="0" applyFont="1" applyFill="1" applyBorder="1" applyAlignment="1">
      <alignment horizontal="center"/>
    </xf>
    <xf numFmtId="0" fontId="29" fillId="21" borderId="26" xfId="0" applyFont="1" applyFill="1" applyBorder="1" applyAlignment="1">
      <alignment horizontal="center" vertical="center"/>
    </xf>
    <xf numFmtId="0" fontId="29" fillId="21" borderId="138" xfId="0" applyFont="1" applyFill="1" applyBorder="1" applyAlignment="1" applyProtection="1">
      <alignment horizontal="center" vertical="center"/>
      <protection locked="0"/>
    </xf>
    <xf numFmtId="0" fontId="29" fillId="21" borderId="139" xfId="0" applyFont="1" applyFill="1" applyBorder="1" applyAlignment="1" applyProtection="1">
      <alignment horizontal="center" vertical="center"/>
      <protection locked="0"/>
    </xf>
    <xf numFmtId="0" fontId="28" fillId="3" borderId="1" xfId="0" applyFont="1" applyFill="1" applyBorder="1" applyAlignment="1" applyProtection="1">
      <alignment horizontal="center"/>
      <protection locked="0"/>
    </xf>
    <xf numFmtId="0" fontId="13" fillId="0" borderId="0" xfId="0" applyFont="1" applyAlignment="1">
      <alignment horizontal="center"/>
    </xf>
    <xf numFmtId="0" fontId="5" fillId="0" borderId="0" xfId="0" applyFont="1" applyAlignment="1">
      <alignment horizontal="left" vertical="center"/>
    </xf>
    <xf numFmtId="0" fontId="4" fillId="0" borderId="63" xfId="0" applyFont="1" applyBorder="1" applyAlignment="1" applyProtection="1">
      <alignment horizontal="center" vertical="center"/>
      <protection locked="0"/>
    </xf>
    <xf numFmtId="0" fontId="4" fillId="0" borderId="64" xfId="0" applyFont="1" applyBorder="1" applyAlignment="1" applyProtection="1">
      <alignment horizontal="center" vertical="center"/>
      <protection locked="0"/>
    </xf>
    <xf numFmtId="0" fontId="4" fillId="0" borderId="65" xfId="0" applyFont="1" applyBorder="1" applyAlignment="1" applyProtection="1">
      <alignment horizontal="center" vertical="center"/>
      <protection locked="0"/>
    </xf>
    <xf numFmtId="0" fontId="13" fillId="0" borderId="65" xfId="0" applyFont="1" applyBorder="1" applyAlignment="1" applyProtection="1">
      <alignment horizontal="center" vertical="center"/>
      <protection locked="0"/>
    </xf>
    <xf numFmtId="0" fontId="13" fillId="0" borderId="63" xfId="0" applyFont="1" applyBorder="1" applyAlignment="1" applyProtection="1">
      <alignment horizontal="center" vertical="center"/>
      <protection locked="0"/>
    </xf>
    <xf numFmtId="0" fontId="13" fillId="0" borderId="64" xfId="0" applyFont="1" applyBorder="1" applyAlignment="1" applyProtection="1">
      <alignment horizontal="center" vertical="center"/>
      <protection locked="0"/>
    </xf>
    <xf numFmtId="0" fontId="13" fillId="0" borderId="56" xfId="0" applyFont="1" applyBorder="1" applyAlignment="1">
      <alignment horizontal="center" vertical="center" wrapText="1"/>
    </xf>
    <xf numFmtId="0" fontId="13" fillId="6" borderId="64" xfId="0" applyFont="1" applyFill="1" applyBorder="1" applyAlignment="1">
      <alignment horizontal="center" vertical="center"/>
    </xf>
    <xf numFmtId="0" fontId="13" fillId="6" borderId="65" xfId="0" applyFont="1" applyFill="1" applyBorder="1" applyAlignment="1">
      <alignment horizontal="center" vertical="center"/>
    </xf>
    <xf numFmtId="10" fontId="13" fillId="0" borderId="56" xfId="2" applyNumberFormat="1" applyFont="1" applyFill="1" applyBorder="1" applyAlignment="1" applyProtection="1">
      <alignment horizontal="center" vertical="center"/>
    </xf>
    <xf numFmtId="10" fontId="4" fillId="0" borderId="56" xfId="2" applyNumberFormat="1" applyFont="1" applyFill="1" applyBorder="1" applyAlignment="1" applyProtection="1">
      <alignment horizontal="center" vertical="center"/>
    </xf>
    <xf numFmtId="0" fontId="13" fillId="13" borderId="48" xfId="0" applyFont="1" applyFill="1" applyBorder="1" applyAlignment="1">
      <alignment horizontal="center" vertical="center"/>
    </xf>
    <xf numFmtId="0" fontId="13" fillId="13" borderId="50" xfId="0" applyFont="1" applyFill="1" applyBorder="1" applyAlignment="1">
      <alignment horizontal="center" vertical="center"/>
    </xf>
    <xf numFmtId="0" fontId="13" fillId="13" borderId="51" xfId="0" applyFont="1" applyFill="1" applyBorder="1" applyAlignment="1">
      <alignment horizontal="center" vertical="center"/>
    </xf>
    <xf numFmtId="0" fontId="13" fillId="13" borderId="52" xfId="0" applyFont="1" applyFill="1" applyBorder="1" applyAlignment="1">
      <alignment horizontal="center" vertical="center"/>
    </xf>
    <xf numFmtId="0" fontId="13" fillId="13" borderId="53" xfId="0" applyFont="1" applyFill="1" applyBorder="1" applyAlignment="1">
      <alignment horizontal="center" vertical="center"/>
    </xf>
    <xf numFmtId="0" fontId="13" fillId="13" borderId="55" xfId="0" applyFont="1" applyFill="1" applyBorder="1" applyAlignment="1">
      <alignment horizontal="center" vertical="center"/>
    </xf>
    <xf numFmtId="0" fontId="13" fillId="7" borderId="63" xfId="0" applyFont="1" applyFill="1" applyBorder="1" applyAlignment="1">
      <alignment horizontal="center" vertical="center"/>
    </xf>
    <xf numFmtId="0" fontId="13" fillId="7" borderId="64" xfId="0" applyFont="1" applyFill="1" applyBorder="1" applyAlignment="1">
      <alignment horizontal="center" vertical="center"/>
    </xf>
    <xf numFmtId="0" fontId="13" fillId="7" borderId="65" xfId="0" applyFont="1" applyFill="1" applyBorder="1" applyAlignment="1">
      <alignment horizontal="center" vertical="center"/>
    </xf>
    <xf numFmtId="0" fontId="13" fillId="19" borderId="64" xfId="0" applyFont="1" applyFill="1" applyBorder="1" applyAlignment="1">
      <alignment horizontal="center" vertical="center"/>
    </xf>
    <xf numFmtId="0" fontId="13" fillId="19" borderId="65" xfId="0" applyFont="1" applyFill="1" applyBorder="1" applyAlignment="1">
      <alignment horizontal="center" vertical="center"/>
    </xf>
    <xf numFmtId="0" fontId="13" fillId="20" borderId="56" xfId="0" applyFont="1" applyFill="1" applyBorder="1" applyAlignment="1">
      <alignment horizontal="center" vertical="center" wrapText="1"/>
    </xf>
    <xf numFmtId="0" fontId="13" fillId="9" borderId="56" xfId="0" applyFont="1" applyFill="1" applyBorder="1" applyAlignment="1">
      <alignment horizontal="center" vertical="center"/>
    </xf>
    <xf numFmtId="0" fontId="13" fillId="0" borderId="56" xfId="0" applyFont="1" applyBorder="1" applyAlignment="1">
      <alignment horizontal="center" vertical="center"/>
    </xf>
    <xf numFmtId="0" fontId="4" fillId="0" borderId="56" xfId="0" applyFont="1" applyBorder="1"/>
    <xf numFmtId="1" fontId="13" fillId="0" borderId="63" xfId="0" applyNumberFormat="1" applyFont="1" applyBorder="1" applyAlignment="1">
      <alignment horizontal="center" vertical="center" wrapText="1"/>
    </xf>
    <xf numFmtId="1" fontId="13" fillId="0" borderId="65" xfId="0" applyNumberFormat="1" applyFont="1" applyBorder="1" applyAlignment="1">
      <alignment horizontal="center" vertical="center" wrapText="1"/>
    </xf>
    <xf numFmtId="0" fontId="25" fillId="0" borderId="54" xfId="0" applyFont="1" applyBorder="1" applyAlignment="1">
      <alignment horizontal="center" vertical="center"/>
    </xf>
    <xf numFmtId="0" fontId="4" fillId="0" borderId="56" xfId="0" applyFont="1" applyBorder="1" applyAlignment="1">
      <alignment horizontal="center" vertical="center" wrapText="1"/>
    </xf>
    <xf numFmtId="168" fontId="4" fillId="0" borderId="56" xfId="3" applyNumberFormat="1" applyFont="1" applyFill="1" applyBorder="1" applyAlignment="1" applyProtection="1">
      <alignment horizontal="right" vertical="center"/>
    </xf>
    <xf numFmtId="0" fontId="4" fillId="0" borderId="63" xfId="0" applyFont="1" applyBorder="1" applyAlignment="1">
      <alignment horizontal="center" vertical="center"/>
    </xf>
    <xf numFmtId="0" fontId="4" fillId="0" borderId="65" xfId="0" applyFont="1" applyBorder="1" applyAlignment="1">
      <alignment horizontal="center" vertical="center"/>
    </xf>
    <xf numFmtId="0" fontId="13" fillId="0" borderId="56" xfId="0" applyFont="1" applyBorder="1" applyAlignment="1">
      <alignment horizontal="left" vertical="center" wrapText="1"/>
    </xf>
    <xf numFmtId="0" fontId="13" fillId="0" borderId="56" xfId="0" applyFont="1" applyBorder="1" applyAlignment="1" applyProtection="1">
      <alignment horizontal="center" vertical="center" wrapText="1"/>
      <protection locked="0"/>
    </xf>
    <xf numFmtId="0" fontId="4" fillId="0" borderId="0" xfId="0" applyFont="1" applyAlignment="1">
      <alignment horizontal="left" vertical="top" wrapText="1"/>
    </xf>
    <xf numFmtId="0" fontId="4" fillId="0" borderId="0" xfId="0" applyFont="1" applyAlignment="1">
      <alignment horizontal="left" vertical="top"/>
    </xf>
    <xf numFmtId="0" fontId="13" fillId="0" borderId="0" xfId="0" applyFont="1" applyAlignment="1">
      <alignment horizontal="center" vertical="center"/>
    </xf>
    <xf numFmtId="1" fontId="13" fillId="9" borderId="56" xfId="0" applyNumberFormat="1" applyFont="1" applyFill="1" applyBorder="1" applyAlignment="1" applyProtection="1">
      <alignment horizontal="center" vertical="center"/>
      <protection locked="0"/>
    </xf>
    <xf numFmtId="1" fontId="13" fillId="0" borderId="56" xfId="0" applyNumberFormat="1" applyFont="1" applyBorder="1" applyAlignment="1" applyProtection="1">
      <alignment horizontal="center" vertical="center" wrapText="1"/>
      <protection locked="0"/>
    </xf>
    <xf numFmtId="0" fontId="13" fillId="6" borderId="56" xfId="0" applyFont="1" applyFill="1" applyBorder="1" applyAlignment="1" applyProtection="1">
      <alignment horizontal="center" vertical="center"/>
      <protection locked="0"/>
    </xf>
    <xf numFmtId="0" fontId="13" fillId="5" borderId="56" xfId="0" applyFont="1" applyFill="1" applyBorder="1" applyAlignment="1" applyProtection="1">
      <alignment horizontal="center" vertical="center" wrapText="1"/>
      <protection locked="0"/>
    </xf>
    <xf numFmtId="0" fontId="13" fillId="6" borderId="0" xfId="0" applyFont="1" applyFill="1" applyAlignment="1" applyProtection="1">
      <alignment horizontal="center" vertical="center"/>
      <protection locked="0"/>
    </xf>
    <xf numFmtId="14" fontId="4" fillId="0" borderId="56" xfId="0" applyNumberFormat="1" applyFont="1" applyBorder="1" applyAlignment="1" applyProtection="1">
      <alignment horizontal="center" vertical="center"/>
      <protection locked="0"/>
    </xf>
    <xf numFmtId="0" fontId="4" fillId="0" borderId="56" xfId="0" applyFont="1" applyBorder="1" applyAlignment="1" applyProtection="1">
      <alignment horizontal="center" vertical="center"/>
      <protection locked="0"/>
    </xf>
    <xf numFmtId="0" fontId="13" fillId="13" borderId="63" xfId="0" applyFont="1" applyFill="1" applyBorder="1" applyAlignment="1" applyProtection="1">
      <alignment horizontal="center" vertical="center"/>
      <protection locked="0"/>
    </xf>
    <xf numFmtId="0" fontId="13" fillId="13" borderId="65" xfId="0" applyFont="1" applyFill="1" applyBorder="1" applyAlignment="1" applyProtection="1">
      <alignment horizontal="center" vertical="center"/>
      <protection locked="0"/>
    </xf>
    <xf numFmtId="0" fontId="13" fillId="14" borderId="63" xfId="0" applyFont="1" applyFill="1" applyBorder="1" applyAlignment="1" applyProtection="1">
      <alignment horizontal="center" vertical="center"/>
      <protection locked="0"/>
    </xf>
    <xf numFmtId="0" fontId="13" fillId="14" borderId="64" xfId="0" applyFont="1" applyFill="1" applyBorder="1" applyAlignment="1" applyProtection="1">
      <alignment horizontal="center" vertical="center"/>
      <protection locked="0"/>
    </xf>
    <xf numFmtId="0" fontId="13" fillId="14" borderId="65" xfId="0" applyFont="1" applyFill="1" applyBorder="1" applyAlignment="1" applyProtection="1">
      <alignment horizontal="center" vertical="center"/>
      <protection locked="0"/>
    </xf>
    <xf numFmtId="164" fontId="4" fillId="0" borderId="63" xfId="1" applyFont="1" applyBorder="1" applyAlignment="1" applyProtection="1">
      <alignment horizontal="center" vertical="center"/>
      <protection locked="0"/>
    </xf>
    <xf numFmtId="164" fontId="4" fillId="0" borderId="65" xfId="1" applyFont="1" applyBorder="1" applyAlignment="1" applyProtection="1">
      <alignment horizontal="center" vertical="center"/>
      <protection locked="0"/>
    </xf>
    <xf numFmtId="4" fontId="4" fillId="0" borderId="63" xfId="1" applyNumberFormat="1" applyFont="1" applyFill="1" applyBorder="1" applyAlignment="1" applyProtection="1">
      <alignment horizontal="right" vertical="center"/>
      <protection locked="0"/>
    </xf>
    <xf numFmtId="4" fontId="4" fillId="0" borderId="65" xfId="1" applyNumberFormat="1" applyFont="1" applyFill="1" applyBorder="1" applyAlignment="1" applyProtection="1">
      <alignment horizontal="right" vertical="center"/>
      <protection locked="0"/>
    </xf>
    <xf numFmtId="169" fontId="4" fillId="0" borderId="56" xfId="0" applyNumberFormat="1" applyFont="1" applyBorder="1" applyAlignment="1" applyProtection="1">
      <alignment horizontal="center" vertical="center"/>
      <protection locked="0"/>
    </xf>
    <xf numFmtId="2" fontId="4" fillId="0" borderId="56" xfId="0" applyNumberFormat="1" applyFont="1" applyBorder="1" applyAlignment="1" applyProtection="1">
      <alignment horizontal="center" vertical="center"/>
      <protection locked="0"/>
    </xf>
    <xf numFmtId="3" fontId="15" fillId="0" borderId="56" xfId="0" applyNumberFormat="1" applyFont="1" applyBorder="1" applyAlignment="1" applyProtection="1">
      <alignment horizontal="center" vertical="center" wrapText="1" readingOrder="1"/>
      <protection locked="0"/>
    </xf>
    <xf numFmtId="3" fontId="14" fillId="18" borderId="56" xfId="0" applyNumberFormat="1" applyFont="1" applyFill="1" applyBorder="1" applyAlignment="1">
      <alignment horizontal="left" vertical="center" wrapText="1" readingOrder="1"/>
    </xf>
    <xf numFmtId="0" fontId="13" fillId="9" borderId="56" xfId="0" applyFont="1" applyFill="1" applyBorder="1" applyAlignment="1" applyProtection="1">
      <alignment horizontal="center" vertical="center"/>
      <protection locked="0"/>
    </xf>
    <xf numFmtId="3" fontId="4" fillId="0" borderId="56" xfId="0" applyNumberFormat="1" applyFont="1" applyBorder="1" applyAlignment="1">
      <alignment horizontal="center" vertical="center" wrapText="1"/>
    </xf>
    <xf numFmtId="1" fontId="4" fillId="0" borderId="56" xfId="0" applyNumberFormat="1" applyFont="1" applyBorder="1" applyAlignment="1">
      <alignment horizontal="center" vertical="center" wrapText="1"/>
    </xf>
    <xf numFmtId="164" fontId="4" fillId="7" borderId="56" xfId="1" applyFont="1" applyFill="1" applyBorder="1" applyAlignment="1" applyProtection="1">
      <alignment horizontal="right" vertical="center"/>
      <protection locked="0"/>
    </xf>
    <xf numFmtId="4" fontId="13" fillId="0" borderId="56" xfId="1" applyNumberFormat="1" applyFont="1" applyFill="1" applyBorder="1" applyAlignment="1" applyProtection="1">
      <alignment horizontal="right" vertical="center"/>
    </xf>
    <xf numFmtId="4" fontId="13" fillId="0" borderId="56" xfId="0" applyNumberFormat="1" applyFont="1" applyBorder="1" applyAlignment="1">
      <alignment horizontal="center" vertical="center"/>
    </xf>
    <xf numFmtId="3" fontId="14" fillId="18" borderId="65" xfId="0" applyNumberFormat="1" applyFont="1" applyFill="1" applyBorder="1" applyAlignment="1">
      <alignment horizontal="left" vertical="center" wrapText="1" readingOrder="1"/>
    </xf>
    <xf numFmtId="0" fontId="14" fillId="0" borderId="56" xfId="0" applyFont="1" applyBorder="1" applyAlignment="1" applyProtection="1">
      <alignment horizontal="center" vertical="center" wrapText="1" readingOrder="1"/>
      <protection locked="0"/>
    </xf>
    <xf numFmtId="0" fontId="4" fillId="0" borderId="0" xfId="0" applyFont="1" applyAlignment="1" applyProtection="1">
      <alignment horizontal="center" vertical="center"/>
      <protection locked="0"/>
    </xf>
    <xf numFmtId="0" fontId="4" fillId="0" borderId="56" xfId="0" applyFont="1" applyBorder="1" applyAlignment="1">
      <alignment horizontal="center" vertical="center"/>
    </xf>
    <xf numFmtId="0" fontId="14" fillId="18" borderId="56" xfId="0" applyFont="1" applyFill="1" applyBorder="1" applyAlignment="1" applyProtection="1">
      <alignment horizontal="center" vertical="center" wrapText="1" readingOrder="1"/>
      <protection locked="0"/>
    </xf>
    <xf numFmtId="49" fontId="13" fillId="9" borderId="56" xfId="0" applyNumberFormat="1" applyFont="1" applyFill="1" applyBorder="1" applyAlignment="1" applyProtection="1">
      <alignment horizontal="center" vertical="center"/>
      <protection locked="0"/>
    </xf>
    <xf numFmtId="17" fontId="4" fillId="0" borderId="56" xfId="0" applyNumberFormat="1" applyFont="1" applyBorder="1" applyAlignment="1" applyProtection="1">
      <alignment horizontal="center" vertical="center"/>
      <protection locked="0"/>
    </xf>
    <xf numFmtId="14" fontId="4" fillId="0" borderId="56" xfId="0" applyNumberFormat="1" applyFont="1" applyBorder="1" applyAlignment="1" applyProtection="1">
      <alignment horizontal="center" vertical="center" wrapText="1"/>
      <protection locked="0"/>
    </xf>
    <xf numFmtId="0" fontId="4" fillId="0" borderId="56" xfId="0" applyFont="1" applyBorder="1" applyAlignment="1" applyProtection="1">
      <alignment horizontal="center" vertical="center" wrapText="1"/>
      <protection locked="0"/>
    </xf>
    <xf numFmtId="0" fontId="4" fillId="0" borderId="0" xfId="0" applyFont="1" applyAlignment="1">
      <alignment horizontal="left" vertical="center" wrapText="1"/>
    </xf>
    <xf numFmtId="0" fontId="13" fillId="0" borderId="56" xfId="0" applyFont="1" applyBorder="1" applyAlignment="1">
      <alignment horizontal="left" vertical="center"/>
    </xf>
    <xf numFmtId="168" fontId="4" fillId="0" borderId="56" xfId="3" applyNumberFormat="1" applyFont="1" applyFill="1" applyBorder="1" applyAlignment="1" applyProtection="1">
      <alignment vertical="center"/>
    </xf>
    <xf numFmtId="4" fontId="4" fillId="0" borderId="56" xfId="1" applyNumberFormat="1" applyFont="1" applyFill="1" applyBorder="1" applyAlignment="1" applyProtection="1">
      <alignment horizontal="right" vertical="center"/>
    </xf>
    <xf numFmtId="3" fontId="15" fillId="0" borderId="56" xfId="0" applyNumberFormat="1" applyFont="1" applyBorder="1" applyAlignment="1" applyProtection="1">
      <alignment vertical="center" wrapText="1" readingOrder="1"/>
      <protection locked="0"/>
    </xf>
    <xf numFmtId="2" fontId="13" fillId="0" borderId="56" xfId="0" applyNumberFormat="1" applyFont="1" applyBorder="1" applyAlignment="1">
      <alignment horizontal="center" vertical="center"/>
    </xf>
    <xf numFmtId="0" fontId="4" fillId="0" borderId="54" xfId="0" applyFont="1" applyBorder="1" applyAlignment="1">
      <alignment horizontal="center" vertical="center" wrapText="1"/>
    </xf>
    <xf numFmtId="0" fontId="4" fillId="0" borderId="0" xfId="0" applyFont="1" applyAlignment="1">
      <alignment horizontal="center" vertical="center" wrapText="1"/>
    </xf>
    <xf numFmtId="3" fontId="4" fillId="0" borderId="63" xfId="0" applyNumberFormat="1" applyFont="1" applyBorder="1" applyAlignment="1">
      <alignment horizontal="left" vertical="distributed"/>
    </xf>
    <xf numFmtId="3" fontId="4" fillId="0" borderId="65" xfId="0" applyNumberFormat="1" applyFont="1" applyBorder="1" applyAlignment="1">
      <alignment horizontal="left" vertical="distributed"/>
    </xf>
    <xf numFmtId="0" fontId="13" fillId="0" borderId="54" xfId="0" applyFont="1" applyBorder="1" applyAlignment="1">
      <alignment horizontal="left" vertical="center"/>
    </xf>
    <xf numFmtId="0" fontId="4" fillId="0" borderId="0" xfId="0" applyFont="1" applyAlignment="1" applyProtection="1">
      <alignment horizontal="left" vertical="distributed"/>
      <protection locked="0"/>
    </xf>
    <xf numFmtId="168" fontId="4" fillId="0" borderId="56" xfId="3" applyNumberFormat="1" applyFont="1" applyFill="1" applyBorder="1" applyAlignment="1" applyProtection="1">
      <alignment horizontal="center" vertical="center"/>
    </xf>
    <xf numFmtId="3" fontId="4" fillId="0" borderId="56" xfId="0" applyNumberFormat="1" applyFont="1" applyBorder="1" applyAlignment="1">
      <alignment horizontal="left" vertical="center"/>
    </xf>
    <xf numFmtId="3" fontId="4" fillId="0" borderId="56" xfId="0" applyNumberFormat="1" applyFont="1" applyBorder="1" applyAlignment="1">
      <alignment horizontal="left" vertical="center" wrapText="1"/>
    </xf>
    <xf numFmtId="0" fontId="13" fillId="0" borderId="63" xfId="0" applyFont="1" applyBorder="1" applyAlignment="1">
      <alignment horizontal="left" vertical="distributed"/>
    </xf>
    <xf numFmtId="0" fontId="13" fillId="0" borderId="65" xfId="0" applyFont="1" applyBorder="1" applyAlignment="1">
      <alignment horizontal="left" vertical="distributed"/>
    </xf>
    <xf numFmtId="0" fontId="13" fillId="8" borderId="56" xfId="0" applyFont="1" applyFill="1" applyBorder="1" applyAlignment="1" applyProtection="1">
      <alignment horizontal="center" vertical="center"/>
      <protection locked="0"/>
    </xf>
    <xf numFmtId="0" fontId="4" fillId="0" borderId="56" xfId="0" applyFont="1" applyBorder="1" applyAlignment="1">
      <alignment vertical="center" wrapText="1"/>
    </xf>
    <xf numFmtId="0" fontId="4" fillId="0" borderId="63" xfId="0" applyFont="1" applyBorder="1" applyAlignment="1">
      <alignment horizontal="left" vertical="distributed"/>
    </xf>
    <xf numFmtId="0" fontId="4" fillId="0" borderId="65" xfId="0" applyFont="1" applyBorder="1" applyAlignment="1">
      <alignment horizontal="left" vertical="distributed"/>
    </xf>
    <xf numFmtId="0" fontId="4" fillId="0" borderId="63" xfId="0" applyFont="1" applyBorder="1" applyAlignment="1" applyProtection="1">
      <alignment horizontal="left" vertical="center"/>
      <protection locked="0"/>
    </xf>
    <xf numFmtId="0" fontId="4" fillId="0" borderId="65" xfId="0" applyFont="1" applyBorder="1" applyAlignment="1" applyProtection="1">
      <alignment horizontal="left" vertical="center"/>
      <protection locked="0"/>
    </xf>
    <xf numFmtId="4" fontId="4" fillId="0" borderId="56" xfId="1" applyNumberFormat="1" applyFont="1" applyFill="1" applyBorder="1" applyAlignment="1" applyProtection="1">
      <alignment horizontal="right" vertical="center"/>
      <protection locked="0"/>
    </xf>
    <xf numFmtId="0" fontId="13" fillId="3" borderId="0" xfId="0" applyFont="1" applyFill="1" applyAlignment="1">
      <alignment horizontal="center" vertical="center"/>
    </xf>
    <xf numFmtId="0" fontId="4" fillId="3" borderId="56" xfId="0" applyFont="1" applyFill="1" applyBorder="1" applyAlignment="1">
      <alignment horizontal="left" vertical="center" wrapText="1"/>
    </xf>
    <xf numFmtId="10" fontId="4" fillId="3" borderId="56" xfId="2" applyNumberFormat="1" applyFont="1" applyFill="1" applyBorder="1" applyAlignment="1" applyProtection="1">
      <alignment horizontal="center" vertical="center"/>
    </xf>
    <xf numFmtId="4" fontId="4" fillId="3" borderId="56" xfId="1" applyNumberFormat="1" applyFont="1" applyFill="1" applyBorder="1" applyAlignment="1" applyProtection="1">
      <alignment horizontal="right" vertical="center"/>
      <protection locked="0"/>
    </xf>
    <xf numFmtId="0" fontId="4" fillId="3" borderId="0" xfId="0" applyFont="1" applyFill="1" applyAlignment="1">
      <alignment horizontal="left" vertical="top" wrapText="1"/>
    </xf>
    <xf numFmtId="0" fontId="4" fillId="3" borderId="56" xfId="0" applyFont="1" applyFill="1" applyBorder="1" applyAlignment="1">
      <alignment horizontal="center" vertical="center" wrapText="1"/>
    </xf>
    <xf numFmtId="0" fontId="4" fillId="3" borderId="0" xfId="0" applyFont="1" applyFill="1" applyAlignment="1">
      <alignment horizontal="left" vertical="center"/>
    </xf>
    <xf numFmtId="0" fontId="13" fillId="3" borderId="56" xfId="0" applyFont="1" applyFill="1" applyBorder="1" applyAlignment="1">
      <alignment horizontal="left" vertical="center" wrapText="1"/>
    </xf>
    <xf numFmtId="0" fontId="4" fillId="3" borderId="0" xfId="0" applyFont="1" applyFill="1" applyAlignment="1">
      <alignment horizontal="left" vertical="center" wrapText="1"/>
    </xf>
    <xf numFmtId="39" fontId="4" fillId="3" borderId="56" xfId="1" applyNumberFormat="1" applyFont="1" applyFill="1" applyBorder="1" applyAlignment="1" applyProtection="1">
      <alignment horizontal="right" vertical="center"/>
      <protection locked="0"/>
    </xf>
    <xf numFmtId="39" fontId="13" fillId="3" borderId="56" xfId="1" applyNumberFormat="1" applyFont="1" applyFill="1" applyBorder="1" applyAlignment="1" applyProtection="1">
      <alignment horizontal="right" vertical="center"/>
      <protection locked="0"/>
    </xf>
    <xf numFmtId="0" fontId="13" fillId="3" borderId="56" xfId="0" applyFont="1" applyFill="1" applyBorder="1" applyAlignment="1" applyProtection="1">
      <alignment horizontal="center" vertical="center"/>
      <protection locked="0"/>
    </xf>
    <xf numFmtId="0" fontId="13" fillId="4" borderId="56" xfId="0" applyFont="1" applyFill="1" applyBorder="1" applyAlignment="1" applyProtection="1">
      <alignment horizontal="center" vertical="center"/>
      <protection locked="0"/>
    </xf>
    <xf numFmtId="0" fontId="13" fillId="3" borderId="56" xfId="0" applyFont="1" applyFill="1" applyBorder="1" applyAlignment="1">
      <alignment horizontal="center" vertical="center"/>
    </xf>
    <xf numFmtId="4" fontId="13" fillId="3" borderId="56" xfId="1" applyNumberFormat="1" applyFont="1" applyFill="1" applyBorder="1" applyAlignment="1" applyProtection="1">
      <alignment horizontal="right" vertical="center"/>
      <protection locked="0"/>
    </xf>
    <xf numFmtId="10" fontId="13" fillId="3" borderId="56" xfId="2" applyNumberFormat="1" applyFont="1" applyFill="1" applyBorder="1" applyAlignment="1" applyProtection="1">
      <alignment horizontal="center" vertical="center"/>
    </xf>
    <xf numFmtId="0" fontId="13" fillId="12" borderId="56" xfId="0" applyFont="1" applyFill="1" applyBorder="1" applyAlignment="1">
      <alignment horizontal="center" vertical="center"/>
    </xf>
    <xf numFmtId="0" fontId="13" fillId="12" borderId="0" xfId="0" applyFont="1" applyFill="1" applyAlignment="1">
      <alignment horizontal="center" vertical="center"/>
    </xf>
    <xf numFmtId="3" fontId="4" fillId="3" borderId="56" xfId="0" applyNumberFormat="1" applyFont="1" applyFill="1" applyBorder="1" applyAlignment="1">
      <alignment horizontal="center" vertical="center" wrapText="1"/>
    </xf>
    <xf numFmtId="1" fontId="4" fillId="3" borderId="56" xfId="0" applyNumberFormat="1" applyFont="1" applyFill="1" applyBorder="1" applyAlignment="1">
      <alignment horizontal="center" vertical="center" wrapText="1"/>
    </xf>
    <xf numFmtId="3" fontId="14" fillId="0" borderId="56" xfId="0" applyNumberFormat="1" applyFont="1" applyBorder="1" applyAlignment="1">
      <alignment horizontal="center" vertical="center" wrapText="1" readingOrder="1"/>
    </xf>
    <xf numFmtId="0" fontId="4" fillId="3" borderId="56" xfId="0" applyFont="1" applyFill="1" applyBorder="1" applyAlignment="1">
      <alignment horizontal="center" vertical="center"/>
    </xf>
    <xf numFmtId="39" fontId="4" fillId="3" borderId="63" xfId="1" applyNumberFormat="1" applyFont="1" applyFill="1" applyBorder="1" applyAlignment="1" applyProtection="1">
      <alignment horizontal="right" vertical="center"/>
    </xf>
    <xf numFmtId="39" fontId="4" fillId="3" borderId="65" xfId="1" applyNumberFormat="1" applyFont="1" applyFill="1" applyBorder="1" applyAlignment="1" applyProtection="1">
      <alignment horizontal="right" vertical="center"/>
    </xf>
    <xf numFmtId="0" fontId="13" fillId="3" borderId="56" xfId="0" applyFont="1" applyFill="1" applyBorder="1" applyAlignment="1">
      <alignment horizontal="center" vertical="center" wrapText="1"/>
    </xf>
    <xf numFmtId="0" fontId="4" fillId="3" borderId="48" xfId="0" applyFont="1" applyFill="1" applyBorder="1" applyAlignment="1">
      <alignment horizontal="center" vertical="center"/>
    </xf>
    <xf numFmtId="0" fontId="4" fillId="3" borderId="49" xfId="0" applyFont="1" applyFill="1" applyBorder="1" applyAlignment="1">
      <alignment horizontal="center" vertical="center"/>
    </xf>
    <xf numFmtId="0" fontId="4" fillId="3" borderId="50" xfId="0" applyFont="1" applyFill="1" applyBorder="1" applyAlignment="1">
      <alignment horizontal="center" vertical="center"/>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4" fillId="3" borderId="55" xfId="0" applyFont="1" applyFill="1" applyBorder="1" applyAlignment="1">
      <alignment horizontal="center" vertical="center"/>
    </xf>
    <xf numFmtId="0" fontId="4" fillId="3" borderId="0" xfId="0" applyFont="1" applyFill="1" applyAlignment="1">
      <alignment horizontal="center" vertical="center"/>
    </xf>
    <xf numFmtId="4" fontId="13" fillId="3" borderId="56" xfId="0" applyNumberFormat="1" applyFont="1" applyFill="1" applyBorder="1" applyAlignment="1" applyProtection="1">
      <alignment horizontal="right" vertical="center"/>
      <protection locked="0"/>
    </xf>
    <xf numFmtId="4" fontId="4" fillId="3" borderId="56" xfId="1" applyNumberFormat="1" applyFont="1" applyFill="1" applyBorder="1" applyAlignment="1" applyProtection="1">
      <alignment horizontal="right" vertical="center"/>
    </xf>
    <xf numFmtId="0" fontId="4" fillId="3" borderId="56" xfId="0" applyFont="1" applyFill="1" applyBorder="1" applyAlignment="1">
      <alignment horizontal="left" vertical="center"/>
    </xf>
    <xf numFmtId="3" fontId="4" fillId="3" borderId="56" xfId="0" applyNumberFormat="1" applyFont="1" applyFill="1" applyBorder="1" applyAlignment="1">
      <alignment horizontal="center" vertical="center"/>
    </xf>
    <xf numFmtId="0" fontId="14" fillId="18" borderId="56" xfId="0" applyFont="1" applyFill="1" applyBorder="1" applyAlignment="1">
      <alignment horizontal="center" vertical="center" wrapText="1" readingOrder="1"/>
    </xf>
    <xf numFmtId="10" fontId="4" fillId="3" borderId="63" xfId="2" applyNumberFormat="1" applyFont="1" applyFill="1" applyBorder="1" applyAlignment="1" applyProtection="1">
      <alignment horizontal="center" vertical="center"/>
    </xf>
    <xf numFmtId="10" fontId="4" fillId="3" borderId="65" xfId="2" applyNumberFormat="1" applyFont="1" applyFill="1" applyBorder="1" applyAlignment="1" applyProtection="1">
      <alignment horizontal="center" vertical="center"/>
    </xf>
  </cellXfs>
  <cellStyles count="6">
    <cellStyle name="Millares" xfId="5" builtinId="3"/>
    <cellStyle name="Moneda" xfId="1" builtinId="4"/>
    <cellStyle name="Moneda [0]" xfId="3" builtinId="7"/>
    <cellStyle name="Normal" xfId="0" builtinId="0"/>
    <cellStyle name="Normal 2" xfId="4" xr:uid="{00000000-0005-0000-0000-000003000000}"/>
    <cellStyle name="Porcentaje"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CCFF"/>
      <color rgb="FF66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0</xdr:col>
      <xdr:colOff>769937</xdr:colOff>
      <xdr:row>0</xdr:row>
      <xdr:rowOff>76200</xdr:rowOff>
    </xdr:from>
    <xdr:to>
      <xdr:col>0</xdr:col>
      <xdr:colOff>1774030</xdr:colOff>
      <xdr:row>2</xdr:row>
      <xdr:rowOff>695324</xdr:rowOff>
    </xdr:to>
    <xdr:pic>
      <xdr:nvPicPr>
        <xdr:cNvPr id="2" name="Imagen 1" descr="ICBFNEW">
          <a:extLst>
            <a:ext uri="{FF2B5EF4-FFF2-40B4-BE49-F238E27FC236}">
              <a16:creationId xmlns:a16="http://schemas.microsoft.com/office/drawing/2014/main" id="{1C6FA77F-35FE-40EE-9987-F5C29907D22A}"/>
            </a:ext>
          </a:extLst>
        </xdr:cNvPr>
        <xdr:cNvPicPr/>
      </xdr:nvPicPr>
      <xdr:blipFill>
        <a:blip xmlns:r="http://schemas.openxmlformats.org/officeDocument/2006/relationships" r:embed="rId1"/>
        <a:srcRect/>
        <a:stretch>
          <a:fillRect/>
        </a:stretch>
      </xdr:blipFill>
      <xdr:spPr bwMode="auto">
        <a:xfrm>
          <a:off x="769937" y="76200"/>
          <a:ext cx="1004093" cy="962024"/>
        </a:xfrm>
        <a:prstGeom prst="rect">
          <a:avLst/>
        </a:prstGeom>
        <a:noFill/>
        <a:ln w="9525">
          <a:noFill/>
          <a:miter lim="800000"/>
          <a:headEnd/>
          <a:tailEnd/>
        </a:ln>
      </xdr:spPr>
    </xdr:pic>
    <xdr:clientData/>
  </xdr:twoCellAnchor>
  <xdr:twoCellAnchor editAs="oneCell">
    <xdr:from>
      <xdr:col>0</xdr:col>
      <xdr:colOff>85725</xdr:colOff>
      <xdr:row>4</xdr:row>
      <xdr:rowOff>180974</xdr:rowOff>
    </xdr:from>
    <xdr:to>
      <xdr:col>0</xdr:col>
      <xdr:colOff>528548</xdr:colOff>
      <xdr:row>5</xdr:row>
      <xdr:rowOff>352424</xdr:rowOff>
    </xdr:to>
    <xdr:pic>
      <xdr:nvPicPr>
        <xdr:cNvPr id="3" name="Imagen 2">
          <a:extLst>
            <a:ext uri="{FF2B5EF4-FFF2-40B4-BE49-F238E27FC236}">
              <a16:creationId xmlns:a16="http://schemas.microsoft.com/office/drawing/2014/main" id="{C8357063-C5EE-4A69-BF83-55744AA1AE07}"/>
            </a:ext>
          </a:extLst>
        </xdr:cNvPr>
        <xdr:cNvPicPr>
          <a:picLocks noChangeAspect="1"/>
        </xdr:cNvPicPr>
      </xdr:nvPicPr>
      <xdr:blipFill>
        <a:blip xmlns:r="http://schemas.openxmlformats.org/officeDocument/2006/relationships" r:embed="rId2"/>
        <a:stretch>
          <a:fillRect/>
        </a:stretch>
      </xdr:blipFill>
      <xdr:spPr>
        <a:xfrm>
          <a:off x="85725" y="1485899"/>
          <a:ext cx="442823" cy="352425"/>
        </a:xfrm>
        <a:prstGeom prst="rect">
          <a:avLst/>
        </a:prstGeom>
      </xdr:spPr>
    </xdr:pic>
    <xdr:clientData/>
  </xdr:twoCellAnchor>
  <xdr:twoCellAnchor editAs="oneCell">
    <xdr:from>
      <xdr:col>9</xdr:col>
      <xdr:colOff>1486123</xdr:colOff>
      <xdr:row>5</xdr:row>
      <xdr:rowOff>36991</xdr:rowOff>
    </xdr:from>
    <xdr:to>
      <xdr:col>9</xdr:col>
      <xdr:colOff>1847850</xdr:colOff>
      <xdr:row>5</xdr:row>
      <xdr:rowOff>379340</xdr:rowOff>
    </xdr:to>
    <xdr:pic>
      <xdr:nvPicPr>
        <xdr:cNvPr id="4" name="Imagen 3">
          <a:extLst>
            <a:ext uri="{FF2B5EF4-FFF2-40B4-BE49-F238E27FC236}">
              <a16:creationId xmlns:a16="http://schemas.microsoft.com/office/drawing/2014/main" id="{DA774D7F-8CFB-4C88-A69A-461ED118E235}"/>
            </a:ext>
          </a:extLst>
        </xdr:cNvPr>
        <xdr:cNvPicPr>
          <a:picLocks noChangeAspect="1"/>
        </xdr:cNvPicPr>
      </xdr:nvPicPr>
      <xdr:blipFill>
        <a:blip xmlns:r="http://schemas.openxmlformats.org/officeDocument/2006/relationships" r:embed="rId2"/>
        <a:stretch>
          <a:fillRect/>
        </a:stretch>
      </xdr:blipFill>
      <xdr:spPr>
        <a:xfrm flipH="1">
          <a:off x="10611073" y="1522891"/>
          <a:ext cx="361727" cy="3423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257175</xdr:colOff>
      <xdr:row>1</xdr:row>
      <xdr:rowOff>66675</xdr:rowOff>
    </xdr:from>
    <xdr:to>
      <xdr:col>0</xdr:col>
      <xdr:colOff>1209675</xdr:colOff>
      <xdr:row>8</xdr:row>
      <xdr:rowOff>95250</xdr:rowOff>
    </xdr:to>
    <xdr:pic>
      <xdr:nvPicPr>
        <xdr:cNvPr id="17586" name="Picture 3" descr="LOGO ICBF">
          <a:extLst>
            <a:ext uri="{FF2B5EF4-FFF2-40B4-BE49-F238E27FC236}">
              <a16:creationId xmlns:a16="http://schemas.microsoft.com/office/drawing/2014/main" id="{00000000-0008-0000-0200-0000B2440000}"/>
            </a:ext>
          </a:extLst>
        </xdr:cNvPr>
        <xdr:cNvPicPr>
          <a:picLocks noChangeAspect="1" noChangeArrowheads="1"/>
        </xdr:cNvPicPr>
      </xdr:nvPicPr>
      <xdr:blipFill>
        <a:blip xmlns:r="http://schemas.openxmlformats.org/officeDocument/2006/relationships" r:embed="rId1" cstate="print">
          <a:grayscl/>
        </a:blip>
        <a:srcRect/>
        <a:stretch>
          <a:fillRect/>
        </a:stretch>
      </xdr:blipFill>
      <xdr:spPr bwMode="auto">
        <a:xfrm>
          <a:off x="257175" y="238125"/>
          <a:ext cx="952500" cy="11620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3476625</xdr:colOff>
      <xdr:row>1</xdr:row>
      <xdr:rowOff>0</xdr:rowOff>
    </xdr:from>
    <xdr:to>
      <xdr:col>1</xdr:col>
      <xdr:colOff>5781675</xdr:colOff>
      <xdr:row>8</xdr:row>
      <xdr:rowOff>152400</xdr:rowOff>
    </xdr:to>
    <xdr:grpSp>
      <xdr:nvGrpSpPr>
        <xdr:cNvPr id="22649" name="Group 6">
          <a:extLst>
            <a:ext uri="{FF2B5EF4-FFF2-40B4-BE49-F238E27FC236}">
              <a16:creationId xmlns:a16="http://schemas.microsoft.com/office/drawing/2014/main" id="{00000000-0008-0000-0300-000079580000}"/>
            </a:ext>
          </a:extLst>
        </xdr:cNvPr>
        <xdr:cNvGrpSpPr>
          <a:grpSpLocks/>
        </xdr:cNvGrpSpPr>
      </xdr:nvGrpSpPr>
      <xdr:grpSpPr bwMode="auto">
        <a:xfrm>
          <a:off x="4143375" y="161925"/>
          <a:ext cx="2305050" cy="1285875"/>
          <a:chOff x="472" y="0"/>
          <a:chExt cx="281" cy="120"/>
        </a:xfrm>
      </xdr:grpSpPr>
      <xdr:grpSp>
        <xdr:nvGrpSpPr>
          <xdr:cNvPr id="22650" name="Group 2">
            <a:extLst>
              <a:ext uri="{FF2B5EF4-FFF2-40B4-BE49-F238E27FC236}">
                <a16:creationId xmlns:a16="http://schemas.microsoft.com/office/drawing/2014/main" id="{00000000-0008-0000-0300-00007A580000}"/>
              </a:ext>
            </a:extLst>
          </xdr:cNvPr>
          <xdr:cNvGrpSpPr>
            <a:grpSpLocks/>
          </xdr:cNvGrpSpPr>
        </xdr:nvGrpSpPr>
        <xdr:grpSpPr bwMode="auto">
          <a:xfrm>
            <a:off x="478" y="0"/>
            <a:ext cx="275" cy="119"/>
            <a:chOff x="385" y="12"/>
            <a:chExt cx="275" cy="119"/>
          </a:xfrm>
        </xdr:grpSpPr>
        <xdr:sp macro="" textlink="">
          <xdr:nvSpPr>
            <xdr:cNvPr id="22652" name="Freeform 3">
              <a:extLst>
                <a:ext uri="{FF2B5EF4-FFF2-40B4-BE49-F238E27FC236}">
                  <a16:creationId xmlns:a16="http://schemas.microsoft.com/office/drawing/2014/main" id="{00000000-0008-0000-0300-00007C580000}"/>
                </a:ext>
              </a:extLst>
            </xdr:cNvPr>
            <xdr:cNvSpPr>
              <a:spLocks/>
            </xdr:cNvSpPr>
          </xdr:nvSpPr>
          <xdr:spPr bwMode="auto">
            <a:xfrm rot="92823">
              <a:off x="413" y="65"/>
              <a:ext cx="247" cy="66"/>
            </a:xfrm>
            <a:custGeom>
              <a:avLst/>
              <a:gdLst>
                <a:gd name="T0" fmla="*/ 0 w 219"/>
                <a:gd name="T1" fmla="*/ 36 h 73"/>
                <a:gd name="T2" fmla="*/ 112 w 219"/>
                <a:gd name="T3" fmla="*/ 15 h 73"/>
                <a:gd name="T4" fmla="*/ 325 w 219"/>
                <a:gd name="T5" fmla="*/ 22 h 73"/>
                <a:gd name="T6" fmla="*/ 460 w 219"/>
                <a:gd name="T7" fmla="*/ 5 h 73"/>
                <a:gd name="T8" fmla="*/ 509 w 219"/>
                <a:gd name="T9" fmla="*/ 0 h 73"/>
                <a:gd name="T10" fmla="*/ 0 60000 65536"/>
                <a:gd name="T11" fmla="*/ 0 60000 65536"/>
                <a:gd name="T12" fmla="*/ 0 60000 65536"/>
                <a:gd name="T13" fmla="*/ 0 60000 65536"/>
                <a:gd name="T14" fmla="*/ 0 60000 65536"/>
                <a:gd name="T15" fmla="*/ 0 w 219"/>
                <a:gd name="T16" fmla="*/ 0 h 73"/>
                <a:gd name="T17" fmla="*/ 219 w 219"/>
                <a:gd name="T18" fmla="*/ 73 h 73"/>
              </a:gdLst>
              <a:ahLst/>
              <a:cxnLst>
                <a:cxn ang="T10">
                  <a:pos x="T0" y="T1"/>
                </a:cxn>
                <a:cxn ang="T11">
                  <a:pos x="T2" y="T3"/>
                </a:cxn>
                <a:cxn ang="T12">
                  <a:pos x="T4" y="T5"/>
                </a:cxn>
                <a:cxn ang="T13">
                  <a:pos x="T6" y="T7"/>
                </a:cxn>
                <a:cxn ang="T14">
                  <a:pos x="T8" y="T9"/>
                </a:cxn>
              </a:cxnLst>
              <a:rect l="T15" t="T16" r="T17" b="T18"/>
              <a:pathLst>
                <a:path w="219" h="73">
                  <a:moveTo>
                    <a:pt x="0" y="73"/>
                  </a:moveTo>
                  <a:cubicBezTo>
                    <a:pt x="12" y="54"/>
                    <a:pt x="25" y="36"/>
                    <a:pt x="48" y="31"/>
                  </a:cubicBezTo>
                  <a:cubicBezTo>
                    <a:pt x="71" y="26"/>
                    <a:pt x="114" y="48"/>
                    <a:pt x="139" y="44"/>
                  </a:cubicBezTo>
                  <a:cubicBezTo>
                    <a:pt x="164" y="40"/>
                    <a:pt x="186" y="16"/>
                    <a:pt x="199" y="9"/>
                  </a:cubicBezTo>
                  <a:cubicBezTo>
                    <a:pt x="212" y="2"/>
                    <a:pt x="215" y="1"/>
                    <a:pt x="219" y="0"/>
                  </a:cubicBezTo>
                </a:path>
              </a:pathLst>
            </a:custGeom>
            <a:noFill/>
            <a:ln w="254000" cap="flat" cmpd="sng">
              <a:solidFill>
                <a:srgbClr val="00FFFF"/>
              </a:solidFill>
              <a:prstDash val="solid"/>
              <a:round/>
              <a:headEnd type="none" w="med" len="med"/>
              <a:tailEnd type="none" w="med" len="med"/>
            </a:ln>
          </xdr:spPr>
        </xdr:sp>
        <xdr:sp macro="" textlink="">
          <xdr:nvSpPr>
            <xdr:cNvPr id="22653" name="Freeform 4">
              <a:extLst>
                <a:ext uri="{FF2B5EF4-FFF2-40B4-BE49-F238E27FC236}">
                  <a16:creationId xmlns:a16="http://schemas.microsoft.com/office/drawing/2014/main" id="{00000000-0008-0000-0300-00007D580000}"/>
                </a:ext>
              </a:extLst>
            </xdr:cNvPr>
            <xdr:cNvSpPr>
              <a:spLocks/>
            </xdr:cNvSpPr>
          </xdr:nvSpPr>
          <xdr:spPr bwMode="auto">
            <a:xfrm rot="92823">
              <a:off x="385" y="12"/>
              <a:ext cx="247" cy="66"/>
            </a:xfrm>
            <a:custGeom>
              <a:avLst/>
              <a:gdLst>
                <a:gd name="T0" fmla="*/ 0 w 219"/>
                <a:gd name="T1" fmla="*/ 36 h 73"/>
                <a:gd name="T2" fmla="*/ 112 w 219"/>
                <a:gd name="T3" fmla="*/ 15 h 73"/>
                <a:gd name="T4" fmla="*/ 325 w 219"/>
                <a:gd name="T5" fmla="*/ 22 h 73"/>
                <a:gd name="T6" fmla="*/ 460 w 219"/>
                <a:gd name="T7" fmla="*/ 5 h 73"/>
                <a:gd name="T8" fmla="*/ 509 w 219"/>
                <a:gd name="T9" fmla="*/ 0 h 73"/>
                <a:gd name="T10" fmla="*/ 0 60000 65536"/>
                <a:gd name="T11" fmla="*/ 0 60000 65536"/>
                <a:gd name="T12" fmla="*/ 0 60000 65536"/>
                <a:gd name="T13" fmla="*/ 0 60000 65536"/>
                <a:gd name="T14" fmla="*/ 0 60000 65536"/>
                <a:gd name="T15" fmla="*/ 0 w 219"/>
                <a:gd name="T16" fmla="*/ 0 h 73"/>
                <a:gd name="T17" fmla="*/ 219 w 219"/>
                <a:gd name="T18" fmla="*/ 73 h 73"/>
              </a:gdLst>
              <a:ahLst/>
              <a:cxnLst>
                <a:cxn ang="T10">
                  <a:pos x="T0" y="T1"/>
                </a:cxn>
                <a:cxn ang="T11">
                  <a:pos x="T2" y="T3"/>
                </a:cxn>
                <a:cxn ang="T12">
                  <a:pos x="T4" y="T5"/>
                </a:cxn>
                <a:cxn ang="T13">
                  <a:pos x="T6" y="T7"/>
                </a:cxn>
                <a:cxn ang="T14">
                  <a:pos x="T8" y="T9"/>
                </a:cxn>
              </a:cxnLst>
              <a:rect l="T15" t="T16" r="T17" b="T18"/>
              <a:pathLst>
                <a:path w="219" h="73">
                  <a:moveTo>
                    <a:pt x="0" y="73"/>
                  </a:moveTo>
                  <a:cubicBezTo>
                    <a:pt x="12" y="54"/>
                    <a:pt x="25" y="36"/>
                    <a:pt x="48" y="31"/>
                  </a:cubicBezTo>
                  <a:cubicBezTo>
                    <a:pt x="71" y="26"/>
                    <a:pt x="114" y="48"/>
                    <a:pt x="139" y="44"/>
                  </a:cubicBezTo>
                  <a:cubicBezTo>
                    <a:pt x="164" y="40"/>
                    <a:pt x="186" y="16"/>
                    <a:pt x="199" y="9"/>
                  </a:cubicBezTo>
                  <a:cubicBezTo>
                    <a:pt x="212" y="2"/>
                    <a:pt x="215" y="1"/>
                    <a:pt x="219" y="0"/>
                  </a:cubicBezTo>
                </a:path>
              </a:pathLst>
            </a:custGeom>
            <a:noFill/>
            <a:ln w="254000" cap="flat" cmpd="sng">
              <a:solidFill>
                <a:srgbClr val="00FFFF"/>
              </a:solidFill>
              <a:prstDash val="solid"/>
              <a:round/>
              <a:headEnd type="none" w="med" len="med"/>
              <a:tailEnd type="none" w="med" len="med"/>
            </a:ln>
          </xdr:spPr>
        </xdr:sp>
      </xdr:grpSp>
      <xdr:sp macro="" textlink="">
        <xdr:nvSpPr>
          <xdr:cNvPr id="4" name="Texto 4">
            <a:extLst>
              <a:ext uri="{FF2B5EF4-FFF2-40B4-BE49-F238E27FC236}">
                <a16:creationId xmlns:a16="http://schemas.microsoft.com/office/drawing/2014/main" id="{00000000-0008-0000-0300-000004000000}"/>
              </a:ext>
            </a:extLst>
          </xdr:cNvPr>
          <xdr:cNvSpPr txBox="1">
            <a:spLocks noChangeArrowheads="1"/>
          </xdr:cNvSpPr>
        </xdr:nvSpPr>
        <xdr:spPr bwMode="auto">
          <a:xfrm>
            <a:off x="472" y="11"/>
            <a:ext cx="276" cy="109"/>
          </a:xfrm>
          <a:prstGeom prst="rect">
            <a:avLst/>
          </a:prstGeom>
          <a:noFill/>
          <a:ln>
            <a:noFill/>
          </a:ln>
        </xdr:spPr>
        <xdr:txBody>
          <a:bodyPr vertOverflow="clip" wrap="square" lIns="27432" tIns="22860" rIns="27432" bIns="0" anchor="t" upright="1"/>
          <a:lstStyle/>
          <a:p>
            <a:pPr algn="ctr" rtl="0">
              <a:defRPr sz="1000"/>
            </a:pPr>
            <a:r>
              <a:rPr lang="es-CO" sz="1000" b="1" i="0" u="none" strike="noStrike" baseline="0">
                <a:solidFill>
                  <a:srgbClr val="000000"/>
                </a:solidFill>
                <a:latin typeface="Arial"/>
                <a:cs typeface="Arial"/>
              </a:rPr>
              <a:t>ENLETRAS 3.2</a:t>
            </a:r>
          </a:p>
          <a:p>
            <a:pPr algn="ctr" rtl="0">
              <a:defRPr sz="1000"/>
            </a:pPr>
            <a:r>
              <a:rPr lang="es-CO" sz="1000" b="1" i="0" u="none" strike="noStrike" baseline="0">
                <a:solidFill>
                  <a:srgbClr val="000000"/>
                </a:solidFill>
                <a:latin typeface="Arial"/>
                <a:cs typeface="Arial"/>
              </a:rPr>
              <a:t>Devuelve la expresión en letras de un número entero de hasta nueve cifras</a:t>
            </a:r>
          </a:p>
          <a:p>
            <a:pPr algn="ctr" rtl="0">
              <a:defRPr sz="1000"/>
            </a:pPr>
            <a:r>
              <a:rPr lang="es-CO" sz="1000" b="1" i="0" u="none" strike="noStrike" baseline="0">
                <a:solidFill>
                  <a:srgbClr val="000000"/>
                </a:solidFill>
                <a:latin typeface="Arial"/>
                <a:cs typeface="Arial"/>
              </a:rPr>
              <a:t>Creado por Claudio Sánchez</a:t>
            </a:r>
          </a:p>
          <a:p>
            <a:pPr algn="ctr" rtl="0">
              <a:defRPr sz="1000"/>
            </a:pPr>
            <a:r>
              <a:rPr lang="es-CO" sz="1000" b="1" i="0" u="none" strike="noStrike" baseline="0">
                <a:solidFill>
                  <a:srgbClr val="000000"/>
                </a:solidFill>
                <a:latin typeface="Arial"/>
                <a:cs typeface="Arial"/>
              </a:rPr>
              <a:t>clauh@bigfoot.com</a:t>
            </a:r>
          </a:p>
          <a:p>
            <a:pPr algn="ctr" rtl="0">
              <a:defRPr sz="1000"/>
            </a:pPr>
            <a:r>
              <a:rPr lang="es-CO" sz="1000" b="1" i="0" u="none" strike="noStrike" baseline="0">
                <a:solidFill>
                  <a:srgbClr val="000000"/>
                </a:solidFill>
                <a:latin typeface="Arial"/>
                <a:cs typeface="Arial"/>
              </a:rPr>
              <a:t>http://fisicamente.freeservers.com</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109010</xdr:colOff>
      <xdr:row>4</xdr:row>
      <xdr:rowOff>14817</xdr:rowOff>
    </xdr:from>
    <xdr:to>
      <xdr:col>0</xdr:col>
      <xdr:colOff>752476</xdr:colOff>
      <xdr:row>6</xdr:row>
      <xdr:rowOff>91017</xdr:rowOff>
    </xdr:to>
    <xdr:pic>
      <xdr:nvPicPr>
        <xdr:cNvPr id="2" name="Imagen 1" descr="ICBFNEW">
          <a:extLst>
            <a:ext uri="{FF2B5EF4-FFF2-40B4-BE49-F238E27FC236}">
              <a16:creationId xmlns:a16="http://schemas.microsoft.com/office/drawing/2014/main" id="{D5C275EC-DCF8-41F2-9156-E3FA63E6F959}"/>
            </a:ext>
          </a:extLst>
        </xdr:cNvPr>
        <xdr:cNvPicPr/>
      </xdr:nvPicPr>
      <xdr:blipFill>
        <a:blip xmlns:r="http://schemas.openxmlformats.org/officeDocument/2006/relationships" r:embed="rId1"/>
        <a:srcRect/>
        <a:stretch>
          <a:fillRect/>
        </a:stretch>
      </xdr:blipFill>
      <xdr:spPr bwMode="auto">
        <a:xfrm>
          <a:off x="109010" y="1024467"/>
          <a:ext cx="643466" cy="609600"/>
        </a:xfrm>
        <a:prstGeom prst="rect">
          <a:avLst/>
        </a:prstGeom>
        <a:noFill/>
        <a:ln w="9525">
          <a:noFill/>
          <a:miter lim="800000"/>
          <a:headEnd/>
          <a:tailEnd/>
        </a:ln>
      </xdr:spPr>
    </xdr:pic>
    <xdr:clientData/>
  </xdr:twoCellAnchor>
  <xdr:twoCellAnchor editAs="oneCell">
    <xdr:from>
      <xdr:col>0</xdr:col>
      <xdr:colOff>0</xdr:colOff>
      <xdr:row>25</xdr:row>
      <xdr:rowOff>0</xdr:rowOff>
    </xdr:from>
    <xdr:to>
      <xdr:col>1</xdr:col>
      <xdr:colOff>1181100</xdr:colOff>
      <xdr:row>25</xdr:row>
      <xdr:rowOff>1171575</xdr:rowOff>
    </xdr:to>
    <xdr:pic>
      <xdr:nvPicPr>
        <xdr:cNvPr id="4097" name="Picture 1">
          <a:extLst>
            <a:ext uri="{FF2B5EF4-FFF2-40B4-BE49-F238E27FC236}">
              <a16:creationId xmlns:a16="http://schemas.microsoft.com/office/drawing/2014/main" id="{CE338DBD-F421-7A6E-5073-CC2BA92D5F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486525"/>
          <a:ext cx="2000250" cy="101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87</xdr:row>
      <xdr:rowOff>0</xdr:rowOff>
    </xdr:from>
    <xdr:to>
      <xdr:col>1</xdr:col>
      <xdr:colOff>1181100</xdr:colOff>
      <xdr:row>87</xdr:row>
      <xdr:rowOff>1171575</xdr:rowOff>
    </xdr:to>
    <xdr:pic>
      <xdr:nvPicPr>
        <xdr:cNvPr id="4098" name="Picture 2">
          <a:extLst>
            <a:ext uri="{FF2B5EF4-FFF2-40B4-BE49-F238E27FC236}">
              <a16:creationId xmlns:a16="http://schemas.microsoft.com/office/drawing/2014/main" id="{2A7BB6E0-A8CB-EBCE-8EB1-169B0ACD35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2507575"/>
          <a:ext cx="2000250"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115</xdr:row>
      <xdr:rowOff>0</xdr:rowOff>
    </xdr:from>
    <xdr:to>
      <xdr:col>1</xdr:col>
      <xdr:colOff>1181100</xdr:colOff>
      <xdr:row>115</xdr:row>
      <xdr:rowOff>1171575</xdr:rowOff>
    </xdr:to>
    <xdr:pic>
      <xdr:nvPicPr>
        <xdr:cNvPr id="4099" name="Picture 3">
          <a:extLst>
            <a:ext uri="{FF2B5EF4-FFF2-40B4-BE49-F238E27FC236}">
              <a16:creationId xmlns:a16="http://schemas.microsoft.com/office/drawing/2014/main" id="{65E00D1F-86B1-C57A-BB3A-A10AF79491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0984825"/>
          <a:ext cx="2000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xdr:colOff>
      <xdr:row>4</xdr:row>
      <xdr:rowOff>114300</xdr:rowOff>
    </xdr:from>
    <xdr:to>
      <xdr:col>0</xdr:col>
      <xdr:colOff>729191</xdr:colOff>
      <xdr:row>6</xdr:row>
      <xdr:rowOff>190500</xdr:rowOff>
    </xdr:to>
    <xdr:pic>
      <xdr:nvPicPr>
        <xdr:cNvPr id="2" name="Imagen 1" descr="ICBFNEW">
          <a:extLst>
            <a:ext uri="{FF2B5EF4-FFF2-40B4-BE49-F238E27FC236}">
              <a16:creationId xmlns:a16="http://schemas.microsoft.com/office/drawing/2014/main" id="{1A84F314-6022-4CB5-9B6C-0930D9F375DB}"/>
            </a:ext>
          </a:extLst>
        </xdr:cNvPr>
        <xdr:cNvPicPr/>
      </xdr:nvPicPr>
      <xdr:blipFill>
        <a:blip xmlns:r="http://schemas.openxmlformats.org/officeDocument/2006/relationships" r:embed="rId1"/>
        <a:srcRect/>
        <a:stretch>
          <a:fillRect/>
        </a:stretch>
      </xdr:blipFill>
      <xdr:spPr bwMode="auto">
        <a:xfrm>
          <a:off x="85725" y="1409700"/>
          <a:ext cx="643466" cy="6096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75142</xdr:colOff>
      <xdr:row>3</xdr:row>
      <xdr:rowOff>310091</xdr:rowOff>
    </xdr:from>
    <xdr:to>
      <xdr:col>0</xdr:col>
      <xdr:colOff>718608</xdr:colOff>
      <xdr:row>5</xdr:row>
      <xdr:rowOff>229658</xdr:rowOff>
    </xdr:to>
    <xdr:pic>
      <xdr:nvPicPr>
        <xdr:cNvPr id="2" name="Imagen 1" descr="ICBFNEW">
          <a:extLst>
            <a:ext uri="{FF2B5EF4-FFF2-40B4-BE49-F238E27FC236}">
              <a16:creationId xmlns:a16="http://schemas.microsoft.com/office/drawing/2014/main" id="{308AA141-296B-4FDE-A0AC-851B31815044}"/>
            </a:ext>
          </a:extLst>
        </xdr:cNvPr>
        <xdr:cNvPicPr/>
      </xdr:nvPicPr>
      <xdr:blipFill>
        <a:blip xmlns:r="http://schemas.openxmlformats.org/officeDocument/2006/relationships" r:embed="rId1"/>
        <a:srcRect/>
        <a:stretch>
          <a:fillRect/>
        </a:stretch>
      </xdr:blipFill>
      <xdr:spPr bwMode="auto">
        <a:xfrm>
          <a:off x="75142" y="1262591"/>
          <a:ext cx="643466" cy="605367"/>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69850</xdr:colOff>
      <xdr:row>4</xdr:row>
      <xdr:rowOff>16933</xdr:rowOff>
    </xdr:from>
    <xdr:to>
      <xdr:col>0</xdr:col>
      <xdr:colOff>713316</xdr:colOff>
      <xdr:row>5</xdr:row>
      <xdr:rowOff>279400</xdr:rowOff>
    </xdr:to>
    <xdr:pic>
      <xdr:nvPicPr>
        <xdr:cNvPr id="2" name="Imagen 1" descr="ICBFNEW">
          <a:extLst>
            <a:ext uri="{FF2B5EF4-FFF2-40B4-BE49-F238E27FC236}">
              <a16:creationId xmlns:a16="http://schemas.microsoft.com/office/drawing/2014/main" id="{5513D94E-FFCF-4172-A615-6DE440724F0D}"/>
            </a:ext>
          </a:extLst>
        </xdr:cNvPr>
        <xdr:cNvPicPr/>
      </xdr:nvPicPr>
      <xdr:blipFill>
        <a:blip xmlns:r="http://schemas.openxmlformats.org/officeDocument/2006/relationships" r:embed="rId1"/>
        <a:srcRect/>
        <a:stretch>
          <a:fillRect/>
        </a:stretch>
      </xdr:blipFill>
      <xdr:spPr bwMode="auto">
        <a:xfrm>
          <a:off x="69850" y="1312333"/>
          <a:ext cx="643466" cy="605367"/>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4</xdr:row>
      <xdr:rowOff>76200</xdr:rowOff>
    </xdr:from>
    <xdr:to>
      <xdr:col>0</xdr:col>
      <xdr:colOff>757766</xdr:colOff>
      <xdr:row>6</xdr:row>
      <xdr:rowOff>0</xdr:rowOff>
    </xdr:to>
    <xdr:pic>
      <xdr:nvPicPr>
        <xdr:cNvPr id="2" name="Imagen 1" descr="ICBFNEW">
          <a:extLst>
            <a:ext uri="{FF2B5EF4-FFF2-40B4-BE49-F238E27FC236}">
              <a16:creationId xmlns:a16="http://schemas.microsoft.com/office/drawing/2014/main" id="{A9C4159B-4030-4811-BE47-8840369373A7}"/>
            </a:ext>
          </a:extLst>
        </xdr:cNvPr>
        <xdr:cNvPicPr/>
      </xdr:nvPicPr>
      <xdr:blipFill>
        <a:blip xmlns:r="http://schemas.openxmlformats.org/officeDocument/2006/relationships" r:embed="rId1"/>
        <a:srcRect/>
        <a:stretch>
          <a:fillRect/>
        </a:stretch>
      </xdr:blipFill>
      <xdr:spPr bwMode="auto">
        <a:xfrm>
          <a:off x="114300" y="1371600"/>
          <a:ext cx="643466" cy="60960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152400</xdr:colOff>
      <xdr:row>4</xdr:row>
      <xdr:rowOff>66675</xdr:rowOff>
    </xdr:from>
    <xdr:to>
      <xdr:col>0</xdr:col>
      <xdr:colOff>795866</xdr:colOff>
      <xdr:row>5</xdr:row>
      <xdr:rowOff>333375</xdr:rowOff>
    </xdr:to>
    <xdr:pic>
      <xdr:nvPicPr>
        <xdr:cNvPr id="2" name="Imagen 1" descr="ICBFNEW">
          <a:extLst>
            <a:ext uri="{FF2B5EF4-FFF2-40B4-BE49-F238E27FC236}">
              <a16:creationId xmlns:a16="http://schemas.microsoft.com/office/drawing/2014/main" id="{9B614023-B758-445D-BD99-C903EA739F4F}"/>
            </a:ext>
          </a:extLst>
        </xdr:cNvPr>
        <xdr:cNvPicPr/>
      </xdr:nvPicPr>
      <xdr:blipFill>
        <a:blip xmlns:r="http://schemas.openxmlformats.org/officeDocument/2006/relationships" r:embed="rId1"/>
        <a:srcRect/>
        <a:stretch>
          <a:fillRect/>
        </a:stretch>
      </xdr:blipFill>
      <xdr:spPr bwMode="auto">
        <a:xfrm>
          <a:off x="152400" y="1362075"/>
          <a:ext cx="643466" cy="60960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161925</xdr:colOff>
      <xdr:row>4</xdr:row>
      <xdr:rowOff>66675</xdr:rowOff>
    </xdr:from>
    <xdr:to>
      <xdr:col>0</xdr:col>
      <xdr:colOff>805391</xdr:colOff>
      <xdr:row>5</xdr:row>
      <xdr:rowOff>333375</xdr:rowOff>
    </xdr:to>
    <xdr:pic>
      <xdr:nvPicPr>
        <xdr:cNvPr id="2" name="Imagen 1" descr="ICBFNEW">
          <a:extLst>
            <a:ext uri="{FF2B5EF4-FFF2-40B4-BE49-F238E27FC236}">
              <a16:creationId xmlns:a16="http://schemas.microsoft.com/office/drawing/2014/main" id="{B9A7B3BA-E5E6-40AE-AAF8-5BC608CD0A0B}"/>
            </a:ext>
          </a:extLst>
        </xdr:cNvPr>
        <xdr:cNvPicPr/>
      </xdr:nvPicPr>
      <xdr:blipFill>
        <a:blip xmlns:r="http://schemas.openxmlformats.org/officeDocument/2006/relationships" r:embed="rId1"/>
        <a:srcRect/>
        <a:stretch>
          <a:fillRect/>
        </a:stretch>
      </xdr:blipFill>
      <xdr:spPr bwMode="auto">
        <a:xfrm>
          <a:off x="161925" y="1362075"/>
          <a:ext cx="643466" cy="609600"/>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85725</xdr:colOff>
      <xdr:row>4</xdr:row>
      <xdr:rowOff>57150</xdr:rowOff>
    </xdr:from>
    <xdr:to>
      <xdr:col>0</xdr:col>
      <xdr:colOff>729191</xdr:colOff>
      <xdr:row>5</xdr:row>
      <xdr:rowOff>323850</xdr:rowOff>
    </xdr:to>
    <xdr:pic>
      <xdr:nvPicPr>
        <xdr:cNvPr id="2" name="Imagen 1" descr="ICBFNEW">
          <a:extLst>
            <a:ext uri="{FF2B5EF4-FFF2-40B4-BE49-F238E27FC236}">
              <a16:creationId xmlns:a16="http://schemas.microsoft.com/office/drawing/2014/main" id="{5B4D1629-F78F-4C4A-AADC-F68C1A1000CC}"/>
            </a:ext>
          </a:extLst>
        </xdr:cNvPr>
        <xdr:cNvPicPr/>
      </xdr:nvPicPr>
      <xdr:blipFill>
        <a:blip xmlns:r="http://schemas.openxmlformats.org/officeDocument/2006/relationships" r:embed="rId1"/>
        <a:srcRect/>
        <a:stretch>
          <a:fillRect/>
        </a:stretch>
      </xdr:blipFill>
      <xdr:spPr bwMode="auto">
        <a:xfrm>
          <a:off x="85725" y="1352550"/>
          <a:ext cx="643466" cy="609600"/>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95250</xdr:colOff>
      <xdr:row>4</xdr:row>
      <xdr:rowOff>142875</xdr:rowOff>
    </xdr:from>
    <xdr:to>
      <xdr:col>0</xdr:col>
      <xdr:colOff>738716</xdr:colOff>
      <xdr:row>6</xdr:row>
      <xdr:rowOff>60325</xdr:rowOff>
    </xdr:to>
    <xdr:pic>
      <xdr:nvPicPr>
        <xdr:cNvPr id="2" name="Imagen 1" descr="ICBFNEW">
          <a:extLst>
            <a:ext uri="{FF2B5EF4-FFF2-40B4-BE49-F238E27FC236}">
              <a16:creationId xmlns:a16="http://schemas.microsoft.com/office/drawing/2014/main" id="{03E955C4-7C94-4266-B5E2-88DBFEB6F621}"/>
            </a:ext>
          </a:extLst>
        </xdr:cNvPr>
        <xdr:cNvPicPr/>
      </xdr:nvPicPr>
      <xdr:blipFill>
        <a:blip xmlns:r="http://schemas.openxmlformats.org/officeDocument/2006/relationships" r:embed="rId1"/>
        <a:srcRect/>
        <a:stretch>
          <a:fillRect/>
        </a:stretch>
      </xdr:blipFill>
      <xdr:spPr bwMode="auto">
        <a:xfrm>
          <a:off x="95250" y="1438275"/>
          <a:ext cx="643466" cy="60325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85725</xdr:colOff>
      <xdr:row>4</xdr:row>
      <xdr:rowOff>114300</xdr:rowOff>
    </xdr:from>
    <xdr:to>
      <xdr:col>0</xdr:col>
      <xdr:colOff>729191</xdr:colOff>
      <xdr:row>6</xdr:row>
      <xdr:rowOff>38100</xdr:rowOff>
    </xdr:to>
    <xdr:pic>
      <xdr:nvPicPr>
        <xdr:cNvPr id="2" name="Imagen 1" descr="ICBFNEW">
          <a:extLst>
            <a:ext uri="{FF2B5EF4-FFF2-40B4-BE49-F238E27FC236}">
              <a16:creationId xmlns:a16="http://schemas.microsoft.com/office/drawing/2014/main" id="{226D067B-9BCF-46D5-96FF-AA1048F8F6A1}"/>
            </a:ext>
          </a:extLst>
        </xdr:cNvPr>
        <xdr:cNvPicPr/>
      </xdr:nvPicPr>
      <xdr:blipFill>
        <a:blip xmlns:r="http://schemas.openxmlformats.org/officeDocument/2006/relationships" r:embed="rId1"/>
        <a:srcRect/>
        <a:stretch>
          <a:fillRect/>
        </a:stretch>
      </xdr:blipFill>
      <xdr:spPr bwMode="auto">
        <a:xfrm>
          <a:off x="85725" y="1409700"/>
          <a:ext cx="643466" cy="609600"/>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104775</xdr:colOff>
      <xdr:row>4</xdr:row>
      <xdr:rowOff>47625</xdr:rowOff>
    </xdr:from>
    <xdr:to>
      <xdr:col>0</xdr:col>
      <xdr:colOff>748241</xdr:colOff>
      <xdr:row>5</xdr:row>
      <xdr:rowOff>314325</xdr:rowOff>
    </xdr:to>
    <xdr:pic>
      <xdr:nvPicPr>
        <xdr:cNvPr id="2" name="Imagen 1" descr="ICBFNEW">
          <a:extLst>
            <a:ext uri="{FF2B5EF4-FFF2-40B4-BE49-F238E27FC236}">
              <a16:creationId xmlns:a16="http://schemas.microsoft.com/office/drawing/2014/main" id="{31C88895-12A5-4C51-ABAF-8B029A388007}"/>
            </a:ext>
          </a:extLst>
        </xdr:cNvPr>
        <xdr:cNvPicPr/>
      </xdr:nvPicPr>
      <xdr:blipFill>
        <a:blip xmlns:r="http://schemas.openxmlformats.org/officeDocument/2006/relationships" r:embed="rId1"/>
        <a:srcRect/>
        <a:stretch>
          <a:fillRect/>
        </a:stretch>
      </xdr:blipFill>
      <xdr:spPr bwMode="auto">
        <a:xfrm>
          <a:off x="104775" y="1343025"/>
          <a:ext cx="643466" cy="609600"/>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104775</xdr:colOff>
      <xdr:row>4</xdr:row>
      <xdr:rowOff>0</xdr:rowOff>
    </xdr:from>
    <xdr:to>
      <xdr:col>0</xdr:col>
      <xdr:colOff>748241</xdr:colOff>
      <xdr:row>5</xdr:row>
      <xdr:rowOff>266700</xdr:rowOff>
    </xdr:to>
    <xdr:pic>
      <xdr:nvPicPr>
        <xdr:cNvPr id="2" name="Imagen 1" descr="ICBFNEW">
          <a:extLst>
            <a:ext uri="{FF2B5EF4-FFF2-40B4-BE49-F238E27FC236}">
              <a16:creationId xmlns:a16="http://schemas.microsoft.com/office/drawing/2014/main" id="{07DF8AE5-974A-4EF2-AB73-014B5D98D01A}"/>
            </a:ext>
          </a:extLst>
        </xdr:cNvPr>
        <xdr:cNvPicPr/>
      </xdr:nvPicPr>
      <xdr:blipFill>
        <a:blip xmlns:r="http://schemas.openxmlformats.org/officeDocument/2006/relationships" r:embed="rId1"/>
        <a:srcRect/>
        <a:stretch>
          <a:fillRect/>
        </a:stretch>
      </xdr:blipFill>
      <xdr:spPr bwMode="auto">
        <a:xfrm>
          <a:off x="104775" y="1295400"/>
          <a:ext cx="643466" cy="609600"/>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95250</xdr:colOff>
      <xdr:row>4</xdr:row>
      <xdr:rowOff>28575</xdr:rowOff>
    </xdr:from>
    <xdr:to>
      <xdr:col>0</xdr:col>
      <xdr:colOff>738716</xdr:colOff>
      <xdr:row>5</xdr:row>
      <xdr:rowOff>295275</xdr:rowOff>
    </xdr:to>
    <xdr:pic>
      <xdr:nvPicPr>
        <xdr:cNvPr id="2" name="Imagen 1" descr="ICBFNEW">
          <a:extLst>
            <a:ext uri="{FF2B5EF4-FFF2-40B4-BE49-F238E27FC236}">
              <a16:creationId xmlns:a16="http://schemas.microsoft.com/office/drawing/2014/main" id="{B684D7DC-0D4D-473B-B072-AF68743CF0AB}"/>
            </a:ext>
          </a:extLst>
        </xdr:cNvPr>
        <xdr:cNvPicPr/>
      </xdr:nvPicPr>
      <xdr:blipFill>
        <a:blip xmlns:r="http://schemas.openxmlformats.org/officeDocument/2006/relationships" r:embed="rId1"/>
        <a:srcRect/>
        <a:stretch>
          <a:fillRect/>
        </a:stretch>
      </xdr:blipFill>
      <xdr:spPr bwMode="auto">
        <a:xfrm>
          <a:off x="95250" y="1343025"/>
          <a:ext cx="643466" cy="609600"/>
        </a:xfrm>
        <a:prstGeom prst="rect">
          <a:avLst/>
        </a:prstGeom>
        <a:noFill/>
        <a:ln w="9525">
          <a:noFill/>
          <a:miter lim="800000"/>
          <a:headEnd/>
          <a:tailEnd/>
        </a:ln>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8080"/>
  </sheetPr>
  <dimension ref="A1:J241"/>
  <sheetViews>
    <sheetView zoomScale="70" zoomScaleNormal="70" zoomScaleSheetLayoutView="80" workbookViewId="0">
      <selection activeCell="B1" sqref="B1:H3"/>
    </sheetView>
  </sheetViews>
  <sheetFormatPr baseColWidth="10" defaultColWidth="11.5703125" defaultRowHeight="14.25"/>
  <cols>
    <col min="1" max="1" width="33.7109375" style="23" customWidth="1"/>
    <col min="2" max="7" width="11.5703125" style="23"/>
    <col min="8" max="8" width="21.42578125" style="23" customWidth="1"/>
    <col min="9" max="9" width="11.5703125" style="23"/>
    <col min="10" max="10" width="33.85546875" style="23" customWidth="1"/>
    <col min="11" max="16384" width="11.5703125" style="23"/>
  </cols>
  <sheetData>
    <row r="1" spans="1:10" ht="14.25" customHeight="1" thickTop="1">
      <c r="A1" s="433"/>
      <c r="B1" s="436" t="s">
        <v>0</v>
      </c>
      <c r="C1" s="437"/>
      <c r="D1" s="437"/>
      <c r="E1" s="437"/>
      <c r="F1" s="437"/>
      <c r="G1" s="437"/>
      <c r="H1" s="438"/>
      <c r="I1" s="154" t="s">
        <v>1</v>
      </c>
      <c r="J1" s="155">
        <v>45428</v>
      </c>
    </row>
    <row r="2" spans="1:10" ht="14.25" customHeight="1">
      <c r="A2" s="434"/>
      <c r="B2" s="439"/>
      <c r="C2" s="440"/>
      <c r="D2" s="440"/>
      <c r="E2" s="440"/>
      <c r="F2" s="440"/>
      <c r="G2" s="440"/>
      <c r="H2" s="441"/>
      <c r="I2" s="118" t="s">
        <v>2</v>
      </c>
      <c r="J2" s="156" t="s">
        <v>3</v>
      </c>
    </row>
    <row r="3" spans="1:10" ht="62.25" customHeight="1" thickBot="1">
      <c r="A3" s="435"/>
      <c r="B3" s="442"/>
      <c r="C3" s="443"/>
      <c r="D3" s="443"/>
      <c r="E3" s="443"/>
      <c r="F3" s="443"/>
      <c r="G3" s="443"/>
      <c r="H3" s="444"/>
      <c r="I3" s="445" t="s">
        <v>4</v>
      </c>
      <c r="J3" s="446"/>
    </row>
    <row r="4" spans="1:10" ht="14.65" customHeight="1">
      <c r="A4" s="157"/>
      <c r="J4" s="158"/>
    </row>
    <row r="5" spans="1:10" ht="14.65" customHeight="1">
      <c r="A5" s="447" t="s">
        <v>5</v>
      </c>
      <c r="B5" s="448"/>
      <c r="C5" s="448"/>
      <c r="D5" s="448"/>
      <c r="E5" s="448"/>
      <c r="F5" s="448"/>
      <c r="G5" s="448"/>
      <c r="H5" s="448"/>
      <c r="I5" s="448"/>
      <c r="J5" s="449"/>
    </row>
    <row r="6" spans="1:10" ht="34.9" customHeight="1">
      <c r="A6" s="453" t="s">
        <v>6</v>
      </c>
      <c r="B6" s="454"/>
      <c r="C6" s="454"/>
      <c r="D6" s="454"/>
      <c r="E6" s="454"/>
      <c r="F6" s="454"/>
      <c r="G6" s="454"/>
      <c r="H6" s="454"/>
      <c r="I6" s="454"/>
      <c r="J6" s="455"/>
    </row>
    <row r="7" spans="1:10" ht="22.5" customHeight="1">
      <c r="A7" s="418" t="s">
        <v>7</v>
      </c>
      <c r="B7" s="419"/>
      <c r="C7" s="419"/>
      <c r="D7" s="419"/>
      <c r="E7" s="419"/>
      <c r="F7" s="419"/>
      <c r="G7" s="419"/>
      <c r="H7" s="419"/>
      <c r="I7" s="419"/>
      <c r="J7" s="420"/>
    </row>
    <row r="8" spans="1:10" ht="22.5" customHeight="1">
      <c r="A8" s="450" t="s">
        <v>8</v>
      </c>
      <c r="B8" s="451"/>
      <c r="C8" s="451"/>
      <c r="D8" s="451"/>
      <c r="E8" s="451"/>
      <c r="F8" s="451"/>
      <c r="G8" s="451"/>
      <c r="H8" s="451"/>
      <c r="I8" s="451"/>
      <c r="J8" s="452"/>
    </row>
    <row r="9" spans="1:10" ht="15" customHeight="1">
      <c r="A9" s="450"/>
      <c r="B9" s="451"/>
      <c r="C9" s="451"/>
      <c r="D9" s="451"/>
      <c r="E9" s="451"/>
      <c r="F9" s="451"/>
      <c r="G9" s="451"/>
      <c r="H9" s="451"/>
      <c r="I9" s="451"/>
      <c r="J9" s="452"/>
    </row>
    <row r="10" spans="1:10" ht="15">
      <c r="A10" s="418" t="s">
        <v>9</v>
      </c>
      <c r="B10" s="419"/>
      <c r="C10" s="419"/>
      <c r="D10" s="419"/>
      <c r="E10" s="419"/>
      <c r="F10" s="419"/>
      <c r="G10" s="419"/>
      <c r="H10" s="419"/>
      <c r="I10" s="419"/>
      <c r="J10" s="420"/>
    </row>
    <row r="11" spans="1:10" ht="15" customHeight="1">
      <c r="A11" s="421" t="s">
        <v>10</v>
      </c>
      <c r="B11" s="422"/>
      <c r="C11" s="422"/>
      <c r="D11" s="422"/>
      <c r="E11" s="422"/>
      <c r="F11" s="422"/>
      <c r="G11" s="422"/>
      <c r="H11" s="422"/>
      <c r="I11" s="422"/>
      <c r="J11" s="423"/>
    </row>
    <row r="12" spans="1:10" ht="15" customHeight="1">
      <c r="A12" s="424" t="s">
        <v>11</v>
      </c>
      <c r="B12" s="425"/>
      <c r="C12" s="425"/>
      <c r="D12" s="425"/>
      <c r="E12" s="425"/>
      <c r="F12" s="425"/>
      <c r="G12" s="425"/>
      <c r="H12" s="425"/>
      <c r="I12" s="425"/>
      <c r="J12" s="426"/>
    </row>
    <row r="13" spans="1:10" ht="15" customHeight="1">
      <c r="A13" s="456"/>
      <c r="B13" s="457"/>
      <c r="C13" s="457"/>
      <c r="D13" s="457"/>
      <c r="E13" s="457"/>
      <c r="F13" s="457"/>
      <c r="G13" s="457"/>
      <c r="H13" s="457"/>
      <c r="I13" s="457"/>
      <c r="J13" s="458"/>
    </row>
    <row r="14" spans="1:10" ht="15" customHeight="1">
      <c r="A14" s="427" t="s">
        <v>12</v>
      </c>
      <c r="B14" s="394"/>
      <c r="C14" s="394"/>
      <c r="D14" s="394"/>
      <c r="E14" s="394"/>
      <c r="F14" s="394"/>
      <c r="G14" s="394"/>
      <c r="H14" s="394"/>
      <c r="I14" s="394"/>
      <c r="J14" s="395"/>
    </row>
    <row r="15" spans="1:10" ht="15" customHeight="1">
      <c r="A15" s="428"/>
      <c r="B15" s="397"/>
      <c r="C15" s="397"/>
      <c r="D15" s="397"/>
      <c r="E15" s="397"/>
      <c r="F15" s="397"/>
      <c r="G15" s="397"/>
      <c r="H15" s="397"/>
      <c r="I15" s="397"/>
      <c r="J15" s="398"/>
    </row>
    <row r="16" spans="1:10" ht="15" customHeight="1">
      <c r="A16" s="428"/>
      <c r="B16" s="397"/>
      <c r="C16" s="397"/>
      <c r="D16" s="397"/>
      <c r="E16" s="397"/>
      <c r="F16" s="397"/>
      <c r="G16" s="397"/>
      <c r="H16" s="397"/>
      <c r="I16" s="397"/>
      <c r="J16" s="398"/>
    </row>
    <row r="17" spans="1:10" ht="15" customHeight="1">
      <c r="A17" s="429"/>
      <c r="B17" s="400"/>
      <c r="C17" s="400"/>
      <c r="D17" s="400"/>
      <c r="E17" s="400"/>
      <c r="F17" s="400"/>
      <c r="G17" s="400"/>
      <c r="H17" s="400"/>
      <c r="I17" s="400"/>
      <c r="J17" s="401"/>
    </row>
    <row r="18" spans="1:10" ht="15" customHeight="1">
      <c r="A18" s="459"/>
      <c r="B18" s="460"/>
      <c r="C18" s="460"/>
      <c r="D18" s="460"/>
      <c r="E18" s="460"/>
      <c r="F18" s="460"/>
      <c r="G18" s="460"/>
      <c r="H18" s="460"/>
      <c r="I18" s="460"/>
      <c r="J18" s="461"/>
    </row>
    <row r="19" spans="1:10" ht="14.25" customHeight="1">
      <c r="A19" s="430" t="s">
        <v>9</v>
      </c>
      <c r="B19" s="431" t="s">
        <v>13</v>
      </c>
      <c r="C19" s="431"/>
      <c r="D19" s="431"/>
      <c r="E19" s="431"/>
      <c r="F19" s="431"/>
      <c r="G19" s="431"/>
      <c r="H19" s="431"/>
      <c r="I19" s="431"/>
      <c r="J19" s="432"/>
    </row>
    <row r="20" spans="1:10" ht="17.25" customHeight="1">
      <c r="A20" s="430"/>
      <c r="B20" s="431"/>
      <c r="C20" s="431"/>
      <c r="D20" s="431"/>
      <c r="E20" s="431"/>
      <c r="F20" s="431"/>
      <c r="G20" s="431"/>
      <c r="H20" s="431"/>
      <c r="I20" s="431"/>
      <c r="J20" s="432"/>
    </row>
    <row r="21" spans="1:10" ht="10.9" customHeight="1">
      <c r="A21" s="430"/>
      <c r="B21" s="431" t="s">
        <v>14</v>
      </c>
      <c r="C21" s="431"/>
      <c r="D21" s="431"/>
      <c r="E21" s="431"/>
      <c r="F21" s="431"/>
      <c r="G21" s="431"/>
      <c r="H21" s="431"/>
      <c r="I21" s="431"/>
      <c r="J21" s="432"/>
    </row>
    <row r="22" spans="1:10" ht="2.4500000000000002" customHeight="1">
      <c r="A22" s="430"/>
      <c r="B22" s="431"/>
      <c r="C22" s="431"/>
      <c r="D22" s="431"/>
      <c r="E22" s="431"/>
      <c r="F22" s="431"/>
      <c r="G22" s="431"/>
      <c r="H22" s="431"/>
      <c r="I22" s="431"/>
      <c r="J22" s="432"/>
    </row>
    <row r="23" spans="1:10" ht="18" customHeight="1">
      <c r="A23" s="430"/>
      <c r="B23" s="431"/>
      <c r="C23" s="431"/>
      <c r="D23" s="431"/>
      <c r="E23" s="431"/>
      <c r="F23" s="431"/>
      <c r="G23" s="431"/>
      <c r="H23" s="431"/>
      <c r="I23" s="431"/>
      <c r="J23" s="432"/>
    </row>
    <row r="24" spans="1:10" ht="15" customHeight="1">
      <c r="A24" s="430"/>
      <c r="B24" s="431" t="s">
        <v>15</v>
      </c>
      <c r="C24" s="431"/>
      <c r="D24" s="431"/>
      <c r="E24" s="431"/>
      <c r="F24" s="431"/>
      <c r="G24" s="431"/>
      <c r="H24" s="431"/>
      <c r="I24" s="431"/>
      <c r="J24" s="432"/>
    </row>
    <row r="25" spans="1:10" ht="4.1500000000000004" customHeight="1">
      <c r="A25" s="430"/>
      <c r="B25" s="431"/>
      <c r="C25" s="431"/>
      <c r="D25" s="431"/>
      <c r="E25" s="431"/>
      <c r="F25" s="431"/>
      <c r="G25" s="431"/>
      <c r="H25" s="431"/>
      <c r="I25" s="431"/>
      <c r="J25" s="432"/>
    </row>
    <row r="26" spans="1:10" ht="14.25" customHeight="1">
      <c r="A26" s="430"/>
      <c r="B26" s="431"/>
      <c r="C26" s="431"/>
      <c r="D26" s="431"/>
      <c r="E26" s="431"/>
      <c r="F26" s="431"/>
      <c r="G26" s="431"/>
      <c r="H26" s="431"/>
      <c r="I26" s="431"/>
      <c r="J26" s="432"/>
    </row>
    <row r="27" spans="1:10" ht="7.9" customHeight="1">
      <c r="A27" s="462" t="s">
        <v>16</v>
      </c>
      <c r="B27" s="465" t="s">
        <v>17</v>
      </c>
      <c r="C27" s="465"/>
      <c r="D27" s="465"/>
      <c r="E27" s="465"/>
      <c r="F27" s="465"/>
      <c r="G27" s="465"/>
      <c r="H27" s="465"/>
      <c r="I27" s="465"/>
      <c r="J27" s="466"/>
    </row>
    <row r="28" spans="1:10" ht="7.9" customHeight="1">
      <c r="A28" s="463"/>
      <c r="B28" s="467"/>
      <c r="C28" s="467"/>
      <c r="D28" s="467"/>
      <c r="E28" s="467"/>
      <c r="F28" s="467"/>
      <c r="G28" s="467"/>
      <c r="H28" s="467"/>
      <c r="I28" s="467"/>
      <c r="J28" s="468"/>
    </row>
    <row r="29" spans="1:10" ht="7.9" customHeight="1">
      <c r="A29" s="463"/>
      <c r="B29" s="467"/>
      <c r="C29" s="467"/>
      <c r="D29" s="467"/>
      <c r="E29" s="467"/>
      <c r="F29" s="467"/>
      <c r="G29" s="467"/>
      <c r="H29" s="467"/>
      <c r="I29" s="467"/>
      <c r="J29" s="468"/>
    </row>
    <row r="30" spans="1:10" ht="7.9" customHeight="1">
      <c r="A30" s="463"/>
      <c r="B30" s="467"/>
      <c r="C30" s="467"/>
      <c r="D30" s="467"/>
      <c r="E30" s="467"/>
      <c r="F30" s="467"/>
      <c r="G30" s="467"/>
      <c r="H30" s="467"/>
      <c r="I30" s="467"/>
      <c r="J30" s="468"/>
    </row>
    <row r="31" spans="1:10" ht="7.9" customHeight="1">
      <c r="A31" s="463"/>
      <c r="B31" s="467"/>
      <c r="C31" s="467"/>
      <c r="D31" s="467"/>
      <c r="E31" s="467"/>
      <c r="F31" s="467"/>
      <c r="G31" s="467"/>
      <c r="H31" s="467"/>
      <c r="I31" s="467"/>
      <c r="J31" s="468"/>
    </row>
    <row r="32" spans="1:10" ht="19.149999999999999" customHeight="1">
      <c r="A32" s="464"/>
      <c r="B32" s="469"/>
      <c r="C32" s="469"/>
      <c r="D32" s="469"/>
      <c r="E32" s="469"/>
      <c r="F32" s="469"/>
      <c r="G32" s="469"/>
      <c r="H32" s="469"/>
      <c r="I32" s="469"/>
      <c r="J32" s="470"/>
    </row>
    <row r="33" spans="1:10" ht="14.25" customHeight="1">
      <c r="A33" s="377" t="s">
        <v>18</v>
      </c>
      <c r="B33" s="471" t="s">
        <v>19</v>
      </c>
      <c r="C33" s="471"/>
      <c r="D33" s="471"/>
      <c r="E33" s="471"/>
      <c r="F33" s="471"/>
      <c r="G33" s="471"/>
      <c r="H33" s="471"/>
      <c r="I33" s="471"/>
      <c r="J33" s="472"/>
    </row>
    <row r="34" spans="1:10" ht="14.25" customHeight="1">
      <c r="A34" s="392"/>
      <c r="B34" s="473"/>
      <c r="C34" s="473"/>
      <c r="D34" s="473"/>
      <c r="E34" s="473"/>
      <c r="F34" s="473"/>
      <c r="G34" s="473"/>
      <c r="H34" s="473"/>
      <c r="I34" s="473"/>
      <c r="J34" s="474"/>
    </row>
    <row r="35" spans="1:10" ht="14.25" customHeight="1">
      <c r="A35" s="392"/>
      <c r="B35" s="473"/>
      <c r="C35" s="473"/>
      <c r="D35" s="473"/>
      <c r="E35" s="473"/>
      <c r="F35" s="473"/>
      <c r="G35" s="473"/>
      <c r="H35" s="473"/>
      <c r="I35" s="473"/>
      <c r="J35" s="474"/>
    </row>
    <row r="36" spans="1:10" ht="14.25" customHeight="1">
      <c r="A36" s="392"/>
      <c r="B36" s="473"/>
      <c r="C36" s="473"/>
      <c r="D36" s="473"/>
      <c r="E36" s="473"/>
      <c r="F36" s="473"/>
      <c r="G36" s="473"/>
      <c r="H36" s="473"/>
      <c r="I36" s="473"/>
      <c r="J36" s="474"/>
    </row>
    <row r="37" spans="1:10" ht="14.25" customHeight="1">
      <c r="A37" s="392"/>
      <c r="B37" s="473" t="s">
        <v>20</v>
      </c>
      <c r="C37" s="473"/>
      <c r="D37" s="473"/>
      <c r="E37" s="473"/>
      <c r="F37" s="473"/>
      <c r="G37" s="473"/>
      <c r="H37" s="473"/>
      <c r="I37" s="473"/>
      <c r="J37" s="474"/>
    </row>
    <row r="38" spans="1:10" ht="14.25" customHeight="1">
      <c r="A38" s="392"/>
      <c r="B38" s="473"/>
      <c r="C38" s="473"/>
      <c r="D38" s="473"/>
      <c r="E38" s="473"/>
      <c r="F38" s="473"/>
      <c r="G38" s="473"/>
      <c r="H38" s="473"/>
      <c r="I38" s="473"/>
      <c r="J38" s="474"/>
    </row>
    <row r="39" spans="1:10" ht="14.25" customHeight="1">
      <c r="A39" s="392"/>
      <c r="B39" s="473" t="s">
        <v>21</v>
      </c>
      <c r="C39" s="473"/>
      <c r="D39" s="473"/>
      <c r="E39" s="473"/>
      <c r="F39" s="473"/>
      <c r="G39" s="473"/>
      <c r="H39" s="473"/>
      <c r="I39" s="473"/>
      <c r="J39" s="474"/>
    </row>
    <row r="40" spans="1:10" ht="14.25" customHeight="1">
      <c r="A40" s="392"/>
      <c r="B40" s="473"/>
      <c r="C40" s="473"/>
      <c r="D40" s="473"/>
      <c r="E40" s="473"/>
      <c r="F40" s="473"/>
      <c r="G40" s="473"/>
      <c r="H40" s="473"/>
      <c r="I40" s="473"/>
      <c r="J40" s="474"/>
    </row>
    <row r="41" spans="1:10" ht="14.25" customHeight="1">
      <c r="A41" s="392"/>
      <c r="B41" s="473"/>
      <c r="C41" s="473"/>
      <c r="D41" s="473"/>
      <c r="E41" s="473"/>
      <c r="F41" s="473"/>
      <c r="G41" s="473"/>
      <c r="H41" s="473"/>
      <c r="I41" s="473"/>
      <c r="J41" s="474"/>
    </row>
    <row r="42" spans="1:10" ht="24" customHeight="1">
      <c r="A42" s="392"/>
      <c r="B42" s="473"/>
      <c r="C42" s="473"/>
      <c r="D42" s="473"/>
      <c r="E42" s="473"/>
      <c r="F42" s="473"/>
      <c r="G42" s="473"/>
      <c r="H42" s="473"/>
      <c r="I42" s="473"/>
      <c r="J42" s="474"/>
    </row>
    <row r="43" spans="1:10" ht="18" customHeight="1">
      <c r="A43" s="392"/>
      <c r="B43" s="475" t="s">
        <v>22</v>
      </c>
      <c r="C43" s="476"/>
      <c r="D43" s="476"/>
      <c r="E43" s="476"/>
      <c r="F43" s="476"/>
      <c r="G43" s="476"/>
      <c r="H43" s="476"/>
      <c r="I43" s="476"/>
      <c r="J43" s="477"/>
    </row>
    <row r="44" spans="1:10" ht="14.25" customHeight="1">
      <c r="A44" s="392"/>
      <c r="B44" s="478" t="s">
        <v>23</v>
      </c>
      <c r="C44" s="478"/>
      <c r="D44" s="478"/>
      <c r="E44" s="478"/>
      <c r="F44" s="478"/>
      <c r="G44" s="478"/>
      <c r="H44" s="478"/>
      <c r="I44" s="478"/>
      <c r="J44" s="479"/>
    </row>
    <row r="45" spans="1:10" ht="14.25" customHeight="1">
      <c r="A45" s="392"/>
      <c r="B45" s="478" t="s">
        <v>24</v>
      </c>
      <c r="C45" s="478"/>
      <c r="D45" s="478"/>
      <c r="E45" s="478"/>
      <c r="F45" s="478"/>
      <c r="G45" s="478"/>
      <c r="H45" s="478"/>
      <c r="I45" s="478"/>
      <c r="J45" s="479"/>
    </row>
    <row r="46" spans="1:10" ht="14.25" customHeight="1">
      <c r="A46" s="392"/>
      <c r="B46" s="480" t="s">
        <v>25</v>
      </c>
      <c r="C46" s="480"/>
      <c r="D46" s="480"/>
      <c r="E46" s="480"/>
      <c r="F46" s="480"/>
      <c r="G46" s="480"/>
      <c r="H46" s="480"/>
      <c r="I46" s="480"/>
      <c r="J46" s="481"/>
    </row>
    <row r="47" spans="1:10" ht="16.899999999999999" customHeight="1">
      <c r="A47" s="378"/>
      <c r="B47" s="482"/>
      <c r="C47" s="482"/>
      <c r="D47" s="482"/>
      <c r="E47" s="482"/>
      <c r="F47" s="482"/>
      <c r="G47" s="482"/>
      <c r="H47" s="482"/>
      <c r="I47" s="482"/>
      <c r="J47" s="483"/>
    </row>
    <row r="48" spans="1:10" ht="15" customHeight="1">
      <c r="A48" s="160"/>
      <c r="J48" s="158"/>
    </row>
    <row r="49" spans="1:10" ht="15" customHeight="1">
      <c r="A49" s="415" t="s">
        <v>26</v>
      </c>
      <c r="B49" s="416"/>
      <c r="C49" s="416"/>
      <c r="D49" s="416"/>
      <c r="E49" s="416"/>
      <c r="F49" s="416"/>
      <c r="G49" s="416"/>
      <c r="H49" s="416"/>
      <c r="I49" s="416"/>
      <c r="J49" s="417"/>
    </row>
    <row r="50" spans="1:10" ht="15" customHeight="1">
      <c r="A50" s="415" t="s">
        <v>27</v>
      </c>
      <c r="B50" s="416"/>
      <c r="C50" s="416"/>
      <c r="D50" s="416"/>
      <c r="E50" s="416"/>
      <c r="F50" s="416"/>
      <c r="G50" s="416"/>
      <c r="H50" s="416"/>
      <c r="I50" s="416"/>
      <c r="J50" s="417"/>
    </row>
    <row r="51" spans="1:10" ht="26.45" customHeight="1">
      <c r="A51" s="161" t="s">
        <v>28</v>
      </c>
      <c r="B51" s="375" t="s">
        <v>29</v>
      </c>
      <c r="C51" s="375"/>
      <c r="D51" s="375"/>
      <c r="E51" s="375"/>
      <c r="F51" s="375"/>
      <c r="G51" s="120" t="s">
        <v>30</v>
      </c>
      <c r="H51" s="375" t="s">
        <v>31</v>
      </c>
      <c r="I51" s="375"/>
      <c r="J51" s="376"/>
    </row>
    <row r="52" spans="1:10" ht="15" customHeight="1">
      <c r="A52" s="161" t="s">
        <v>32</v>
      </c>
      <c r="B52" s="375"/>
      <c r="C52" s="375"/>
      <c r="D52" s="375"/>
      <c r="E52" s="375"/>
      <c r="F52" s="375"/>
      <c r="G52" s="120" t="s">
        <v>33</v>
      </c>
      <c r="H52" s="375" t="s">
        <v>34</v>
      </c>
      <c r="I52" s="375"/>
      <c r="J52" s="376"/>
    </row>
    <row r="53" spans="1:10" ht="29.45" customHeight="1">
      <c r="A53" s="161" t="s">
        <v>35</v>
      </c>
      <c r="B53" s="375" t="s">
        <v>36</v>
      </c>
      <c r="C53" s="375"/>
      <c r="D53" s="375"/>
      <c r="E53" s="375"/>
      <c r="F53" s="375"/>
      <c r="G53" s="120" t="s">
        <v>37</v>
      </c>
      <c r="H53" s="375" t="s">
        <v>38</v>
      </c>
      <c r="I53" s="375"/>
      <c r="J53" s="376"/>
    </row>
    <row r="54" spans="1:10" ht="15" customHeight="1">
      <c r="A54" s="415" t="s">
        <v>39</v>
      </c>
      <c r="B54" s="416"/>
      <c r="C54" s="416"/>
      <c r="D54" s="416"/>
      <c r="E54" s="416"/>
      <c r="F54" s="416"/>
      <c r="G54" s="416" t="s">
        <v>40</v>
      </c>
      <c r="H54" s="416"/>
      <c r="I54" s="416"/>
      <c r="J54" s="417"/>
    </row>
    <row r="55" spans="1:10" ht="24" customHeight="1">
      <c r="A55" s="404" t="s">
        <v>41</v>
      </c>
      <c r="B55" s="405"/>
      <c r="C55" s="405"/>
      <c r="D55" s="405"/>
      <c r="E55" s="405"/>
      <c r="F55" s="405"/>
      <c r="G55" s="406" t="s">
        <v>42</v>
      </c>
      <c r="H55" s="406"/>
      <c r="I55" s="375" t="s">
        <v>43</v>
      </c>
      <c r="J55" s="376"/>
    </row>
    <row r="56" spans="1:10" ht="15">
      <c r="A56" s="412" t="s">
        <v>44</v>
      </c>
      <c r="B56" s="407" t="s">
        <v>45</v>
      </c>
      <c r="C56" s="407"/>
      <c r="D56" s="407"/>
      <c r="E56" s="407"/>
      <c r="F56" s="407"/>
      <c r="G56" s="408" t="s">
        <v>46</v>
      </c>
      <c r="H56" s="408"/>
      <c r="I56" s="375" t="s">
        <v>47</v>
      </c>
      <c r="J56" s="376"/>
    </row>
    <row r="57" spans="1:10" ht="15">
      <c r="A57" s="413"/>
      <c r="B57" s="407"/>
      <c r="C57" s="407"/>
      <c r="D57" s="407"/>
      <c r="E57" s="407"/>
      <c r="F57" s="407"/>
      <c r="G57" s="409" t="s">
        <v>48</v>
      </c>
      <c r="H57" s="409"/>
      <c r="I57" s="375" t="s">
        <v>49</v>
      </c>
      <c r="J57" s="376"/>
    </row>
    <row r="58" spans="1:10" ht="69.599999999999994" customHeight="1">
      <c r="A58" s="414"/>
      <c r="B58" s="407"/>
      <c r="C58" s="407"/>
      <c r="D58" s="407"/>
      <c r="E58" s="407"/>
      <c r="F58" s="407"/>
      <c r="G58" s="410" t="s">
        <v>50</v>
      </c>
      <c r="H58" s="410"/>
      <c r="I58" s="407" t="s">
        <v>51</v>
      </c>
      <c r="J58" s="411"/>
    </row>
    <row r="59" spans="1:10" ht="41.45" customHeight="1">
      <c r="A59" s="163" t="s">
        <v>52</v>
      </c>
      <c r="B59" s="407" t="s">
        <v>53</v>
      </c>
      <c r="C59" s="407"/>
      <c r="D59" s="407"/>
      <c r="E59" s="407"/>
      <c r="F59" s="407"/>
      <c r="G59" s="520" t="s">
        <v>54</v>
      </c>
      <c r="H59" s="520"/>
      <c r="I59" s="521" t="s">
        <v>55</v>
      </c>
      <c r="J59" s="522"/>
    </row>
    <row r="60" spans="1:10" ht="19.149999999999999" customHeight="1">
      <c r="A60" s="415" t="s">
        <v>56</v>
      </c>
      <c r="B60" s="416"/>
      <c r="C60" s="416"/>
      <c r="D60" s="416"/>
      <c r="E60" s="416"/>
      <c r="F60" s="416"/>
      <c r="G60" s="416"/>
      <c r="H60" s="416"/>
      <c r="I60" s="416"/>
      <c r="J60" s="417"/>
    </row>
    <row r="61" spans="1:10" ht="19.149999999999999" customHeight="1">
      <c r="A61" s="523" t="s">
        <v>57</v>
      </c>
      <c r="B61" s="524"/>
      <c r="C61" s="524"/>
      <c r="D61" s="524"/>
      <c r="E61" s="524"/>
      <c r="F61" s="524"/>
      <c r="G61" s="524"/>
      <c r="H61" s="524"/>
      <c r="I61" s="524"/>
      <c r="J61" s="525"/>
    </row>
    <row r="62" spans="1:10" ht="19.149999999999999" customHeight="1">
      <c r="A62" s="162" t="s">
        <v>58</v>
      </c>
      <c r="B62" s="375" t="s">
        <v>59</v>
      </c>
      <c r="C62" s="375"/>
      <c r="D62" s="375"/>
      <c r="E62" s="375"/>
      <c r="F62" s="375"/>
      <c r="G62" s="375"/>
      <c r="H62" s="375"/>
      <c r="I62" s="375"/>
      <c r="J62" s="376"/>
    </row>
    <row r="63" spans="1:10" ht="19.149999999999999" customHeight="1">
      <c r="A63" s="164" t="s">
        <v>60</v>
      </c>
      <c r="B63" s="375" t="s">
        <v>61</v>
      </c>
      <c r="C63" s="375"/>
      <c r="D63" s="375"/>
      <c r="E63" s="375"/>
      <c r="F63" s="375"/>
      <c r="G63" s="375"/>
      <c r="H63" s="375"/>
      <c r="I63" s="375"/>
      <c r="J63" s="376"/>
    </row>
    <row r="64" spans="1:10" ht="27" customHeight="1">
      <c r="A64" s="164" t="s">
        <v>62</v>
      </c>
      <c r="B64" s="375" t="s">
        <v>63</v>
      </c>
      <c r="C64" s="375"/>
      <c r="D64" s="375"/>
      <c r="E64" s="375"/>
      <c r="F64" s="375"/>
      <c r="G64" s="375"/>
      <c r="H64" s="375"/>
      <c r="I64" s="375"/>
      <c r="J64" s="376"/>
    </row>
    <row r="65" spans="1:10" ht="19.149999999999999" customHeight="1">
      <c r="A65" s="164" t="s">
        <v>64</v>
      </c>
      <c r="B65" s="375" t="s">
        <v>65</v>
      </c>
      <c r="C65" s="375"/>
      <c r="D65" s="375"/>
      <c r="E65" s="375"/>
      <c r="F65" s="375"/>
      <c r="G65" s="375"/>
      <c r="H65" s="375"/>
      <c r="I65" s="375"/>
      <c r="J65" s="376"/>
    </row>
    <row r="66" spans="1:10" ht="30.6" customHeight="1">
      <c r="A66" s="164" t="s">
        <v>66</v>
      </c>
      <c r="B66" s="375" t="s">
        <v>67</v>
      </c>
      <c r="C66" s="375"/>
      <c r="D66" s="375"/>
      <c r="E66" s="375"/>
      <c r="F66" s="375"/>
      <c r="G66" s="375"/>
      <c r="H66" s="375"/>
      <c r="I66" s="375"/>
      <c r="J66" s="376"/>
    </row>
    <row r="67" spans="1:10" ht="18.600000000000001" customHeight="1">
      <c r="A67" s="164" t="s">
        <v>68</v>
      </c>
      <c r="B67" s="375" t="s">
        <v>69</v>
      </c>
      <c r="C67" s="375"/>
      <c r="D67" s="375"/>
      <c r="E67" s="375"/>
      <c r="F67" s="375"/>
      <c r="G67" s="375"/>
      <c r="H67" s="375"/>
      <c r="I67" s="375"/>
      <c r="J67" s="376"/>
    </row>
    <row r="68" spans="1:10" ht="19.149999999999999" customHeight="1">
      <c r="A68" s="500" t="s">
        <v>70</v>
      </c>
      <c r="B68" s="501"/>
      <c r="C68" s="501"/>
      <c r="D68" s="501"/>
      <c r="E68" s="501"/>
      <c r="F68" s="501"/>
      <c r="G68" s="501"/>
      <c r="H68" s="501"/>
      <c r="I68" s="501"/>
      <c r="J68" s="502"/>
    </row>
    <row r="69" spans="1:10" ht="19.149999999999999" customHeight="1">
      <c r="A69" s="503" t="s">
        <v>71</v>
      </c>
      <c r="B69" s="504"/>
      <c r="C69" s="504"/>
      <c r="D69" s="504"/>
      <c r="E69" s="504"/>
      <c r="F69" s="504"/>
      <c r="G69" s="504"/>
      <c r="H69" s="504"/>
      <c r="I69" s="504"/>
      <c r="J69" s="505"/>
    </row>
    <row r="70" spans="1:10" ht="19.149999999999999" customHeight="1">
      <c r="A70" s="533" t="s">
        <v>72</v>
      </c>
      <c r="B70" s="534"/>
      <c r="C70" s="534"/>
      <c r="D70" s="534"/>
      <c r="E70" s="534"/>
      <c r="F70" s="534"/>
      <c r="G70" s="534"/>
      <c r="H70" s="534"/>
      <c r="I70" s="534"/>
      <c r="J70" s="535"/>
    </row>
    <row r="71" spans="1:10" ht="15" customHeight="1">
      <c r="A71" s="533"/>
      <c r="B71" s="534"/>
      <c r="C71" s="534"/>
      <c r="D71" s="534"/>
      <c r="E71" s="534"/>
      <c r="F71" s="534"/>
      <c r="G71" s="534"/>
      <c r="H71" s="534"/>
      <c r="I71" s="534"/>
      <c r="J71" s="535"/>
    </row>
    <row r="72" spans="1:10" ht="14.25" customHeight="1">
      <c r="A72" s="532" t="s">
        <v>73</v>
      </c>
      <c r="B72" s="367" t="s">
        <v>74</v>
      </c>
      <c r="C72" s="367"/>
      <c r="D72" s="367"/>
      <c r="E72" s="367"/>
      <c r="F72" s="367"/>
      <c r="G72" s="367"/>
      <c r="H72" s="367"/>
      <c r="I72" s="367"/>
      <c r="J72" s="368"/>
    </row>
    <row r="73" spans="1:10" ht="14.25" customHeight="1">
      <c r="A73" s="532"/>
      <c r="B73" s="367"/>
      <c r="C73" s="367"/>
      <c r="D73" s="367"/>
      <c r="E73" s="367"/>
      <c r="F73" s="367"/>
      <c r="G73" s="367"/>
      <c r="H73" s="367"/>
      <c r="I73" s="367"/>
      <c r="J73" s="368"/>
    </row>
    <row r="74" spans="1:10" ht="30.6" customHeight="1">
      <c r="A74" s="168" t="s">
        <v>75</v>
      </c>
      <c r="B74" s="119">
        <v>111</v>
      </c>
      <c r="C74" s="119">
        <v>112</v>
      </c>
      <c r="D74" s="119">
        <v>114</v>
      </c>
      <c r="E74" s="375" t="s">
        <v>76</v>
      </c>
      <c r="F74" s="375"/>
      <c r="G74" s="375"/>
      <c r="H74" s="375"/>
      <c r="I74" s="375"/>
      <c r="J74" s="376"/>
    </row>
    <row r="75" spans="1:10" ht="14.25" customHeight="1">
      <c r="A75" s="371" t="s">
        <v>77</v>
      </c>
      <c r="B75" s="369" t="s">
        <v>78</v>
      </c>
      <c r="C75" s="369"/>
      <c r="D75" s="369"/>
      <c r="E75" s="369"/>
      <c r="F75" s="369"/>
      <c r="G75" s="369"/>
      <c r="H75" s="369"/>
      <c r="I75" s="369"/>
      <c r="J75" s="370"/>
    </row>
    <row r="76" spans="1:10" ht="15" customHeight="1">
      <c r="A76" s="372"/>
      <c r="B76" s="369"/>
      <c r="C76" s="369"/>
      <c r="D76" s="369"/>
      <c r="E76" s="369"/>
      <c r="F76" s="369"/>
      <c r="G76" s="369"/>
      <c r="H76" s="369"/>
      <c r="I76" s="369"/>
      <c r="J76" s="370"/>
    </row>
    <row r="77" spans="1:10" ht="14.25" customHeight="1">
      <c r="A77" s="372"/>
      <c r="B77" s="369"/>
      <c r="C77" s="369"/>
      <c r="D77" s="369"/>
      <c r="E77" s="369"/>
      <c r="F77" s="369"/>
      <c r="G77" s="369"/>
      <c r="H77" s="369"/>
      <c r="I77" s="369"/>
      <c r="J77" s="370"/>
    </row>
    <row r="78" spans="1:10" ht="15" customHeight="1">
      <c r="A78" s="373" t="s">
        <v>79</v>
      </c>
      <c r="B78" s="369"/>
      <c r="C78" s="369"/>
      <c r="D78" s="369"/>
      <c r="E78" s="369"/>
      <c r="F78" s="369"/>
      <c r="G78" s="369"/>
      <c r="H78" s="369"/>
      <c r="I78" s="369"/>
      <c r="J78" s="370"/>
    </row>
    <row r="79" spans="1:10" ht="14.25" customHeight="1">
      <c r="A79" s="373"/>
      <c r="B79" s="369"/>
      <c r="C79" s="369"/>
      <c r="D79" s="369"/>
      <c r="E79" s="369"/>
      <c r="F79" s="369"/>
      <c r="G79" s="369"/>
      <c r="H79" s="369"/>
      <c r="I79" s="369"/>
      <c r="J79" s="370"/>
    </row>
    <row r="80" spans="1:10" ht="15" customHeight="1">
      <c r="A80" s="374"/>
      <c r="B80" s="369"/>
      <c r="C80" s="369"/>
      <c r="D80" s="369"/>
      <c r="E80" s="369"/>
      <c r="F80" s="369"/>
      <c r="G80" s="369"/>
      <c r="H80" s="369"/>
      <c r="I80" s="369"/>
      <c r="J80" s="370"/>
    </row>
    <row r="81" spans="1:10" ht="15" customHeight="1">
      <c r="A81" s="390" t="s">
        <v>80</v>
      </c>
      <c r="B81" s="393" t="s">
        <v>81</v>
      </c>
      <c r="C81" s="394"/>
      <c r="D81" s="394"/>
      <c r="E81" s="394"/>
      <c r="F81" s="394"/>
      <c r="G81" s="394"/>
      <c r="H81" s="394"/>
      <c r="I81" s="394"/>
      <c r="J81" s="395"/>
    </row>
    <row r="82" spans="1:10">
      <c r="A82" s="391"/>
      <c r="B82" s="396"/>
      <c r="C82" s="397"/>
      <c r="D82" s="397"/>
      <c r="E82" s="397"/>
      <c r="F82" s="397"/>
      <c r="G82" s="397"/>
      <c r="H82" s="397"/>
      <c r="I82" s="397"/>
      <c r="J82" s="398"/>
    </row>
    <row r="83" spans="1:10">
      <c r="A83" s="169" t="s">
        <v>82</v>
      </c>
      <c r="B83" s="396"/>
      <c r="C83" s="397"/>
      <c r="D83" s="397"/>
      <c r="E83" s="397"/>
      <c r="F83" s="397"/>
      <c r="G83" s="397"/>
      <c r="H83" s="397"/>
      <c r="I83" s="397"/>
      <c r="J83" s="398"/>
    </row>
    <row r="84" spans="1:10">
      <c r="A84" s="170"/>
      <c r="B84" s="399"/>
      <c r="C84" s="400"/>
      <c r="D84" s="400"/>
      <c r="E84" s="400"/>
      <c r="F84" s="400"/>
      <c r="G84" s="400"/>
      <c r="H84" s="400"/>
      <c r="I84" s="400"/>
      <c r="J84" s="401"/>
    </row>
    <row r="85" spans="1:10" ht="15" customHeight="1">
      <c r="A85" s="402" t="s">
        <v>83</v>
      </c>
      <c r="B85" s="393" t="s">
        <v>84</v>
      </c>
      <c r="C85" s="394"/>
      <c r="D85" s="394"/>
      <c r="E85" s="394"/>
      <c r="F85" s="394"/>
      <c r="G85" s="394"/>
      <c r="H85" s="394"/>
      <c r="I85" s="394"/>
      <c r="J85" s="395"/>
    </row>
    <row r="86" spans="1:10" ht="15" customHeight="1">
      <c r="A86" s="403"/>
      <c r="B86" s="396"/>
      <c r="C86" s="397"/>
      <c r="D86" s="397"/>
      <c r="E86" s="397"/>
      <c r="F86" s="397"/>
      <c r="G86" s="397"/>
      <c r="H86" s="397"/>
      <c r="I86" s="397"/>
      <c r="J86" s="398"/>
    </row>
    <row r="87" spans="1:10" ht="15" customHeight="1">
      <c r="A87" s="403"/>
      <c r="B87" s="396"/>
      <c r="C87" s="397"/>
      <c r="D87" s="397"/>
      <c r="E87" s="397"/>
      <c r="F87" s="397"/>
      <c r="G87" s="397"/>
      <c r="H87" s="397"/>
      <c r="I87" s="397"/>
      <c r="J87" s="398"/>
    </row>
    <row r="88" spans="1:10" ht="15" customHeight="1">
      <c r="A88" s="489" t="s">
        <v>79</v>
      </c>
      <c r="B88" s="396"/>
      <c r="C88" s="397"/>
      <c r="D88" s="397"/>
      <c r="E88" s="397"/>
      <c r="F88" s="397"/>
      <c r="G88" s="397"/>
      <c r="H88" s="397"/>
      <c r="I88" s="397"/>
      <c r="J88" s="398"/>
    </row>
    <row r="89" spans="1:10" ht="28.5" customHeight="1">
      <c r="A89" s="490"/>
      <c r="B89" s="399"/>
      <c r="C89" s="400"/>
      <c r="D89" s="400"/>
      <c r="E89" s="400"/>
      <c r="F89" s="400"/>
      <c r="G89" s="400"/>
      <c r="H89" s="400"/>
      <c r="I89" s="400"/>
      <c r="J89" s="401"/>
    </row>
    <row r="90" spans="1:10" ht="15" customHeight="1">
      <c r="A90" s="402" t="s">
        <v>85</v>
      </c>
      <c r="B90" s="393" t="s">
        <v>86</v>
      </c>
      <c r="C90" s="394"/>
      <c r="D90" s="394"/>
      <c r="E90" s="394"/>
      <c r="F90" s="394"/>
      <c r="G90" s="394"/>
      <c r="H90" s="394"/>
      <c r="I90" s="394"/>
      <c r="J90" s="395"/>
    </row>
    <row r="91" spans="1:10" ht="15" customHeight="1">
      <c r="A91" s="403"/>
      <c r="B91" s="396"/>
      <c r="C91" s="397"/>
      <c r="D91" s="397"/>
      <c r="E91" s="397"/>
      <c r="F91" s="397"/>
      <c r="G91" s="397"/>
      <c r="H91" s="397"/>
      <c r="I91" s="397"/>
      <c r="J91" s="398"/>
    </row>
    <row r="92" spans="1:10" ht="15" customHeight="1">
      <c r="A92" s="403"/>
      <c r="B92" s="396"/>
      <c r="C92" s="397"/>
      <c r="D92" s="397"/>
      <c r="E92" s="397"/>
      <c r="F92" s="397"/>
      <c r="G92" s="397"/>
      <c r="H92" s="397"/>
      <c r="I92" s="397"/>
      <c r="J92" s="398"/>
    </row>
    <row r="93" spans="1:10" ht="15" customHeight="1">
      <c r="A93" s="489" t="s">
        <v>79</v>
      </c>
      <c r="B93" s="393" t="s">
        <v>87</v>
      </c>
      <c r="C93" s="394"/>
      <c r="D93" s="394"/>
      <c r="E93" s="394"/>
      <c r="F93" s="394"/>
      <c r="G93" s="394"/>
      <c r="H93" s="394"/>
      <c r="I93" s="394"/>
      <c r="J93" s="395"/>
    </row>
    <row r="94" spans="1:10" ht="15" customHeight="1">
      <c r="A94" s="489"/>
      <c r="B94" s="396"/>
      <c r="C94" s="397"/>
      <c r="D94" s="397"/>
      <c r="E94" s="397"/>
      <c r="F94" s="397"/>
      <c r="G94" s="397"/>
      <c r="H94" s="397"/>
      <c r="I94" s="397"/>
      <c r="J94" s="398"/>
    </row>
    <row r="95" spans="1:10" ht="15" customHeight="1">
      <c r="A95" s="489"/>
      <c r="B95" s="396"/>
      <c r="C95" s="397"/>
      <c r="D95" s="397"/>
      <c r="E95" s="397"/>
      <c r="F95" s="397"/>
      <c r="G95" s="397"/>
      <c r="H95" s="397"/>
      <c r="I95" s="397"/>
      <c r="J95" s="398"/>
    </row>
    <row r="96" spans="1:10" ht="15" customHeight="1">
      <c r="A96" s="489"/>
      <c r="B96" s="491" t="s">
        <v>88</v>
      </c>
      <c r="C96" s="492"/>
      <c r="D96" s="492"/>
      <c r="E96" s="492"/>
      <c r="F96" s="492"/>
      <c r="G96" s="492"/>
      <c r="H96" s="492"/>
      <c r="I96" s="492"/>
      <c r="J96" s="493"/>
    </row>
    <row r="97" spans="1:10" ht="15" customHeight="1">
      <c r="A97" s="489"/>
      <c r="B97" s="494"/>
      <c r="C97" s="495"/>
      <c r="D97" s="495"/>
      <c r="E97" s="495"/>
      <c r="F97" s="495"/>
      <c r="G97" s="495"/>
      <c r="H97" s="495"/>
      <c r="I97" s="495"/>
      <c r="J97" s="496"/>
    </row>
    <row r="98" spans="1:10" ht="15" customHeight="1">
      <c r="A98" s="490"/>
      <c r="B98" s="497"/>
      <c r="C98" s="498"/>
      <c r="D98" s="498"/>
      <c r="E98" s="498"/>
      <c r="F98" s="498"/>
      <c r="G98" s="498"/>
      <c r="H98" s="498"/>
      <c r="I98" s="498"/>
      <c r="J98" s="499"/>
    </row>
    <row r="99" spans="1:10" ht="15" customHeight="1">
      <c r="A99" s="165"/>
      <c r="B99" s="166"/>
      <c r="C99" s="166"/>
      <c r="D99" s="166"/>
      <c r="E99" s="166"/>
      <c r="F99" s="166"/>
      <c r="G99" s="166"/>
      <c r="H99" s="166"/>
      <c r="I99" s="166"/>
      <c r="J99" s="167"/>
    </row>
    <row r="100" spans="1:10" ht="15" customHeight="1">
      <c r="A100" s="500" t="s">
        <v>89</v>
      </c>
      <c r="B100" s="501"/>
      <c r="C100" s="501"/>
      <c r="D100" s="501"/>
      <c r="E100" s="501"/>
      <c r="F100" s="501"/>
      <c r="G100" s="501"/>
      <c r="H100" s="501"/>
      <c r="I100" s="501"/>
      <c r="J100" s="502"/>
    </row>
    <row r="101" spans="1:10" ht="14.25" customHeight="1">
      <c r="A101" s="503" t="s">
        <v>90</v>
      </c>
      <c r="B101" s="504"/>
      <c r="C101" s="504"/>
      <c r="D101" s="504"/>
      <c r="E101" s="504"/>
      <c r="F101" s="504"/>
      <c r="G101" s="504"/>
      <c r="H101" s="504"/>
      <c r="I101" s="504"/>
      <c r="J101" s="505"/>
    </row>
    <row r="102" spans="1:10" ht="14.25" customHeight="1">
      <c r="A102" s="427" t="s">
        <v>91</v>
      </c>
      <c r="B102" s="394"/>
      <c r="C102" s="394"/>
      <c r="D102" s="394"/>
      <c r="E102" s="394"/>
      <c r="F102" s="394"/>
      <c r="G102" s="394"/>
      <c r="H102" s="394"/>
      <c r="I102" s="394"/>
      <c r="J102" s="395"/>
    </row>
    <row r="103" spans="1:10" ht="14.25" customHeight="1">
      <c r="A103" s="429"/>
      <c r="B103" s="400"/>
      <c r="C103" s="400"/>
      <c r="D103" s="400"/>
      <c r="E103" s="400"/>
      <c r="F103" s="400"/>
      <c r="G103" s="400"/>
      <c r="H103" s="400"/>
      <c r="I103" s="400"/>
      <c r="J103" s="401"/>
    </row>
    <row r="104" spans="1:10" ht="14.25" customHeight="1">
      <c r="A104" s="526"/>
      <c r="B104" s="527"/>
      <c r="C104" s="527"/>
      <c r="D104" s="527"/>
      <c r="E104" s="527"/>
      <c r="F104" s="527"/>
      <c r="G104" s="527"/>
      <c r="H104" s="527"/>
      <c r="I104" s="527"/>
      <c r="J104" s="528"/>
    </row>
    <row r="105" spans="1:10" ht="14.25" customHeight="1">
      <c r="A105" s="486" t="s">
        <v>92</v>
      </c>
      <c r="B105" s="487"/>
      <c r="C105" s="487"/>
      <c r="D105" s="487"/>
      <c r="E105" s="487"/>
      <c r="F105" s="487"/>
      <c r="G105" s="487"/>
      <c r="H105" s="487"/>
      <c r="I105" s="487"/>
      <c r="J105" s="488"/>
    </row>
    <row r="106" spans="1:10" ht="14.25" customHeight="1">
      <c r="A106" s="506" t="s">
        <v>93</v>
      </c>
      <c r="B106" s="387" t="s">
        <v>94</v>
      </c>
      <c r="C106" s="388"/>
      <c r="D106" s="388"/>
      <c r="E106" s="388"/>
      <c r="F106" s="388"/>
      <c r="G106" s="388"/>
      <c r="H106" s="388"/>
      <c r="I106" s="388"/>
      <c r="J106" s="389"/>
    </row>
    <row r="107" spans="1:10" ht="15" customHeight="1">
      <c r="A107" s="507"/>
      <c r="B107" s="387"/>
      <c r="C107" s="388"/>
      <c r="D107" s="388"/>
      <c r="E107" s="388"/>
      <c r="F107" s="388"/>
      <c r="G107" s="388"/>
      <c r="H107" s="388"/>
      <c r="I107" s="388"/>
      <c r="J107" s="389"/>
    </row>
    <row r="108" spans="1:10" ht="14.25" customHeight="1">
      <c r="A108" s="507"/>
      <c r="B108" s="387"/>
      <c r="C108" s="388"/>
      <c r="D108" s="388"/>
      <c r="E108" s="388"/>
      <c r="F108" s="388"/>
      <c r="G108" s="388"/>
      <c r="H108" s="388"/>
      <c r="I108" s="388"/>
      <c r="J108" s="389"/>
    </row>
    <row r="109" spans="1:10" ht="14.25" customHeight="1">
      <c r="A109" s="507"/>
      <c r="B109" s="387"/>
      <c r="C109" s="388"/>
      <c r="D109" s="388"/>
      <c r="E109" s="388"/>
      <c r="F109" s="388"/>
      <c r="G109" s="388"/>
      <c r="H109" s="388"/>
      <c r="I109" s="388"/>
      <c r="J109" s="389"/>
    </row>
    <row r="110" spans="1:10" ht="14.25" customHeight="1">
      <c r="A110" s="507"/>
      <c r="B110" s="381" t="s">
        <v>95</v>
      </c>
      <c r="C110" s="382"/>
      <c r="D110" s="382"/>
      <c r="E110" s="382"/>
      <c r="F110" s="382"/>
      <c r="G110" s="382"/>
      <c r="H110" s="382"/>
      <c r="I110" s="382"/>
      <c r="J110" s="383"/>
    </row>
    <row r="111" spans="1:10" ht="14.25" customHeight="1">
      <c r="A111" s="507"/>
      <c r="B111" s="384"/>
      <c r="C111" s="385"/>
      <c r="D111" s="385"/>
      <c r="E111" s="385"/>
      <c r="F111" s="385"/>
      <c r="G111" s="385"/>
      <c r="H111" s="385"/>
      <c r="I111" s="385"/>
      <c r="J111" s="386"/>
    </row>
    <row r="112" spans="1:10" ht="14.25" customHeight="1">
      <c r="A112" s="508"/>
      <c r="B112" s="529" t="s">
        <v>96</v>
      </c>
      <c r="C112" s="530"/>
      <c r="D112" s="530"/>
      <c r="E112" s="530"/>
      <c r="F112" s="530"/>
      <c r="G112" s="530"/>
      <c r="H112" s="530"/>
      <c r="I112" s="530"/>
      <c r="J112" s="531"/>
    </row>
    <row r="113" spans="1:10" ht="15" customHeight="1">
      <c r="A113" s="509" t="s">
        <v>97</v>
      </c>
      <c r="B113" s="393" t="s">
        <v>98</v>
      </c>
      <c r="C113" s="394"/>
      <c r="D113" s="394"/>
      <c r="E113" s="394"/>
      <c r="F113" s="394"/>
      <c r="G113" s="394"/>
      <c r="H113" s="394"/>
      <c r="I113" s="394"/>
      <c r="J113" s="395"/>
    </row>
    <row r="114" spans="1:10" ht="14.25" customHeight="1">
      <c r="A114" s="510"/>
      <c r="B114" s="396"/>
      <c r="C114" s="397"/>
      <c r="D114" s="397"/>
      <c r="E114" s="397"/>
      <c r="F114" s="397"/>
      <c r="G114" s="397"/>
      <c r="H114" s="397"/>
      <c r="I114" s="397"/>
      <c r="J114" s="398"/>
    </row>
    <row r="115" spans="1:10" ht="14.25" customHeight="1">
      <c r="A115" s="511" t="s">
        <v>99</v>
      </c>
      <c r="B115" s="396"/>
      <c r="C115" s="397"/>
      <c r="D115" s="397"/>
      <c r="E115" s="397"/>
      <c r="F115" s="397"/>
      <c r="G115" s="397"/>
      <c r="H115" s="397"/>
      <c r="I115" s="397"/>
      <c r="J115" s="398"/>
    </row>
    <row r="116" spans="1:10" ht="14.25" customHeight="1">
      <c r="A116" s="512"/>
      <c r="B116" s="399"/>
      <c r="C116" s="400"/>
      <c r="D116" s="400"/>
      <c r="E116" s="400"/>
      <c r="F116" s="400"/>
      <c r="G116" s="400"/>
      <c r="H116" s="400"/>
      <c r="I116" s="400"/>
      <c r="J116" s="401"/>
    </row>
    <row r="117" spans="1:10" ht="18" customHeight="1">
      <c r="A117" s="165"/>
      <c r="B117" s="166"/>
      <c r="C117" s="166"/>
      <c r="D117" s="166"/>
      <c r="E117" s="166"/>
      <c r="F117" s="166"/>
      <c r="G117" s="166"/>
      <c r="H117" s="166"/>
      <c r="I117" s="166"/>
      <c r="J117" s="167"/>
    </row>
    <row r="118" spans="1:10" ht="14.25" customHeight="1">
      <c r="A118" s="486" t="s">
        <v>100</v>
      </c>
      <c r="B118" s="487"/>
      <c r="C118" s="487"/>
      <c r="D118" s="487"/>
      <c r="E118" s="487"/>
      <c r="F118" s="487"/>
      <c r="G118" s="487"/>
      <c r="H118" s="487"/>
      <c r="I118" s="487"/>
      <c r="J118" s="488"/>
    </row>
    <row r="119" spans="1:10" ht="14.25" customHeight="1">
      <c r="A119" s="176" t="s">
        <v>101</v>
      </c>
      <c r="B119" s="174"/>
      <c r="C119" s="174"/>
      <c r="D119" s="174"/>
      <c r="E119" s="174"/>
      <c r="F119" s="174"/>
      <c r="G119" s="174"/>
      <c r="H119" s="174"/>
      <c r="I119" s="174"/>
      <c r="J119" s="175"/>
    </row>
    <row r="120" spans="1:10" ht="13.5" customHeight="1">
      <c r="A120" s="165"/>
      <c r="B120" s="166"/>
      <c r="C120" s="166"/>
      <c r="D120" s="166"/>
      <c r="E120" s="166"/>
      <c r="F120" s="166"/>
      <c r="G120" s="166"/>
      <c r="H120" s="166"/>
      <c r="I120" s="166"/>
      <c r="J120" s="167"/>
    </row>
    <row r="121" spans="1:10" ht="13.5" customHeight="1">
      <c r="A121" s="377" t="s">
        <v>102</v>
      </c>
      <c r="B121" s="381" t="s">
        <v>103</v>
      </c>
      <c r="C121" s="382"/>
      <c r="D121" s="382"/>
      <c r="E121" s="382"/>
      <c r="F121" s="382"/>
      <c r="G121" s="382"/>
      <c r="H121" s="382"/>
      <c r="I121" s="382"/>
      <c r="J121" s="383"/>
    </row>
    <row r="122" spans="1:10">
      <c r="A122" s="392"/>
      <c r="B122" s="387"/>
      <c r="C122" s="388"/>
      <c r="D122" s="388"/>
      <c r="E122" s="388"/>
      <c r="F122" s="388"/>
      <c r="G122" s="388"/>
      <c r="H122" s="388"/>
      <c r="I122" s="388"/>
      <c r="J122" s="389"/>
    </row>
    <row r="123" spans="1:10">
      <c r="A123" s="392"/>
      <c r="B123" s="387"/>
      <c r="C123" s="388"/>
      <c r="D123" s="388"/>
      <c r="E123" s="388"/>
      <c r="F123" s="388"/>
      <c r="G123" s="388"/>
      <c r="H123" s="388"/>
      <c r="I123" s="388"/>
      <c r="J123" s="389"/>
    </row>
    <row r="124" spans="1:10">
      <c r="A124" s="392"/>
      <c r="B124" s="387"/>
      <c r="C124" s="388"/>
      <c r="D124" s="388"/>
      <c r="E124" s="388"/>
      <c r="F124" s="388"/>
      <c r="G124" s="388"/>
      <c r="H124" s="388"/>
      <c r="I124" s="388"/>
      <c r="J124" s="389"/>
    </row>
    <row r="125" spans="1:10">
      <c r="A125" s="378"/>
      <c r="B125" s="384"/>
      <c r="C125" s="385"/>
      <c r="D125" s="385"/>
      <c r="E125" s="385"/>
      <c r="F125" s="385"/>
      <c r="G125" s="385"/>
      <c r="H125" s="385"/>
      <c r="I125" s="385"/>
      <c r="J125" s="386"/>
    </row>
    <row r="126" spans="1:10" ht="17.25" customHeight="1">
      <c r="A126" s="513" t="s">
        <v>104</v>
      </c>
      <c r="B126" s="381" t="s">
        <v>105</v>
      </c>
      <c r="C126" s="382"/>
      <c r="D126" s="382"/>
      <c r="E126" s="382"/>
      <c r="F126" s="382"/>
      <c r="G126" s="382"/>
      <c r="H126" s="382"/>
      <c r="I126" s="382"/>
      <c r="J126" s="383"/>
    </row>
    <row r="127" spans="1:10" ht="18" customHeight="1">
      <c r="A127" s="514"/>
      <c r="B127" s="387"/>
      <c r="C127" s="388"/>
      <c r="D127" s="388"/>
      <c r="E127" s="388"/>
      <c r="F127" s="388"/>
      <c r="G127" s="388"/>
      <c r="H127" s="388"/>
      <c r="I127" s="388"/>
      <c r="J127" s="389"/>
    </row>
    <row r="128" spans="1:10" ht="18" customHeight="1">
      <c r="A128" s="514"/>
      <c r="B128" s="387"/>
      <c r="C128" s="388"/>
      <c r="D128" s="388"/>
      <c r="E128" s="388"/>
      <c r="F128" s="388"/>
      <c r="G128" s="388"/>
      <c r="H128" s="388"/>
      <c r="I128" s="388"/>
      <c r="J128" s="389"/>
    </row>
    <row r="129" spans="1:10" ht="18" customHeight="1">
      <c r="A129" s="177" t="s">
        <v>106</v>
      </c>
      <c r="B129" s="387"/>
      <c r="C129" s="388"/>
      <c r="D129" s="388"/>
      <c r="E129" s="388"/>
      <c r="F129" s="388"/>
      <c r="G129" s="388"/>
      <c r="H129" s="388"/>
      <c r="I129" s="388"/>
      <c r="J129" s="389"/>
    </row>
    <row r="130" spans="1:10" ht="18" customHeight="1">
      <c r="A130" s="178"/>
      <c r="B130" s="387"/>
      <c r="C130" s="388"/>
      <c r="D130" s="388"/>
      <c r="E130" s="388"/>
      <c r="F130" s="388"/>
      <c r="G130" s="388"/>
      <c r="H130" s="388"/>
      <c r="I130" s="388"/>
      <c r="J130" s="389"/>
    </row>
    <row r="131" spans="1:10" ht="12" customHeight="1">
      <c r="A131" s="377" t="s">
        <v>107</v>
      </c>
      <c r="B131" s="381" t="s">
        <v>108</v>
      </c>
      <c r="C131" s="382"/>
      <c r="D131" s="382"/>
      <c r="E131" s="382"/>
      <c r="F131" s="382"/>
      <c r="G131" s="382"/>
      <c r="H131" s="382"/>
      <c r="I131" s="382"/>
      <c r="J131" s="383"/>
    </row>
    <row r="132" spans="1:10" ht="43.5" customHeight="1">
      <c r="A132" s="378"/>
      <c r="B132" s="387"/>
      <c r="C132" s="388"/>
      <c r="D132" s="388"/>
      <c r="E132" s="388"/>
      <c r="F132" s="388"/>
      <c r="G132" s="388"/>
      <c r="H132" s="388"/>
      <c r="I132" s="388"/>
      <c r="J132" s="389"/>
    </row>
    <row r="133" spans="1:10" ht="14.25" customHeight="1">
      <c r="A133" s="377" t="s">
        <v>109</v>
      </c>
      <c r="B133" s="381" t="s">
        <v>110</v>
      </c>
      <c r="C133" s="382"/>
      <c r="D133" s="382"/>
      <c r="E133" s="382"/>
      <c r="F133" s="382"/>
      <c r="G133" s="382"/>
      <c r="H133" s="382"/>
      <c r="I133" s="382"/>
      <c r="J133" s="383"/>
    </row>
    <row r="134" spans="1:10" ht="15" customHeight="1">
      <c r="A134" s="378"/>
      <c r="B134" s="384"/>
      <c r="C134" s="385"/>
      <c r="D134" s="385"/>
      <c r="E134" s="385"/>
      <c r="F134" s="385"/>
      <c r="G134" s="385"/>
      <c r="H134" s="385"/>
      <c r="I134" s="385"/>
      <c r="J134" s="386"/>
    </row>
    <row r="135" spans="1:10" ht="20.25" customHeight="1">
      <c r="A135" s="377" t="s">
        <v>111</v>
      </c>
      <c r="B135" s="381" t="s">
        <v>112</v>
      </c>
      <c r="C135" s="382"/>
      <c r="D135" s="382"/>
      <c r="E135" s="382"/>
      <c r="F135" s="382"/>
      <c r="G135" s="382"/>
      <c r="H135" s="382"/>
      <c r="I135" s="382"/>
      <c r="J135" s="383"/>
    </row>
    <row r="136" spans="1:10" ht="14.25" customHeight="1">
      <c r="A136" s="378"/>
      <c r="B136" s="384"/>
      <c r="C136" s="385"/>
      <c r="D136" s="385"/>
      <c r="E136" s="385"/>
      <c r="F136" s="385"/>
      <c r="G136" s="385"/>
      <c r="H136" s="385"/>
      <c r="I136" s="385"/>
      <c r="J136" s="386"/>
    </row>
    <row r="137" spans="1:10" ht="21.75" customHeight="1">
      <c r="A137" s="377" t="s">
        <v>113</v>
      </c>
      <c r="B137" s="515" t="s">
        <v>114</v>
      </c>
      <c r="C137" s="516"/>
      <c r="D137" s="516"/>
      <c r="E137" s="516"/>
      <c r="F137" s="516"/>
      <c r="G137" s="516"/>
      <c r="H137" s="516"/>
      <c r="I137" s="516"/>
      <c r="J137" s="517"/>
    </row>
    <row r="138" spans="1:10" ht="20.25" customHeight="1">
      <c r="A138" s="378"/>
      <c r="B138" s="518"/>
      <c r="C138" s="518"/>
      <c r="D138" s="518"/>
      <c r="E138" s="518"/>
      <c r="F138" s="518"/>
      <c r="G138" s="518"/>
      <c r="H138" s="518"/>
      <c r="I138" s="518"/>
      <c r="J138" s="519"/>
    </row>
    <row r="139" spans="1:10" ht="14.25" customHeight="1">
      <c r="A139" s="379" t="s">
        <v>115</v>
      </c>
      <c r="B139" s="381" t="s">
        <v>116</v>
      </c>
      <c r="C139" s="382"/>
      <c r="D139" s="382"/>
      <c r="E139" s="382"/>
      <c r="F139" s="382"/>
      <c r="G139" s="382"/>
      <c r="H139" s="382"/>
      <c r="I139" s="382"/>
      <c r="J139" s="383"/>
    </row>
    <row r="140" spans="1:10" ht="14.25" customHeight="1">
      <c r="A140" s="380"/>
      <c r="B140" s="384"/>
      <c r="C140" s="385"/>
      <c r="D140" s="385"/>
      <c r="E140" s="385"/>
      <c r="F140" s="385"/>
      <c r="G140" s="385"/>
      <c r="H140" s="385"/>
      <c r="I140" s="385"/>
      <c r="J140" s="386"/>
    </row>
    <row r="141" spans="1:10" ht="14.25" customHeight="1">
      <c r="A141" s="377" t="s">
        <v>117</v>
      </c>
      <c r="B141" s="381" t="s">
        <v>118</v>
      </c>
      <c r="C141" s="382"/>
      <c r="D141" s="382"/>
      <c r="E141" s="382"/>
      <c r="F141" s="382"/>
      <c r="G141" s="382"/>
      <c r="H141" s="382"/>
      <c r="I141" s="382"/>
      <c r="J141" s="383"/>
    </row>
    <row r="142" spans="1:10" ht="14.25" customHeight="1">
      <c r="A142" s="378"/>
      <c r="B142" s="384"/>
      <c r="C142" s="385"/>
      <c r="D142" s="385"/>
      <c r="E142" s="385"/>
      <c r="F142" s="385"/>
      <c r="G142" s="385"/>
      <c r="H142" s="385"/>
      <c r="I142" s="385"/>
      <c r="J142" s="386"/>
    </row>
    <row r="143" spans="1:10" ht="14.25" customHeight="1">
      <c r="A143" s="377" t="s">
        <v>119</v>
      </c>
      <c r="B143" s="381" t="s">
        <v>120</v>
      </c>
      <c r="C143" s="382"/>
      <c r="D143" s="382"/>
      <c r="E143" s="382"/>
      <c r="F143" s="382"/>
      <c r="G143" s="382"/>
      <c r="H143" s="382"/>
      <c r="I143" s="382"/>
      <c r="J143" s="383"/>
    </row>
    <row r="144" spans="1:10" ht="14.25" customHeight="1">
      <c r="A144" s="378"/>
      <c r="B144" s="384"/>
      <c r="C144" s="385"/>
      <c r="D144" s="385"/>
      <c r="E144" s="385"/>
      <c r="F144" s="385"/>
      <c r="G144" s="385"/>
      <c r="H144" s="385"/>
      <c r="I144" s="385"/>
      <c r="J144" s="386"/>
    </row>
    <row r="145" spans="1:10" ht="17.25" customHeight="1">
      <c r="A145" s="484" t="s">
        <v>121</v>
      </c>
      <c r="B145" s="393" t="s">
        <v>122</v>
      </c>
      <c r="C145" s="394"/>
      <c r="D145" s="394"/>
      <c r="E145" s="394"/>
      <c r="F145" s="394"/>
      <c r="G145" s="394"/>
      <c r="H145" s="394"/>
      <c r="I145" s="394"/>
      <c r="J145" s="395"/>
    </row>
    <row r="146" spans="1:10" ht="14.25" customHeight="1">
      <c r="A146" s="485"/>
      <c r="B146" s="396"/>
      <c r="C146" s="397"/>
      <c r="D146" s="397"/>
      <c r="E146" s="397"/>
      <c r="F146" s="397"/>
      <c r="G146" s="397"/>
      <c r="H146" s="397"/>
      <c r="I146" s="397"/>
      <c r="J146" s="398"/>
    </row>
    <row r="147" spans="1:10" ht="17.25" customHeight="1">
      <c r="A147" s="485"/>
      <c r="B147" s="396"/>
      <c r="C147" s="397"/>
      <c r="D147" s="397"/>
      <c r="E147" s="397"/>
      <c r="F147" s="397"/>
      <c r="G147" s="397"/>
      <c r="H147" s="397"/>
      <c r="I147" s="397"/>
      <c r="J147" s="398"/>
    </row>
    <row r="148" spans="1:10" ht="14.25" customHeight="1">
      <c r="A148" s="485"/>
      <c r="B148" s="396"/>
      <c r="C148" s="397"/>
      <c r="D148" s="397"/>
      <c r="E148" s="397"/>
      <c r="F148" s="397"/>
      <c r="G148" s="397"/>
      <c r="H148" s="397"/>
      <c r="I148" s="397"/>
      <c r="J148" s="398"/>
    </row>
    <row r="149" spans="1:10" ht="14.25" customHeight="1">
      <c r="A149" s="179" t="s">
        <v>123</v>
      </c>
      <c r="B149" s="399"/>
      <c r="C149" s="400"/>
      <c r="D149" s="400"/>
      <c r="E149" s="400"/>
      <c r="F149" s="400"/>
      <c r="G149" s="400"/>
      <c r="H149" s="400"/>
      <c r="I149" s="400"/>
      <c r="J149" s="401"/>
    </row>
    <row r="150" spans="1:10" ht="14.25" customHeight="1">
      <c r="A150" s="172" t="s">
        <v>124</v>
      </c>
      <c r="B150" s="393" t="s">
        <v>125</v>
      </c>
      <c r="C150" s="394"/>
      <c r="D150" s="394"/>
      <c r="E150" s="394"/>
      <c r="F150" s="394"/>
      <c r="G150" s="394"/>
      <c r="H150" s="394"/>
      <c r="I150" s="394"/>
      <c r="J150" s="395"/>
    </row>
    <row r="151" spans="1:10" ht="8.4499999999999993" customHeight="1">
      <c r="A151" s="538" t="s">
        <v>126</v>
      </c>
      <c r="B151" s="396"/>
      <c r="C151" s="397"/>
      <c r="D151" s="397"/>
      <c r="E151" s="397"/>
      <c r="F151" s="397"/>
      <c r="G151" s="397"/>
      <c r="H151" s="397"/>
      <c r="I151" s="397"/>
      <c r="J151" s="398"/>
    </row>
    <row r="152" spans="1:10" ht="12" customHeight="1">
      <c r="A152" s="538"/>
      <c r="B152" s="396"/>
      <c r="C152" s="397"/>
      <c r="D152" s="397"/>
      <c r="E152" s="397"/>
      <c r="F152" s="397"/>
      <c r="G152" s="397"/>
      <c r="H152" s="397"/>
      <c r="I152" s="397"/>
      <c r="J152" s="398"/>
    </row>
    <row r="153" spans="1:10" ht="14.25" customHeight="1">
      <c r="A153" s="179" t="s">
        <v>127</v>
      </c>
      <c r="B153" s="399"/>
      <c r="C153" s="400"/>
      <c r="D153" s="400"/>
      <c r="E153" s="400"/>
      <c r="F153" s="400"/>
      <c r="G153" s="400"/>
      <c r="H153" s="400"/>
      <c r="I153" s="400"/>
      <c r="J153" s="401"/>
    </row>
    <row r="154" spans="1:10" ht="14.25" customHeight="1">
      <c r="A154" s="159" t="s">
        <v>128</v>
      </c>
      <c r="B154" s="381" t="s">
        <v>129</v>
      </c>
      <c r="C154" s="382"/>
      <c r="D154" s="382"/>
      <c r="E154" s="382"/>
      <c r="F154" s="382"/>
      <c r="G154" s="382"/>
      <c r="H154" s="382"/>
      <c r="I154" s="382"/>
      <c r="J154" s="383"/>
    </row>
    <row r="155" spans="1:10" ht="14.25" customHeight="1">
      <c r="A155" s="177" t="s">
        <v>130</v>
      </c>
      <c r="B155" s="387"/>
      <c r="C155" s="388"/>
      <c r="D155" s="388"/>
      <c r="E155" s="388"/>
      <c r="F155" s="388"/>
      <c r="G155" s="388"/>
      <c r="H155" s="388"/>
      <c r="I155" s="388"/>
      <c r="J155" s="389"/>
    </row>
    <row r="156" spans="1:10" ht="14.25" customHeight="1">
      <c r="A156" s="177" t="s">
        <v>131</v>
      </c>
      <c r="B156" s="384"/>
      <c r="C156" s="385"/>
      <c r="D156" s="385"/>
      <c r="E156" s="385"/>
      <c r="F156" s="385"/>
      <c r="G156" s="385"/>
      <c r="H156" s="385"/>
      <c r="I156" s="385"/>
      <c r="J156" s="386"/>
    </row>
    <row r="157" spans="1:10" ht="14.25" customHeight="1">
      <c r="A157" s="159" t="s">
        <v>132</v>
      </c>
      <c r="B157" s="381" t="s">
        <v>133</v>
      </c>
      <c r="C157" s="382"/>
      <c r="D157" s="382"/>
      <c r="E157" s="382"/>
      <c r="F157" s="382"/>
      <c r="G157" s="382"/>
      <c r="H157" s="382"/>
      <c r="I157" s="382"/>
      <c r="J157" s="383"/>
    </row>
    <row r="158" spans="1:10" ht="14.25" customHeight="1">
      <c r="A158" s="177" t="s">
        <v>134</v>
      </c>
      <c r="B158" s="384"/>
      <c r="C158" s="385"/>
      <c r="D158" s="385"/>
      <c r="E158" s="385"/>
      <c r="F158" s="385"/>
      <c r="G158" s="385"/>
      <c r="H158" s="385"/>
      <c r="I158" s="385"/>
      <c r="J158" s="386"/>
    </row>
    <row r="159" spans="1:10" ht="14.25" customHeight="1">
      <c r="A159" s="171" t="s">
        <v>135</v>
      </c>
      <c r="B159" s="381" t="s">
        <v>136</v>
      </c>
      <c r="C159" s="382"/>
      <c r="D159" s="382"/>
      <c r="E159" s="382"/>
      <c r="F159" s="382"/>
      <c r="G159" s="382"/>
      <c r="H159" s="382"/>
      <c r="I159" s="382"/>
      <c r="J159" s="383"/>
    </row>
    <row r="160" spans="1:10" ht="14.25" customHeight="1">
      <c r="A160" s="507" t="s">
        <v>137</v>
      </c>
      <c r="B160" s="387"/>
      <c r="C160" s="388"/>
      <c r="D160" s="388"/>
      <c r="E160" s="388"/>
      <c r="F160" s="388"/>
      <c r="G160" s="388"/>
      <c r="H160" s="388"/>
      <c r="I160" s="388"/>
      <c r="J160" s="389"/>
    </row>
    <row r="161" spans="1:10" ht="14.25" customHeight="1">
      <c r="A161" s="508"/>
      <c r="B161" s="384"/>
      <c r="C161" s="385"/>
      <c r="D161" s="385"/>
      <c r="E161" s="385"/>
      <c r="F161" s="385"/>
      <c r="G161" s="385"/>
      <c r="H161" s="385"/>
      <c r="I161" s="385"/>
      <c r="J161" s="386"/>
    </row>
    <row r="162" spans="1:10" ht="14.25" customHeight="1">
      <c r="A162" s="506" t="s">
        <v>138</v>
      </c>
      <c r="B162" s="471" t="s">
        <v>139</v>
      </c>
      <c r="C162" s="471"/>
      <c r="D162" s="471"/>
      <c r="E162" s="471"/>
      <c r="F162" s="471"/>
      <c r="G162" s="471"/>
      <c r="H162" s="471"/>
      <c r="I162" s="471"/>
      <c r="J162" s="472"/>
    </row>
    <row r="163" spans="1:10" ht="14.25" customHeight="1">
      <c r="A163" s="508"/>
      <c r="B163" s="536"/>
      <c r="C163" s="536"/>
      <c r="D163" s="536"/>
      <c r="E163" s="536"/>
      <c r="F163" s="536"/>
      <c r="G163" s="536"/>
      <c r="H163" s="536"/>
      <c r="I163" s="536"/>
      <c r="J163" s="537"/>
    </row>
    <row r="164" spans="1:10" ht="14.25" customHeight="1">
      <c r="A164" s="165"/>
      <c r="B164" s="166"/>
      <c r="C164" s="166"/>
      <c r="D164" s="166"/>
      <c r="E164" s="166"/>
      <c r="F164" s="166"/>
      <c r="G164" s="166"/>
      <c r="H164" s="166"/>
      <c r="I164" s="166"/>
      <c r="J164" s="167"/>
    </row>
    <row r="165" spans="1:10" ht="14.25" customHeight="1">
      <c r="A165" s="486" t="s">
        <v>140</v>
      </c>
      <c r="B165" s="487"/>
      <c r="C165" s="487"/>
      <c r="D165" s="487"/>
      <c r="E165" s="487"/>
      <c r="F165" s="487"/>
      <c r="G165" s="487"/>
      <c r="H165" s="487"/>
      <c r="I165" s="487"/>
      <c r="J165" s="488"/>
    </row>
    <row r="166" spans="1:10" ht="14.25" customHeight="1">
      <c r="A166" s="428" t="s">
        <v>141</v>
      </c>
      <c r="B166" s="397"/>
      <c r="C166" s="397"/>
      <c r="D166" s="397"/>
      <c r="E166" s="397"/>
      <c r="F166" s="397"/>
      <c r="G166" s="397"/>
      <c r="H166" s="397"/>
      <c r="I166" s="397"/>
      <c r="J166" s="398"/>
    </row>
    <row r="167" spans="1:10" ht="14.25" customHeight="1">
      <c r="A167" s="428"/>
      <c r="B167" s="397"/>
      <c r="C167" s="397"/>
      <c r="D167" s="397"/>
      <c r="E167" s="397"/>
      <c r="F167" s="397"/>
      <c r="G167" s="397"/>
      <c r="H167" s="397"/>
      <c r="I167" s="397"/>
      <c r="J167" s="398"/>
    </row>
    <row r="168" spans="1:10" ht="14.25" customHeight="1">
      <c r="A168" s="165"/>
      <c r="B168" s="166"/>
      <c r="C168" s="166"/>
      <c r="D168" s="166"/>
      <c r="E168" s="166"/>
      <c r="F168" s="166"/>
      <c r="G168" s="166"/>
      <c r="H168" s="166"/>
      <c r="I168" s="166"/>
      <c r="J168" s="167"/>
    </row>
    <row r="169" spans="1:10" ht="14.25" customHeight="1">
      <c r="A169" s="506" t="s">
        <v>142</v>
      </c>
      <c r="B169" s="471" t="s">
        <v>143</v>
      </c>
      <c r="C169" s="471"/>
      <c r="D169" s="471"/>
      <c r="E169" s="471"/>
      <c r="F169" s="471"/>
      <c r="G169" s="471"/>
      <c r="H169" s="471"/>
      <c r="I169" s="471"/>
      <c r="J169" s="472"/>
    </row>
    <row r="170" spans="1:10" ht="14.25" customHeight="1">
      <c r="A170" s="508"/>
      <c r="B170" s="536"/>
      <c r="C170" s="536"/>
      <c r="D170" s="536"/>
      <c r="E170" s="536"/>
      <c r="F170" s="536"/>
      <c r="G170" s="536"/>
      <c r="H170" s="536"/>
      <c r="I170" s="536"/>
      <c r="J170" s="537"/>
    </row>
    <row r="171" spans="1:10" ht="14.25" customHeight="1">
      <c r="A171" s="506" t="s">
        <v>144</v>
      </c>
      <c r="B171" s="393" t="s">
        <v>145</v>
      </c>
      <c r="C171" s="394"/>
      <c r="D171" s="394"/>
      <c r="E171" s="394"/>
      <c r="F171" s="394"/>
      <c r="G171" s="394"/>
      <c r="H171" s="394"/>
      <c r="I171" s="394"/>
      <c r="J171" s="395"/>
    </row>
    <row r="172" spans="1:10" ht="14.25" customHeight="1">
      <c r="A172" s="508"/>
      <c r="B172" s="399"/>
      <c r="C172" s="400"/>
      <c r="D172" s="400"/>
      <c r="E172" s="400"/>
      <c r="F172" s="400"/>
      <c r="G172" s="400"/>
      <c r="H172" s="400"/>
      <c r="I172" s="400"/>
      <c r="J172" s="401"/>
    </row>
    <row r="173" spans="1:10" ht="14.25" customHeight="1">
      <c r="A173" s="506" t="s">
        <v>146</v>
      </c>
      <c r="B173" s="393" t="s">
        <v>147</v>
      </c>
      <c r="C173" s="394"/>
      <c r="D173" s="394"/>
      <c r="E173" s="394"/>
      <c r="F173" s="394"/>
      <c r="G173" s="394"/>
      <c r="H173" s="394"/>
      <c r="I173" s="394"/>
      <c r="J173" s="395"/>
    </row>
    <row r="174" spans="1:10" ht="14.25" customHeight="1">
      <c r="A174" s="507"/>
      <c r="B174" s="396"/>
      <c r="C174" s="397"/>
      <c r="D174" s="397"/>
      <c r="E174" s="397"/>
      <c r="F174" s="397"/>
      <c r="G174" s="397"/>
      <c r="H174" s="397"/>
      <c r="I174" s="397"/>
      <c r="J174" s="398"/>
    </row>
    <row r="175" spans="1:10" ht="14.25" customHeight="1">
      <c r="A175" s="172" t="s">
        <v>148</v>
      </c>
      <c r="B175" s="396"/>
      <c r="C175" s="397"/>
      <c r="D175" s="397"/>
      <c r="E175" s="397"/>
      <c r="F175" s="397"/>
      <c r="G175" s="397"/>
      <c r="H175" s="397"/>
      <c r="I175" s="397"/>
      <c r="J175" s="398"/>
    </row>
    <row r="176" spans="1:10" ht="14.25" customHeight="1">
      <c r="A176" s="173"/>
      <c r="B176" s="399"/>
      <c r="C176" s="400"/>
      <c r="D176" s="400"/>
      <c r="E176" s="400"/>
      <c r="F176" s="400"/>
      <c r="G176" s="400"/>
      <c r="H176" s="400"/>
      <c r="I176" s="400"/>
      <c r="J176" s="401"/>
    </row>
    <row r="177" spans="1:10" ht="14.25" customHeight="1">
      <c r="A177" s="171"/>
      <c r="B177" s="393" t="s">
        <v>149</v>
      </c>
      <c r="C177" s="394"/>
      <c r="D177" s="394"/>
      <c r="E177" s="394"/>
      <c r="F177" s="394"/>
      <c r="G177" s="394"/>
      <c r="H177" s="394"/>
      <c r="I177" s="394"/>
      <c r="J177" s="395"/>
    </row>
    <row r="178" spans="1:10" ht="18.75" customHeight="1">
      <c r="A178" s="172" t="s">
        <v>150</v>
      </c>
      <c r="B178" s="396"/>
      <c r="C178" s="397"/>
      <c r="D178" s="397"/>
      <c r="E178" s="397"/>
      <c r="F178" s="397"/>
      <c r="G178" s="397"/>
      <c r="H178" s="397"/>
      <c r="I178" s="397"/>
      <c r="J178" s="398"/>
    </row>
    <row r="179" spans="1:10" ht="14.25" customHeight="1">
      <c r="A179" s="172" t="s">
        <v>151</v>
      </c>
      <c r="B179" s="396"/>
      <c r="C179" s="397"/>
      <c r="D179" s="397"/>
      <c r="E179" s="397"/>
      <c r="F179" s="397"/>
      <c r="G179" s="397"/>
      <c r="H179" s="397"/>
      <c r="I179" s="397"/>
      <c r="J179" s="398"/>
    </row>
    <row r="180" spans="1:10" ht="14.25" customHeight="1">
      <c r="A180" s="180"/>
      <c r="B180" s="396"/>
      <c r="C180" s="397"/>
      <c r="D180" s="397"/>
      <c r="E180" s="397"/>
      <c r="F180" s="397"/>
      <c r="G180" s="397"/>
      <c r="H180" s="397"/>
      <c r="I180" s="397"/>
      <c r="J180" s="398"/>
    </row>
    <row r="181" spans="1:10" ht="14.25" customHeight="1">
      <c r="A181" s="180"/>
      <c r="B181" s="399"/>
      <c r="C181" s="400"/>
      <c r="D181" s="400"/>
      <c r="E181" s="400"/>
      <c r="F181" s="400"/>
      <c r="G181" s="400"/>
      <c r="H181" s="400"/>
      <c r="I181" s="400"/>
      <c r="J181" s="401"/>
    </row>
    <row r="182" spans="1:10" ht="14.25" customHeight="1">
      <c r="A182" s="506" t="s">
        <v>152</v>
      </c>
      <c r="B182" s="471" t="s">
        <v>153</v>
      </c>
      <c r="C182" s="471"/>
      <c r="D182" s="471"/>
      <c r="E182" s="471"/>
      <c r="F182" s="471"/>
      <c r="G182" s="471"/>
      <c r="H182" s="471"/>
      <c r="I182" s="471"/>
      <c r="J182" s="472"/>
    </row>
    <row r="183" spans="1:10" ht="14.25" customHeight="1">
      <c r="A183" s="508"/>
      <c r="B183" s="536"/>
      <c r="C183" s="536"/>
      <c r="D183" s="536"/>
      <c r="E183" s="536"/>
      <c r="F183" s="536"/>
      <c r="G183" s="536"/>
      <c r="H183" s="536"/>
      <c r="I183" s="536"/>
      <c r="J183" s="537"/>
    </row>
    <row r="184" spans="1:10" ht="14.25" customHeight="1">
      <c r="A184" s="181" t="s">
        <v>154</v>
      </c>
      <c r="B184" s="24" t="s">
        <v>155</v>
      </c>
      <c r="C184" s="25"/>
      <c r="D184" s="25"/>
      <c r="E184" s="25"/>
      <c r="F184" s="25"/>
      <c r="G184" s="25"/>
      <c r="H184" s="25"/>
      <c r="I184" s="25"/>
      <c r="J184" s="182"/>
    </row>
    <row r="185" spans="1:10" ht="18" customHeight="1">
      <c r="A185" s="506" t="s">
        <v>156</v>
      </c>
      <c r="B185" s="393" t="s">
        <v>157</v>
      </c>
      <c r="C185" s="394"/>
      <c r="D185" s="394"/>
      <c r="E185" s="394"/>
      <c r="F185" s="394"/>
      <c r="G185" s="394"/>
      <c r="H185" s="394"/>
      <c r="I185" s="394"/>
      <c r="J185" s="395"/>
    </row>
    <row r="186" spans="1:10" ht="14.25" customHeight="1">
      <c r="A186" s="507"/>
      <c r="B186" s="396"/>
      <c r="C186" s="397"/>
      <c r="D186" s="397"/>
      <c r="E186" s="397"/>
      <c r="F186" s="397"/>
      <c r="G186" s="397"/>
      <c r="H186" s="397"/>
      <c r="I186" s="397"/>
      <c r="J186" s="398"/>
    </row>
    <row r="187" spans="1:10" ht="14.25" customHeight="1">
      <c r="A187" s="507"/>
      <c r="B187" s="396"/>
      <c r="C187" s="397"/>
      <c r="D187" s="397"/>
      <c r="E187" s="397"/>
      <c r="F187" s="397"/>
      <c r="G187" s="397"/>
      <c r="H187" s="397"/>
      <c r="I187" s="397"/>
      <c r="J187" s="398"/>
    </row>
    <row r="188" spans="1:10" ht="18.75" customHeight="1">
      <c r="A188" s="508"/>
      <c r="B188" s="26"/>
      <c r="C188" s="27"/>
      <c r="D188" s="27"/>
      <c r="E188" s="27"/>
      <c r="F188" s="27"/>
      <c r="G188" s="27"/>
      <c r="H188" s="27"/>
      <c r="I188" s="27"/>
      <c r="J188" s="183"/>
    </row>
    <row r="189" spans="1:10" ht="14.25" customHeight="1">
      <c r="A189" s="506" t="s">
        <v>158</v>
      </c>
      <c r="B189" s="393" t="s">
        <v>159</v>
      </c>
      <c r="C189" s="394"/>
      <c r="D189" s="394"/>
      <c r="E189" s="394"/>
      <c r="F189" s="394"/>
      <c r="G189" s="394"/>
      <c r="H189" s="394"/>
      <c r="I189" s="394"/>
      <c r="J189" s="395"/>
    </row>
    <row r="190" spans="1:10" ht="14.25" customHeight="1">
      <c r="A190" s="507"/>
      <c r="B190" s="396"/>
      <c r="C190" s="397"/>
      <c r="D190" s="397"/>
      <c r="E190" s="397"/>
      <c r="F190" s="397"/>
      <c r="G190" s="397"/>
      <c r="H190" s="397"/>
      <c r="I190" s="397"/>
      <c r="J190" s="398"/>
    </row>
    <row r="191" spans="1:10" ht="14.25" customHeight="1">
      <c r="A191" s="184" t="s">
        <v>160</v>
      </c>
      <c r="B191" s="26"/>
      <c r="C191" s="27"/>
      <c r="D191" s="27"/>
      <c r="E191" s="27"/>
      <c r="F191" s="27"/>
      <c r="G191" s="27"/>
      <c r="H191" s="27"/>
      <c r="I191" s="27"/>
      <c r="J191" s="183"/>
    </row>
    <row r="192" spans="1:10" ht="14.25" customHeight="1">
      <c r="A192" s="171" t="s">
        <v>161</v>
      </c>
      <c r="B192" s="393" t="s">
        <v>162</v>
      </c>
      <c r="C192" s="394"/>
      <c r="D192" s="394"/>
      <c r="E192" s="394"/>
      <c r="F192" s="394"/>
      <c r="G192" s="394"/>
      <c r="H192" s="394"/>
      <c r="I192" s="394"/>
      <c r="J192" s="395"/>
    </row>
    <row r="193" spans="1:10" ht="14.25" customHeight="1">
      <c r="A193" s="507" t="s">
        <v>163</v>
      </c>
      <c r="B193" s="396"/>
      <c r="C193" s="397"/>
      <c r="D193" s="397"/>
      <c r="E193" s="397"/>
      <c r="F193" s="397"/>
      <c r="G193" s="397"/>
      <c r="H193" s="397"/>
      <c r="I193" s="397"/>
      <c r="J193" s="398"/>
    </row>
    <row r="194" spans="1:10" ht="14.25" customHeight="1">
      <c r="A194" s="508"/>
      <c r="B194" s="26"/>
      <c r="C194" s="27"/>
      <c r="D194" s="27"/>
      <c r="E194" s="27"/>
      <c r="F194" s="27"/>
      <c r="G194" s="27"/>
      <c r="H194" s="27"/>
      <c r="I194" s="27"/>
      <c r="J194" s="183"/>
    </row>
    <row r="195" spans="1:10" ht="14.25" customHeight="1">
      <c r="A195" s="506" t="s">
        <v>164</v>
      </c>
      <c r="B195" s="393" t="s">
        <v>165</v>
      </c>
      <c r="C195" s="394"/>
      <c r="D195" s="394"/>
      <c r="E195" s="394"/>
      <c r="F195" s="394"/>
      <c r="G195" s="394"/>
      <c r="H195" s="394"/>
      <c r="I195" s="394"/>
      <c r="J195" s="395"/>
    </row>
    <row r="196" spans="1:10" ht="14.25" customHeight="1">
      <c r="A196" s="507"/>
      <c r="B196" s="396"/>
      <c r="C196" s="397"/>
      <c r="D196" s="397"/>
      <c r="E196" s="397"/>
      <c r="F196" s="397"/>
      <c r="G196" s="397"/>
      <c r="H196" s="397"/>
      <c r="I196" s="397"/>
      <c r="J196" s="398"/>
    </row>
    <row r="197" spans="1:10" ht="14.25" customHeight="1">
      <c r="A197" s="508"/>
      <c r="B197" s="399"/>
      <c r="C197" s="400"/>
      <c r="D197" s="400"/>
      <c r="E197" s="400"/>
      <c r="F197" s="400"/>
      <c r="G197" s="400"/>
      <c r="H197" s="400"/>
      <c r="I197" s="400"/>
      <c r="J197" s="401"/>
    </row>
    <row r="198" spans="1:10" ht="14.25" customHeight="1">
      <c r="A198" s="506" t="s">
        <v>166</v>
      </c>
      <c r="B198" s="471" t="s">
        <v>167</v>
      </c>
      <c r="C198" s="471"/>
      <c r="D198" s="471"/>
      <c r="E198" s="471"/>
      <c r="F198" s="471"/>
      <c r="G198" s="471"/>
      <c r="H198" s="471"/>
      <c r="I198" s="471"/>
      <c r="J198" s="472"/>
    </row>
    <row r="199" spans="1:10" ht="14.25" customHeight="1">
      <c r="A199" s="508"/>
      <c r="B199" s="536"/>
      <c r="C199" s="536"/>
      <c r="D199" s="536"/>
      <c r="E199" s="536"/>
      <c r="F199" s="536"/>
      <c r="G199" s="536"/>
      <c r="H199" s="536"/>
      <c r="I199" s="536"/>
      <c r="J199" s="537"/>
    </row>
    <row r="200" spans="1:10" ht="14.25" customHeight="1">
      <c r="A200" s="506" t="s">
        <v>168</v>
      </c>
      <c r="B200" s="471" t="s">
        <v>139</v>
      </c>
      <c r="C200" s="471"/>
      <c r="D200" s="471"/>
      <c r="E200" s="471"/>
      <c r="F200" s="471"/>
      <c r="G200" s="471"/>
      <c r="H200" s="471"/>
      <c r="I200" s="471"/>
      <c r="J200" s="472"/>
    </row>
    <row r="201" spans="1:10" ht="14.25" customHeight="1">
      <c r="A201" s="508"/>
      <c r="B201" s="536"/>
      <c r="C201" s="536"/>
      <c r="D201" s="536"/>
      <c r="E201" s="536"/>
      <c r="F201" s="536"/>
      <c r="G201" s="536"/>
      <c r="H201" s="536"/>
      <c r="I201" s="536"/>
      <c r="J201" s="537"/>
    </row>
    <row r="202" spans="1:10" ht="14.25" customHeight="1">
      <c r="A202" s="165"/>
      <c r="B202" s="166"/>
      <c r="C202" s="166"/>
      <c r="D202" s="166"/>
      <c r="E202" s="166"/>
      <c r="F202" s="166"/>
      <c r="G202" s="166"/>
      <c r="H202" s="166"/>
      <c r="I202" s="166"/>
      <c r="J202" s="167"/>
    </row>
    <row r="203" spans="1:10" ht="20.45" customHeight="1">
      <c r="A203" s="415" t="s">
        <v>169</v>
      </c>
      <c r="B203" s="416"/>
      <c r="C203" s="416"/>
      <c r="D203" s="416"/>
      <c r="E203" s="416"/>
      <c r="F203" s="416"/>
      <c r="G203" s="416"/>
      <c r="H203" s="416"/>
      <c r="I203" s="416"/>
      <c r="J203" s="417"/>
    </row>
    <row r="204" spans="1:10" ht="35.450000000000003" customHeight="1">
      <c r="A204" s="185" t="s">
        <v>170</v>
      </c>
      <c r="B204" s="545" t="s">
        <v>171</v>
      </c>
      <c r="C204" s="545"/>
      <c r="D204" s="545"/>
      <c r="E204" s="545"/>
      <c r="F204" s="545"/>
      <c r="G204" s="545"/>
      <c r="H204" s="545"/>
      <c r="I204" s="545"/>
      <c r="J204" s="546"/>
    </row>
    <row r="205" spans="1:10" ht="14.25" customHeight="1">
      <c r="A205" s="186" t="s">
        <v>172</v>
      </c>
      <c r="B205" s="545" t="s">
        <v>173</v>
      </c>
      <c r="C205" s="545"/>
      <c r="D205" s="545"/>
      <c r="E205" s="545"/>
      <c r="F205" s="545"/>
      <c r="G205" s="545"/>
      <c r="H205" s="545"/>
      <c r="I205" s="545"/>
      <c r="J205" s="546"/>
    </row>
    <row r="206" spans="1:10" ht="14.25" customHeight="1">
      <c r="A206" s="165"/>
      <c r="B206" s="166"/>
      <c r="C206" s="166"/>
      <c r="D206" s="166"/>
      <c r="E206" s="166"/>
      <c r="F206" s="166"/>
      <c r="G206" s="166"/>
      <c r="H206" s="166"/>
      <c r="I206" s="166"/>
      <c r="J206" s="167"/>
    </row>
    <row r="207" spans="1:10" ht="14.25" customHeight="1">
      <c r="A207" s="428" t="s">
        <v>174</v>
      </c>
      <c r="B207" s="397"/>
      <c r="C207" s="397"/>
      <c r="D207" s="397"/>
      <c r="E207" s="397"/>
      <c r="F207" s="397"/>
      <c r="G207" s="397"/>
      <c r="H207" s="397"/>
      <c r="I207" s="397"/>
      <c r="J207" s="398"/>
    </row>
    <row r="208" spans="1:10" ht="14.25" customHeight="1">
      <c r="A208" s="428"/>
      <c r="B208" s="397"/>
      <c r="C208" s="397"/>
      <c r="D208" s="397"/>
      <c r="E208" s="397"/>
      <c r="F208" s="397"/>
      <c r="G208" s="397"/>
      <c r="H208" s="397"/>
      <c r="I208" s="397"/>
      <c r="J208" s="398"/>
    </row>
    <row r="209" spans="1:10" ht="14.25" customHeight="1">
      <c r="A209" s="165"/>
      <c r="B209" s="166"/>
      <c r="C209" s="166"/>
      <c r="D209" s="166"/>
      <c r="E209" s="166"/>
      <c r="F209" s="166"/>
      <c r="G209" s="166"/>
      <c r="H209" s="166"/>
      <c r="I209" s="166"/>
      <c r="J209" s="167"/>
    </row>
    <row r="210" spans="1:10" ht="14.25" customHeight="1">
      <c r="A210" s="428" t="s">
        <v>175</v>
      </c>
      <c r="B210" s="397"/>
      <c r="C210" s="397"/>
      <c r="D210" s="397"/>
      <c r="E210" s="397"/>
      <c r="F210" s="397"/>
      <c r="G210" s="397"/>
      <c r="H210" s="397"/>
      <c r="I210" s="397"/>
      <c r="J210" s="398"/>
    </row>
    <row r="211" spans="1:10" ht="14.25" customHeight="1">
      <c r="A211" s="428"/>
      <c r="B211" s="397"/>
      <c r="C211" s="397"/>
      <c r="D211" s="397"/>
      <c r="E211" s="397"/>
      <c r="F211" s="397"/>
      <c r="G211" s="397"/>
      <c r="H211" s="397"/>
      <c r="I211" s="397"/>
      <c r="J211" s="398"/>
    </row>
    <row r="212" spans="1:10" ht="14.25" customHeight="1">
      <c r="A212" s="428"/>
      <c r="B212" s="397"/>
      <c r="C212" s="397"/>
      <c r="D212" s="397"/>
      <c r="E212" s="397"/>
      <c r="F212" s="397"/>
      <c r="G212" s="397"/>
      <c r="H212" s="397"/>
      <c r="I212" s="397"/>
      <c r="J212" s="398"/>
    </row>
    <row r="213" spans="1:10" ht="14.25" customHeight="1">
      <c r="A213" s="568" t="s">
        <v>176</v>
      </c>
      <c r="B213" s="569"/>
      <c r="C213" s="569"/>
      <c r="D213" s="569"/>
      <c r="E213" s="569"/>
      <c r="F213" s="569"/>
      <c r="G213" s="569"/>
      <c r="H213" s="569"/>
      <c r="I213" s="569"/>
      <c r="J213" s="570"/>
    </row>
    <row r="214" spans="1:10" ht="14.25" customHeight="1">
      <c r="A214" s="568" t="s">
        <v>177</v>
      </c>
      <c r="B214" s="569"/>
      <c r="C214" s="569"/>
      <c r="D214" s="569"/>
      <c r="E214" s="569"/>
      <c r="F214" s="569"/>
      <c r="G214" s="569"/>
      <c r="H214" s="569"/>
      <c r="I214" s="569"/>
      <c r="J214" s="570"/>
    </row>
    <row r="215" spans="1:10" ht="14.25" customHeight="1">
      <c r="A215" s="556" t="s">
        <v>178</v>
      </c>
      <c r="B215" s="557"/>
      <c r="C215" s="557"/>
      <c r="D215" s="557"/>
      <c r="E215" s="557"/>
      <c r="F215" s="557"/>
      <c r="G215" s="557"/>
      <c r="H215" s="557"/>
      <c r="I215" s="557"/>
      <c r="J215" s="558"/>
    </row>
    <row r="216" spans="1:10" ht="14.25" customHeight="1">
      <c r="A216" s="187" t="s">
        <v>179</v>
      </c>
      <c r="B216" s="166"/>
      <c r="C216" s="166"/>
      <c r="D216" s="166"/>
      <c r="E216" s="166"/>
      <c r="F216" s="166"/>
      <c r="G216" s="166"/>
      <c r="H216" s="166"/>
      <c r="I216" s="166"/>
      <c r="J216" s="167"/>
    </row>
    <row r="217" spans="1:10" ht="24" customHeight="1">
      <c r="A217" s="187"/>
      <c r="B217" s="166"/>
      <c r="C217" s="166"/>
      <c r="D217" s="166"/>
      <c r="E217" s="166"/>
      <c r="F217" s="166"/>
      <c r="G217" s="166"/>
      <c r="H217" s="166"/>
      <c r="I217" s="166"/>
      <c r="J217" s="167"/>
    </row>
    <row r="218" spans="1:10" ht="15">
      <c r="A218" s="188" t="s">
        <v>180</v>
      </c>
      <c r="B218" s="539" t="s">
        <v>181</v>
      </c>
      <c r="C218" s="540"/>
      <c r="D218" s="540"/>
      <c r="E218" s="541"/>
      <c r="F218" s="189"/>
      <c r="G218" s="166"/>
      <c r="H218" s="166"/>
      <c r="I218" s="166"/>
      <c r="J218" s="167"/>
    </row>
    <row r="219" spans="1:10" ht="15">
      <c r="A219" s="188" t="s">
        <v>182</v>
      </c>
      <c r="B219" s="539" t="s">
        <v>183</v>
      </c>
      <c r="C219" s="540"/>
      <c r="D219" s="540"/>
      <c r="E219" s="541"/>
      <c r="F219" s="550"/>
      <c r="G219" s="548"/>
      <c r="H219" s="548"/>
      <c r="I219" s="548"/>
      <c r="J219" s="549"/>
    </row>
    <row r="220" spans="1:10" ht="15">
      <c r="A220" s="188" t="s">
        <v>184</v>
      </c>
      <c r="B220" s="539" t="s">
        <v>185</v>
      </c>
      <c r="C220" s="540"/>
      <c r="D220" s="540"/>
      <c r="E220" s="541"/>
      <c r="F220" s="550"/>
      <c r="G220" s="548"/>
      <c r="H220" s="548"/>
      <c r="I220" s="548"/>
      <c r="J220" s="549"/>
    </row>
    <row r="221" spans="1:10" ht="15" customHeight="1">
      <c r="A221" s="547"/>
      <c r="B221" s="548"/>
      <c r="C221" s="548"/>
      <c r="D221" s="548"/>
      <c r="E221" s="548"/>
      <c r="F221" s="548"/>
      <c r="G221" s="548"/>
      <c r="H221" s="548"/>
      <c r="I221" s="548"/>
      <c r="J221" s="549"/>
    </row>
    <row r="222" spans="1:10" ht="14.25" customHeight="1">
      <c r="A222" s="428" t="s">
        <v>186</v>
      </c>
      <c r="B222" s="397"/>
      <c r="C222" s="397"/>
      <c r="D222" s="397"/>
      <c r="E222" s="397"/>
      <c r="F222" s="397"/>
      <c r="G222" s="397"/>
      <c r="H222" s="397"/>
      <c r="I222" s="397"/>
      <c r="J222" s="398"/>
    </row>
    <row r="223" spans="1:10" ht="14.25" customHeight="1">
      <c r="A223" s="428"/>
      <c r="B223" s="397"/>
      <c r="C223" s="397"/>
      <c r="D223" s="397"/>
      <c r="E223" s="397"/>
      <c r="F223" s="397"/>
      <c r="G223" s="397"/>
      <c r="H223" s="397"/>
      <c r="I223" s="397"/>
      <c r="J223" s="398"/>
    </row>
    <row r="224" spans="1:10">
      <c r="A224" s="428"/>
      <c r="B224" s="397"/>
      <c r="C224" s="397"/>
      <c r="D224" s="397"/>
      <c r="E224" s="397"/>
      <c r="F224" s="397"/>
      <c r="G224" s="397"/>
      <c r="H224" s="397"/>
      <c r="I224" s="397"/>
      <c r="J224" s="398"/>
    </row>
    <row r="225" spans="1:10">
      <c r="A225" s="428"/>
      <c r="B225" s="397"/>
      <c r="C225" s="397"/>
      <c r="D225" s="397"/>
      <c r="E225" s="397"/>
      <c r="F225" s="397"/>
      <c r="G225" s="397"/>
      <c r="H225" s="397"/>
      <c r="I225" s="397"/>
      <c r="J225" s="398"/>
    </row>
    <row r="226" spans="1:10">
      <c r="A226" s="429"/>
      <c r="B226" s="400"/>
      <c r="C226" s="400"/>
      <c r="D226" s="400"/>
      <c r="E226" s="400"/>
      <c r="F226" s="400"/>
      <c r="G226" s="400"/>
      <c r="H226" s="400"/>
      <c r="I226" s="400"/>
      <c r="J226" s="401"/>
    </row>
    <row r="227" spans="1:10" ht="15">
      <c r="A227" s="551" t="s">
        <v>187</v>
      </c>
      <c r="B227" s="552"/>
      <c r="C227" s="552"/>
      <c r="D227" s="552"/>
      <c r="E227" s="552"/>
      <c r="F227" s="552"/>
      <c r="G227" s="552"/>
      <c r="H227" s="552"/>
      <c r="I227" s="552"/>
      <c r="J227" s="553"/>
    </row>
    <row r="228" spans="1:10">
      <c r="A228" s="554" t="s">
        <v>188</v>
      </c>
      <c r="B228" s="382"/>
      <c r="C228" s="382"/>
      <c r="D228" s="382"/>
      <c r="E228" s="382"/>
      <c r="F228" s="382"/>
      <c r="G228" s="382"/>
      <c r="H228" s="382"/>
      <c r="I228" s="382"/>
      <c r="J228" s="383"/>
    </row>
    <row r="229" spans="1:10">
      <c r="A229" s="555"/>
      <c r="B229" s="385"/>
      <c r="C229" s="385"/>
      <c r="D229" s="385"/>
      <c r="E229" s="385"/>
      <c r="F229" s="385"/>
      <c r="G229" s="385"/>
      <c r="H229" s="385"/>
      <c r="I229" s="385"/>
      <c r="J229" s="386"/>
    </row>
    <row r="230" spans="1:10" ht="15">
      <c r="A230" s="542" t="s">
        <v>189</v>
      </c>
      <c r="B230" s="543"/>
      <c r="C230" s="543"/>
      <c r="D230" s="543"/>
      <c r="E230" s="543"/>
      <c r="F230" s="543"/>
      <c r="G230" s="543"/>
      <c r="H230" s="543"/>
      <c r="I230" s="543"/>
      <c r="J230" s="544"/>
    </row>
    <row r="231" spans="1:10">
      <c r="A231" s="165"/>
      <c r="B231" s="166"/>
      <c r="C231" s="166"/>
      <c r="D231" s="166"/>
      <c r="E231" s="166"/>
      <c r="F231" s="166"/>
      <c r="G231" s="166"/>
      <c r="H231" s="166"/>
      <c r="I231" s="166"/>
      <c r="J231" s="167"/>
    </row>
    <row r="232" spans="1:10">
      <c r="A232" s="427" t="s">
        <v>190</v>
      </c>
      <c r="B232" s="394"/>
      <c r="C232" s="394"/>
      <c r="D232" s="394"/>
      <c r="E232" s="394"/>
      <c r="F232" s="394"/>
      <c r="G232" s="394"/>
      <c r="H232" s="394"/>
      <c r="I232" s="394"/>
      <c r="J232" s="395"/>
    </row>
    <row r="233" spans="1:10">
      <c r="A233" s="428"/>
      <c r="B233" s="397"/>
      <c r="C233" s="397"/>
      <c r="D233" s="397"/>
      <c r="E233" s="397"/>
      <c r="F233" s="397"/>
      <c r="G233" s="397"/>
      <c r="H233" s="397"/>
      <c r="I233" s="397"/>
      <c r="J233" s="398"/>
    </row>
    <row r="234" spans="1:10">
      <c r="A234" s="429"/>
      <c r="B234" s="400"/>
      <c r="C234" s="400"/>
      <c r="D234" s="400"/>
      <c r="E234" s="400"/>
      <c r="F234" s="400"/>
      <c r="G234" s="400"/>
      <c r="H234" s="400"/>
      <c r="I234" s="400"/>
      <c r="J234" s="401"/>
    </row>
    <row r="235" spans="1:10">
      <c r="A235" s="190"/>
      <c r="B235" s="27"/>
      <c r="C235" s="27"/>
      <c r="D235" s="27"/>
      <c r="E235" s="27"/>
      <c r="F235" s="27"/>
      <c r="G235" s="27"/>
      <c r="H235" s="27"/>
      <c r="I235" s="27"/>
      <c r="J235" s="183"/>
    </row>
    <row r="236" spans="1:10">
      <c r="A236" s="559" t="s">
        <v>191</v>
      </c>
      <c r="B236" s="560"/>
      <c r="C236" s="560"/>
      <c r="D236" s="560"/>
      <c r="E236" s="560"/>
      <c r="F236" s="560"/>
      <c r="G236" s="560"/>
      <c r="H236" s="560"/>
      <c r="I236" s="560"/>
      <c r="J236" s="561"/>
    </row>
    <row r="237" spans="1:10">
      <c r="A237" s="562"/>
      <c r="B237" s="563"/>
      <c r="C237" s="563"/>
      <c r="D237" s="563"/>
      <c r="E237" s="563"/>
      <c r="F237" s="563"/>
      <c r="G237" s="563"/>
      <c r="H237" s="563"/>
      <c r="I237" s="563"/>
      <c r="J237" s="564"/>
    </row>
    <row r="238" spans="1:10">
      <c r="A238" s="562"/>
      <c r="B238" s="563"/>
      <c r="C238" s="563"/>
      <c r="D238" s="563"/>
      <c r="E238" s="563"/>
      <c r="F238" s="563"/>
      <c r="G238" s="563"/>
      <c r="H238" s="563"/>
      <c r="I238" s="563"/>
      <c r="J238" s="564"/>
    </row>
    <row r="239" spans="1:10">
      <c r="A239" s="565"/>
      <c r="B239" s="566"/>
      <c r="C239" s="566"/>
      <c r="D239" s="566"/>
      <c r="E239" s="566"/>
      <c r="F239" s="566"/>
      <c r="G239" s="566"/>
      <c r="H239" s="566"/>
      <c r="I239" s="566"/>
      <c r="J239" s="567"/>
    </row>
    <row r="240" spans="1:10" ht="15" thickBot="1">
      <c r="A240" s="191"/>
      <c r="B240" s="192"/>
      <c r="C240" s="192"/>
      <c r="D240" s="192"/>
      <c r="E240" s="192"/>
      <c r="F240" s="192"/>
      <c r="G240" s="192"/>
      <c r="H240" s="192"/>
      <c r="I240" s="192"/>
      <c r="J240" s="193"/>
    </row>
    <row r="241" ht="15" thickTop="1"/>
  </sheetData>
  <sheetProtection algorithmName="SHA-512" hashValue="RnZrgNW4Qs06Do6nLqAedFwAr/r3xTce3vyDTNnNfcsx8kg3L1rQUDdo8X8e3NL/siZicvw9alpmtTW3ZNyVWw==" saltValue="ZaD4I7WQlXza3T6JimjpPQ==" spinCount="100000" sheet="1" objects="1" scenarios="1"/>
  <mergeCells count="161">
    <mergeCell ref="A232:J234"/>
    <mergeCell ref="A236:J239"/>
    <mergeCell ref="A207:J208"/>
    <mergeCell ref="A210:J211"/>
    <mergeCell ref="A212:J212"/>
    <mergeCell ref="A213:J213"/>
    <mergeCell ref="A214:J214"/>
    <mergeCell ref="B218:E218"/>
    <mergeCell ref="B121:J125"/>
    <mergeCell ref="B126:J130"/>
    <mergeCell ref="B219:E219"/>
    <mergeCell ref="A195:A197"/>
    <mergeCell ref="B195:J197"/>
    <mergeCell ref="A198:A199"/>
    <mergeCell ref="B198:J199"/>
    <mergeCell ref="A200:A201"/>
    <mergeCell ref="B200:J201"/>
    <mergeCell ref="A185:A188"/>
    <mergeCell ref="B185:J187"/>
    <mergeCell ref="A189:A190"/>
    <mergeCell ref="A171:A172"/>
    <mergeCell ref="B171:J172"/>
    <mergeCell ref="A169:A170"/>
    <mergeCell ref="B169:J170"/>
    <mergeCell ref="B220:E220"/>
    <mergeCell ref="A222:J226"/>
    <mergeCell ref="A230:J230"/>
    <mergeCell ref="B173:J176"/>
    <mergeCell ref="A182:A183"/>
    <mergeCell ref="A173:A174"/>
    <mergeCell ref="B204:J204"/>
    <mergeCell ref="B205:J205"/>
    <mergeCell ref="A221:J221"/>
    <mergeCell ref="F219:J220"/>
    <mergeCell ref="A227:J227"/>
    <mergeCell ref="A228:J229"/>
    <mergeCell ref="A215:J215"/>
    <mergeCell ref="A203:J203"/>
    <mergeCell ref="B189:J190"/>
    <mergeCell ref="B192:J193"/>
    <mergeCell ref="A193:A194"/>
    <mergeCell ref="B182:J183"/>
    <mergeCell ref="B66:J66"/>
    <mergeCell ref="B67:J67"/>
    <mergeCell ref="B145:J149"/>
    <mergeCell ref="A104:J104"/>
    <mergeCell ref="B112:J112"/>
    <mergeCell ref="B150:J153"/>
    <mergeCell ref="A72:A73"/>
    <mergeCell ref="B177:J181"/>
    <mergeCell ref="B85:J89"/>
    <mergeCell ref="A88:A89"/>
    <mergeCell ref="A90:A92"/>
    <mergeCell ref="B90:J92"/>
    <mergeCell ref="A162:A163"/>
    <mergeCell ref="A68:J68"/>
    <mergeCell ref="A69:J69"/>
    <mergeCell ref="A70:J71"/>
    <mergeCell ref="B162:J163"/>
    <mergeCell ref="A165:J165"/>
    <mergeCell ref="A166:J167"/>
    <mergeCell ref="B157:J158"/>
    <mergeCell ref="B159:J161"/>
    <mergeCell ref="A160:A161"/>
    <mergeCell ref="A151:A152"/>
    <mergeCell ref="B154:J156"/>
    <mergeCell ref="B59:F59"/>
    <mergeCell ref="G59:H59"/>
    <mergeCell ref="I59:J59"/>
    <mergeCell ref="A60:J60"/>
    <mergeCell ref="A61:J61"/>
    <mergeCell ref="B62:J62"/>
    <mergeCell ref="B63:J63"/>
    <mergeCell ref="B64:J64"/>
    <mergeCell ref="B65:J65"/>
    <mergeCell ref="A145:A148"/>
    <mergeCell ref="A105:J105"/>
    <mergeCell ref="A118:J118"/>
    <mergeCell ref="A93:A98"/>
    <mergeCell ref="B93:J95"/>
    <mergeCell ref="B96:J98"/>
    <mergeCell ref="A100:J100"/>
    <mergeCell ref="A101:J101"/>
    <mergeCell ref="A102:J103"/>
    <mergeCell ref="B110:J111"/>
    <mergeCell ref="B106:J109"/>
    <mergeCell ref="A106:A112"/>
    <mergeCell ref="A143:A144"/>
    <mergeCell ref="B143:J144"/>
    <mergeCell ref="A113:A114"/>
    <mergeCell ref="B113:J116"/>
    <mergeCell ref="A115:A116"/>
    <mergeCell ref="A126:A128"/>
    <mergeCell ref="B137:J138"/>
    <mergeCell ref="B141:J142"/>
    <mergeCell ref="A27:A32"/>
    <mergeCell ref="B27:J32"/>
    <mergeCell ref="A33:A47"/>
    <mergeCell ref="B33:J36"/>
    <mergeCell ref="B37:J38"/>
    <mergeCell ref="B39:J42"/>
    <mergeCell ref="B43:J43"/>
    <mergeCell ref="B44:J44"/>
    <mergeCell ref="B45:J45"/>
    <mergeCell ref="B46:J47"/>
    <mergeCell ref="A10:J10"/>
    <mergeCell ref="A11:J11"/>
    <mergeCell ref="A12:J12"/>
    <mergeCell ref="A14:J17"/>
    <mergeCell ref="A19:A26"/>
    <mergeCell ref="B19:J20"/>
    <mergeCell ref="B21:J23"/>
    <mergeCell ref="B24:J26"/>
    <mergeCell ref="A1:A3"/>
    <mergeCell ref="B1:H3"/>
    <mergeCell ref="I3:J3"/>
    <mergeCell ref="A5:J5"/>
    <mergeCell ref="A7:J7"/>
    <mergeCell ref="A8:J9"/>
    <mergeCell ref="A6:J6"/>
    <mergeCell ref="A13:J13"/>
    <mergeCell ref="A18:J18"/>
    <mergeCell ref="A49:J49"/>
    <mergeCell ref="A50:J50"/>
    <mergeCell ref="B51:F52"/>
    <mergeCell ref="H51:J51"/>
    <mergeCell ref="H52:J52"/>
    <mergeCell ref="B53:F53"/>
    <mergeCell ref="H53:J53"/>
    <mergeCell ref="A54:F54"/>
    <mergeCell ref="G54:J54"/>
    <mergeCell ref="A55:F55"/>
    <mergeCell ref="G55:H55"/>
    <mergeCell ref="I55:J55"/>
    <mergeCell ref="B56:F58"/>
    <mergeCell ref="G56:H56"/>
    <mergeCell ref="I56:J56"/>
    <mergeCell ref="G57:H57"/>
    <mergeCell ref="I57:J57"/>
    <mergeCell ref="G58:H58"/>
    <mergeCell ref="I58:J58"/>
    <mergeCell ref="A56:A58"/>
    <mergeCell ref="B72:J73"/>
    <mergeCell ref="B75:J80"/>
    <mergeCell ref="A75:A77"/>
    <mergeCell ref="A78:A80"/>
    <mergeCell ref="E74:J74"/>
    <mergeCell ref="A137:A138"/>
    <mergeCell ref="A139:A140"/>
    <mergeCell ref="B139:J140"/>
    <mergeCell ref="A141:A142"/>
    <mergeCell ref="B131:J132"/>
    <mergeCell ref="A133:A134"/>
    <mergeCell ref="B133:J134"/>
    <mergeCell ref="A135:A136"/>
    <mergeCell ref="B135:J136"/>
    <mergeCell ref="A131:A132"/>
    <mergeCell ref="A81:A82"/>
    <mergeCell ref="A121:A125"/>
    <mergeCell ref="B81:J84"/>
    <mergeCell ref="A85:A87"/>
  </mergeCells>
  <printOptions horizontalCentered="1"/>
  <pageMargins left="0.70866141732283472" right="0.70866141732283472" top="1.4566929133858268" bottom="0.74803149606299213" header="0.31496062992125984" footer="0.31496062992125984"/>
  <pageSetup scale="45" pageOrder="overThenDown" orientation="portrait" r:id="rId1"/>
  <headerFooter>
    <oddHeader xml:space="preserve">&amp;R
</oddHeader>
    <oddFooter>&amp;L&amp;G</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F63"/>
  <sheetViews>
    <sheetView workbookViewId="0">
      <selection activeCell="H12" sqref="H12"/>
    </sheetView>
  </sheetViews>
  <sheetFormatPr baseColWidth="10" defaultColWidth="11.42578125" defaultRowHeight="12.75"/>
  <cols>
    <col min="1" max="1" width="20.5703125" style="2" customWidth="1"/>
    <col min="2" max="2" width="14.28515625" style="2" customWidth="1"/>
    <col min="3" max="3" width="13.7109375" style="2" customWidth="1"/>
    <col min="4" max="4" width="13" style="2" customWidth="1"/>
    <col min="5" max="5" width="15.7109375" style="2" customWidth="1"/>
    <col min="6" max="16384" width="11.42578125" style="2"/>
  </cols>
  <sheetData>
    <row r="1" spans="1:6" ht="13.5" thickBot="1"/>
    <row r="2" spans="1:6">
      <c r="A2" s="5"/>
      <c r="B2" s="6"/>
      <c r="C2" s="6"/>
      <c r="D2" s="7"/>
      <c r="E2" s="7"/>
      <c r="F2" s="8"/>
    </row>
    <row r="3" spans="1:6">
      <c r="A3" s="9"/>
      <c r="B3" s="598" t="s">
        <v>192</v>
      </c>
      <c r="C3" s="598"/>
      <c r="D3" s="598"/>
      <c r="E3" s="598"/>
      <c r="F3" s="599"/>
    </row>
    <row r="4" spans="1:6">
      <c r="A4" s="9"/>
      <c r="B4" s="598" t="s">
        <v>193</v>
      </c>
      <c r="C4" s="598"/>
      <c r="D4" s="598"/>
      <c r="E4" s="598"/>
      <c r="F4" s="599"/>
    </row>
    <row r="5" spans="1:6">
      <c r="A5" s="9"/>
      <c r="B5" s="3"/>
      <c r="C5" s="3"/>
      <c r="D5" s="4"/>
      <c r="E5" s="4"/>
      <c r="F5" s="10"/>
    </row>
    <row r="6" spans="1:6">
      <c r="A6" s="11"/>
      <c r="B6" s="598" t="s">
        <v>194</v>
      </c>
      <c r="C6" s="598"/>
      <c r="D6" s="598"/>
      <c r="E6" s="598"/>
      <c r="F6" s="599"/>
    </row>
    <row r="7" spans="1:6">
      <c r="A7" s="9"/>
      <c r="B7" s="3"/>
      <c r="C7" s="3"/>
      <c r="D7" s="4"/>
      <c r="E7" s="4"/>
      <c r="F7" s="10"/>
    </row>
    <row r="8" spans="1:6">
      <c r="A8" s="11"/>
      <c r="B8" s="598" t="s">
        <v>195</v>
      </c>
      <c r="C8" s="598"/>
      <c r="D8" s="598"/>
      <c r="E8" s="598"/>
      <c r="F8" s="599"/>
    </row>
    <row r="9" spans="1:6" ht="13.5" thickBot="1">
      <c r="A9" s="12"/>
      <c r="B9" s="13"/>
      <c r="C9" s="13"/>
      <c r="D9" s="1"/>
      <c r="E9" s="602"/>
      <c r="F9" s="603"/>
    </row>
    <row r="10" spans="1:6" ht="13.5" thickBot="1">
      <c r="A10" s="600"/>
      <c r="B10" s="598"/>
      <c r="C10" s="598"/>
      <c r="D10" s="598"/>
      <c r="E10" s="598"/>
      <c r="F10" s="601"/>
    </row>
    <row r="11" spans="1:6">
      <c r="A11" s="604" t="s">
        <v>196</v>
      </c>
      <c r="B11" s="605"/>
      <c r="C11" s="606" t="s">
        <v>197</v>
      </c>
      <c r="D11" s="607"/>
      <c r="E11" s="607"/>
      <c r="F11" s="608"/>
    </row>
    <row r="12" spans="1:6">
      <c r="A12" s="614" t="s">
        <v>198</v>
      </c>
      <c r="B12" s="614"/>
      <c r="C12" s="609"/>
      <c r="D12" s="593"/>
      <c r="E12" s="593"/>
      <c r="F12" s="594"/>
    </row>
    <row r="13" spans="1:6">
      <c r="A13" s="14" t="s">
        <v>199</v>
      </c>
      <c r="B13" s="609"/>
      <c r="C13" s="610"/>
      <c r="D13" s="14" t="s">
        <v>33</v>
      </c>
      <c r="E13" s="609"/>
      <c r="F13" s="594"/>
    </row>
    <row r="14" spans="1:6">
      <c r="A14" s="611" t="s">
        <v>200</v>
      </c>
      <c r="B14" s="612"/>
      <c r="C14" s="613" t="s">
        <v>201</v>
      </c>
      <c r="D14" s="612"/>
      <c r="E14" s="613" t="s">
        <v>202</v>
      </c>
      <c r="F14" s="615"/>
    </row>
    <row r="15" spans="1:6" ht="13.5" thickBot="1">
      <c r="A15" s="15" t="s">
        <v>203</v>
      </c>
      <c r="B15" s="16" t="s">
        <v>204</v>
      </c>
      <c r="C15" s="590" t="s">
        <v>205</v>
      </c>
      <c r="D15" s="590"/>
      <c r="E15" s="590" t="s">
        <v>206</v>
      </c>
      <c r="F15" s="591"/>
    </row>
    <row r="16" spans="1:6" ht="13.5" thickBot="1">
      <c r="A16" s="17"/>
      <c r="B16" s="4"/>
      <c r="C16" s="18"/>
      <c r="D16" s="18"/>
      <c r="E16" s="18"/>
      <c r="F16" s="19"/>
    </row>
    <row r="17" spans="1:6">
      <c r="A17" s="595" t="s">
        <v>207</v>
      </c>
      <c r="B17" s="596"/>
      <c r="C17" s="596"/>
      <c r="D17" s="596"/>
      <c r="E17" s="596"/>
      <c r="F17" s="597"/>
    </row>
    <row r="18" spans="1:6" ht="12.75" customHeight="1">
      <c r="A18" s="592"/>
      <c r="B18" s="593"/>
      <c r="C18" s="593"/>
      <c r="D18" s="593"/>
      <c r="E18" s="593"/>
      <c r="F18" s="594"/>
    </row>
    <row r="19" spans="1:6">
      <c r="A19" s="592"/>
      <c r="B19" s="593"/>
      <c r="C19" s="593"/>
      <c r="D19" s="593"/>
      <c r="E19" s="593"/>
      <c r="F19" s="594"/>
    </row>
    <row r="20" spans="1:6">
      <c r="A20" s="592"/>
      <c r="B20" s="593"/>
      <c r="C20" s="593"/>
      <c r="D20" s="593"/>
      <c r="E20" s="593"/>
      <c r="F20" s="594"/>
    </row>
    <row r="21" spans="1:6" ht="13.5" thickBot="1">
      <c r="A21" s="616"/>
      <c r="B21" s="617"/>
      <c r="C21" s="617"/>
      <c r="D21" s="617"/>
      <c r="E21" s="617"/>
      <c r="F21" s="618"/>
    </row>
    <row r="22" spans="1:6">
      <c r="A22" s="626" t="s">
        <v>208</v>
      </c>
      <c r="B22" s="627"/>
      <c r="C22" s="627"/>
      <c r="D22" s="627"/>
      <c r="E22" s="627"/>
      <c r="F22" s="628"/>
    </row>
    <row r="23" spans="1:6">
      <c r="A23" s="592"/>
      <c r="B23" s="593"/>
      <c r="C23" s="593"/>
      <c r="D23" s="593"/>
      <c r="E23" s="593"/>
      <c r="F23" s="594"/>
    </row>
    <row r="24" spans="1:6">
      <c r="A24" s="592"/>
      <c r="B24" s="593"/>
      <c r="C24" s="593"/>
      <c r="D24" s="593"/>
      <c r="E24" s="593"/>
      <c r="F24" s="594"/>
    </row>
    <row r="25" spans="1:6">
      <c r="A25" s="592"/>
      <c r="B25" s="593"/>
      <c r="C25" s="593"/>
      <c r="D25" s="593"/>
      <c r="E25" s="593"/>
      <c r="F25" s="594"/>
    </row>
    <row r="26" spans="1:6" ht="13.5" thickBot="1">
      <c r="A26" s="616"/>
      <c r="B26" s="617"/>
      <c r="C26" s="617"/>
      <c r="D26" s="617"/>
      <c r="E26" s="617"/>
      <c r="F26" s="618"/>
    </row>
    <row r="27" spans="1:6">
      <c r="A27" s="619" t="s">
        <v>209</v>
      </c>
      <c r="B27" s="620"/>
      <c r="C27" s="620"/>
      <c r="D27" s="620"/>
      <c r="E27" s="620"/>
      <c r="F27" s="621"/>
    </row>
    <row r="28" spans="1:6">
      <c r="A28" s="622"/>
      <c r="B28" s="614"/>
      <c r="C28" s="614"/>
      <c r="D28" s="614"/>
      <c r="E28" s="614"/>
      <c r="F28" s="623"/>
    </row>
    <row r="29" spans="1:6">
      <c r="A29" s="592"/>
      <c r="B29" s="593"/>
      <c r="C29" s="593"/>
      <c r="D29" s="593"/>
      <c r="E29" s="593"/>
      <c r="F29" s="594"/>
    </row>
    <row r="30" spans="1:6">
      <c r="A30" s="581"/>
      <c r="B30" s="582"/>
      <c r="C30" s="582"/>
      <c r="D30" s="582"/>
      <c r="E30" s="582"/>
      <c r="F30" s="624"/>
    </row>
    <row r="31" spans="1:6" ht="13.5" thickBot="1">
      <c r="A31" s="616"/>
      <c r="B31" s="617"/>
      <c r="C31" s="617"/>
      <c r="D31" s="617"/>
      <c r="E31" s="617"/>
      <c r="F31" s="618"/>
    </row>
    <row r="32" spans="1:6">
      <c r="A32" s="625" t="s">
        <v>210</v>
      </c>
      <c r="B32" s="583"/>
      <c r="C32" s="583"/>
      <c r="D32" s="583" t="s">
        <v>211</v>
      </c>
      <c r="E32" s="583"/>
      <c r="F32" s="584"/>
    </row>
    <row r="33" spans="1:6">
      <c r="A33" s="571"/>
      <c r="B33" s="572"/>
      <c r="C33" s="573"/>
      <c r="D33" s="577"/>
      <c r="E33" s="572"/>
      <c r="F33" s="578"/>
    </row>
    <row r="34" spans="1:6" ht="13.5" thickBot="1">
      <c r="A34" s="574"/>
      <c r="B34" s="575"/>
      <c r="C34" s="576"/>
      <c r="D34" s="579"/>
      <c r="E34" s="575"/>
      <c r="F34" s="580"/>
    </row>
    <row r="35" spans="1:6" ht="12.75" customHeight="1">
      <c r="A35" s="581" t="s">
        <v>212</v>
      </c>
      <c r="B35" s="582"/>
      <c r="C35" s="582"/>
      <c r="D35" s="583" t="s">
        <v>211</v>
      </c>
      <c r="E35" s="583"/>
      <c r="F35" s="584"/>
    </row>
    <row r="36" spans="1:6">
      <c r="A36" s="571"/>
      <c r="B36" s="572"/>
      <c r="C36" s="573"/>
      <c r="D36" s="577"/>
      <c r="E36" s="572"/>
      <c r="F36" s="578"/>
    </row>
    <row r="37" spans="1:6" ht="13.5" thickBot="1">
      <c r="A37" s="574"/>
      <c r="B37" s="575"/>
      <c r="C37" s="576"/>
      <c r="D37" s="579"/>
      <c r="E37" s="575"/>
      <c r="F37" s="580"/>
    </row>
    <row r="38" spans="1:6">
      <c r="A38" s="581" t="s">
        <v>213</v>
      </c>
      <c r="B38" s="582"/>
      <c r="C38" s="582"/>
      <c r="D38" s="583" t="s">
        <v>211</v>
      </c>
      <c r="E38" s="583"/>
      <c r="F38" s="584"/>
    </row>
    <row r="39" spans="1:6">
      <c r="A39" s="571"/>
      <c r="B39" s="572"/>
      <c r="C39" s="573"/>
      <c r="D39" s="577"/>
      <c r="E39" s="572"/>
      <c r="F39" s="578"/>
    </row>
    <row r="40" spans="1:6" ht="13.5" thickBot="1">
      <c r="A40" s="585"/>
      <c r="B40" s="586"/>
      <c r="C40" s="587"/>
      <c r="D40" s="588"/>
      <c r="E40" s="586"/>
      <c r="F40" s="589"/>
    </row>
    <row r="63" ht="12.75" customHeight="1"/>
  </sheetData>
  <mergeCells count="44">
    <mergeCell ref="A23:F23"/>
    <mergeCell ref="A24:F24"/>
    <mergeCell ref="A22:F22"/>
    <mergeCell ref="A25:F25"/>
    <mergeCell ref="A21:F21"/>
    <mergeCell ref="A33:C34"/>
    <mergeCell ref="D33:F34"/>
    <mergeCell ref="A35:C35"/>
    <mergeCell ref="D35:F35"/>
    <mergeCell ref="A26:F26"/>
    <mergeCell ref="A27:F27"/>
    <mergeCell ref="A28:F28"/>
    <mergeCell ref="D32:F32"/>
    <mergeCell ref="A29:F29"/>
    <mergeCell ref="A30:F30"/>
    <mergeCell ref="A31:F31"/>
    <mergeCell ref="A32:C32"/>
    <mergeCell ref="A11:B11"/>
    <mergeCell ref="C11:F11"/>
    <mergeCell ref="B13:C13"/>
    <mergeCell ref="E13:F13"/>
    <mergeCell ref="A14:B14"/>
    <mergeCell ref="C14:D14"/>
    <mergeCell ref="A12:B12"/>
    <mergeCell ref="C12:F12"/>
    <mergeCell ref="E14:F14"/>
    <mergeCell ref="B3:F3"/>
    <mergeCell ref="B4:F4"/>
    <mergeCell ref="B6:F6"/>
    <mergeCell ref="B8:F8"/>
    <mergeCell ref="A10:F10"/>
    <mergeCell ref="E9:F9"/>
    <mergeCell ref="C15:D15"/>
    <mergeCell ref="E15:F15"/>
    <mergeCell ref="A18:F18"/>
    <mergeCell ref="A19:F19"/>
    <mergeCell ref="A20:F20"/>
    <mergeCell ref="A17:F17"/>
    <mergeCell ref="A36:C37"/>
    <mergeCell ref="D36:F37"/>
    <mergeCell ref="A38:C38"/>
    <mergeCell ref="D38:F38"/>
    <mergeCell ref="A39:C40"/>
    <mergeCell ref="D39:F40"/>
  </mergeCells>
  <printOptions horizontalCentered="1" verticalCentered="1"/>
  <pageMargins left="0.70866141732283472" right="0.70866141732283472" top="0.74803149606299213" bottom="0.74803149606299213"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B17"/>
  <sheetViews>
    <sheetView workbookViewId="0">
      <selection activeCell="B15" sqref="B15"/>
    </sheetView>
  </sheetViews>
  <sheetFormatPr baseColWidth="10" defaultColWidth="11.42578125" defaultRowHeight="12.75"/>
  <cols>
    <col min="1" max="1" width="10" bestFit="1" customWidth="1"/>
    <col min="2" max="2" width="97.28515625" customWidth="1"/>
  </cols>
  <sheetData>
    <row r="1" spans="1:2">
      <c r="A1" s="20" t="s">
        <v>214</v>
      </c>
      <c r="B1" s="20" t="s">
        <v>215</v>
      </c>
    </row>
    <row r="2" spans="1:2">
      <c r="A2">
        <f ca="1">INT(10*RAND())</f>
        <v>9</v>
      </c>
      <c r="B2" s="21" t="e">
        <f ca="1">enletras(A2)</f>
        <v>#NAME?</v>
      </c>
    </row>
    <row r="3" spans="1:2">
      <c r="A3">
        <f ca="1">INT(10*RAND())</f>
        <v>6</v>
      </c>
      <c r="B3" s="21" t="e">
        <f ca="1">enletras(A3)</f>
        <v>#NAME?</v>
      </c>
    </row>
    <row r="4" spans="1:2">
      <c r="A4">
        <f ca="1">INT(100*RAND())</f>
        <v>5</v>
      </c>
      <c r="B4" s="21" t="e">
        <f ca="1">enletras(A4)</f>
        <v>#NAME?</v>
      </c>
    </row>
    <row r="5" spans="1:2">
      <c r="A5">
        <f ca="1">INT(100*RAND())</f>
        <v>18</v>
      </c>
      <c r="B5" s="21" t="e">
        <f ca="1">enletras(A5)</f>
        <v>#NAME?</v>
      </c>
    </row>
    <row r="6" spans="1:2">
      <c r="A6">
        <f ca="1">INT(1000*RAND())</f>
        <v>639</v>
      </c>
      <c r="B6" s="21" t="e">
        <f t="shared" ref="B6:B13" ca="1" si="0">enletras(A6)</f>
        <v>#NAME?</v>
      </c>
    </row>
    <row r="7" spans="1:2">
      <c r="A7">
        <f ca="1">INT(1000*RAND())</f>
        <v>886</v>
      </c>
      <c r="B7" s="21" t="e">
        <f t="shared" ca="1" si="0"/>
        <v>#NAME?</v>
      </c>
    </row>
    <row r="8" spans="1:2">
      <c r="A8">
        <f ca="1">INT(10000*RAND())</f>
        <v>2219</v>
      </c>
      <c r="B8" s="21" t="e">
        <f t="shared" ca="1" si="0"/>
        <v>#NAME?</v>
      </c>
    </row>
    <row r="9" spans="1:2">
      <c r="A9">
        <f ca="1">INT(100000*RAND())</f>
        <v>21843</v>
      </c>
      <c r="B9" s="21" t="e">
        <f t="shared" ca="1" si="0"/>
        <v>#NAME?</v>
      </c>
    </row>
    <row r="10" spans="1:2">
      <c r="A10">
        <f ca="1">INT(1000000*RAND())</f>
        <v>417549</v>
      </c>
      <c r="B10" s="21" t="e">
        <f t="shared" ca="1" si="0"/>
        <v>#NAME?</v>
      </c>
    </row>
    <row r="11" spans="1:2">
      <c r="A11">
        <f ca="1">INT(10000000*RAND())</f>
        <v>7736296</v>
      </c>
      <c r="B11" s="21" t="e">
        <f t="shared" ca="1" si="0"/>
        <v>#NAME?</v>
      </c>
    </row>
    <row r="12" spans="1:2">
      <c r="A12">
        <f ca="1">INT(100000000*RAND())</f>
        <v>13214693</v>
      </c>
      <c r="B12" s="21" t="e">
        <f t="shared" ca="1" si="0"/>
        <v>#NAME?</v>
      </c>
    </row>
    <row r="13" spans="1:2">
      <c r="A13">
        <f ca="1">INT(1000000000*RAND())</f>
        <v>237952109</v>
      </c>
      <c r="B13" s="21" t="e">
        <f t="shared" ca="1" si="0"/>
        <v>#NAME?</v>
      </c>
    </row>
    <row r="14" spans="1:2">
      <c r="A14" s="22">
        <f ca="1">INT(100000*RAND())/100</f>
        <v>627.22</v>
      </c>
      <c r="B14" s="21" t="e">
        <f ca="1">enletras(INT(A14))&amp;IF(INT(A14)&lt;&gt;A14," CON "&amp;enletras((A14-INT(A14))*100),"")</f>
        <v>#NAME?</v>
      </c>
    </row>
    <row r="15" spans="1:2">
      <c r="A15" s="22">
        <f ca="1">INT(1000000*RAND())/100</f>
        <v>3.14</v>
      </c>
      <c r="B15" s="21" t="e">
        <f ca="1">enletras(INT(A15))&amp;IF(INT(A15)&lt;&gt;A15," CON "&amp;enletras(A15*100-INT(A15)*100),"")</f>
        <v>#NAME?</v>
      </c>
    </row>
    <row r="16" spans="1:2">
      <c r="A16" s="22">
        <f ca="1">INT(10000000*RAND())/100</f>
        <v>32173</v>
      </c>
      <c r="B16" s="21" t="e">
        <f ca="1">enletras(INT(A16))&amp;IF(INT(A16)&lt;&gt;A16," CON "&amp;enletras(A16*100-INT(A16)*100),"")</f>
        <v>#NAME?</v>
      </c>
    </row>
    <row r="17" spans="1:2">
      <c r="A17" s="22">
        <f ca="1">INT(100000000*RAND())/100</f>
        <v>29071.52</v>
      </c>
      <c r="B17" s="21" t="e">
        <f ca="1">enletras(INT(A17))&amp;IF(INT(A17)&lt;&gt;A17," CON "&amp;enletras(A17*100-INT(A17)*100),"")</f>
        <v>#NAME?</v>
      </c>
    </row>
  </sheetData>
  <pageMargins left="0.75" right="0.75" top="1" bottom="1" header="0" footer="0"/>
  <pageSetup orientation="portrait" horizontalDpi="120" verticalDpi="144" copies="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R108"/>
  <sheetViews>
    <sheetView showGridLines="0" zoomScale="80" zoomScaleNormal="80" zoomScaleSheetLayoutView="80" workbookViewId="0">
      <selection activeCell="K15" sqref="K15"/>
    </sheetView>
  </sheetViews>
  <sheetFormatPr baseColWidth="10" defaultColWidth="11.42578125" defaultRowHeight="12.75"/>
  <cols>
    <col min="1" max="1" width="3.85546875" style="121" customWidth="1"/>
    <col min="2" max="3" width="15.7109375" style="32" customWidth="1"/>
    <col min="4" max="7" width="15.7109375" style="28" customWidth="1"/>
    <col min="8" max="8" width="15.140625" style="28" customWidth="1"/>
    <col min="9" max="9" width="15.28515625" style="28" customWidth="1"/>
    <col min="10" max="10" width="13.28515625" style="28" customWidth="1"/>
    <col min="11" max="11" width="13.7109375" style="28" customWidth="1"/>
    <col min="12" max="12" width="13.42578125" style="31" customWidth="1"/>
    <col min="13" max="13" width="22" style="29" customWidth="1"/>
    <col min="14" max="16" width="11.42578125" style="28"/>
    <col min="17" max="17" width="12.140625" style="28" bestFit="1" customWidth="1"/>
    <col min="18" max="18" width="10.85546875" style="28" customWidth="1"/>
    <col min="19" max="16384" width="11.42578125" style="28"/>
  </cols>
  <sheetData>
    <row r="1" spans="1:18" ht="33" customHeight="1">
      <c r="A1" s="667" t="s">
        <v>216</v>
      </c>
      <c r="B1" s="706" t="s">
        <v>9</v>
      </c>
      <c r="C1" s="707"/>
      <c r="D1" s="707"/>
      <c r="E1" s="707"/>
      <c r="F1" s="707"/>
      <c r="G1" s="707"/>
      <c r="H1" s="707"/>
      <c r="I1" s="707"/>
      <c r="J1" s="707"/>
      <c r="K1" s="707"/>
      <c r="L1" s="707"/>
      <c r="M1" s="708"/>
    </row>
    <row r="2" spans="1:18" ht="26.25" customHeight="1">
      <c r="A2" s="668"/>
      <c r="B2" s="68" t="s">
        <v>28</v>
      </c>
      <c r="C2" s="695" t="s">
        <v>217</v>
      </c>
      <c r="D2" s="695"/>
      <c r="E2" s="695"/>
      <c r="F2" s="632" t="s">
        <v>30</v>
      </c>
      <c r="G2" s="632"/>
      <c r="H2" s="632"/>
      <c r="I2" s="695" t="s">
        <v>218</v>
      </c>
      <c r="J2" s="695"/>
      <c r="K2" s="695"/>
      <c r="L2" s="695"/>
      <c r="M2" s="712"/>
    </row>
    <row r="3" spans="1:18" ht="19.5" customHeight="1">
      <c r="A3" s="668"/>
      <c r="B3" s="68" t="s">
        <v>32</v>
      </c>
      <c r="C3" s="695" t="s">
        <v>217</v>
      </c>
      <c r="D3" s="695"/>
      <c r="E3" s="695"/>
      <c r="F3" s="632" t="s">
        <v>33</v>
      </c>
      <c r="G3" s="632"/>
      <c r="H3" s="632"/>
      <c r="I3" s="695" t="s">
        <v>219</v>
      </c>
      <c r="J3" s="695"/>
      <c r="K3" s="695"/>
      <c r="L3" s="695"/>
      <c r="M3" s="712"/>
      <c r="R3" s="196"/>
    </row>
    <row r="4" spans="1:18" ht="21" customHeight="1" thickBot="1">
      <c r="A4" s="668"/>
      <c r="B4" s="122" t="s">
        <v>35</v>
      </c>
      <c r="C4" s="696" t="s">
        <v>220</v>
      </c>
      <c r="D4" s="696"/>
      <c r="E4" s="696"/>
      <c r="F4" s="694" t="s">
        <v>37</v>
      </c>
      <c r="G4" s="694"/>
      <c r="H4" s="694"/>
      <c r="I4" s="713">
        <v>25004852025</v>
      </c>
      <c r="J4" s="713"/>
      <c r="K4" s="713"/>
      <c r="L4" s="713"/>
      <c r="M4" s="714"/>
    </row>
    <row r="5" spans="1:18" ht="15" customHeight="1" thickTop="1">
      <c r="A5" s="669" t="s">
        <v>221</v>
      </c>
      <c r="B5" s="197" t="s">
        <v>222</v>
      </c>
      <c r="C5" s="197" t="s">
        <v>223</v>
      </c>
      <c r="D5" s="197" t="s">
        <v>224</v>
      </c>
      <c r="E5" s="197" t="s">
        <v>225</v>
      </c>
      <c r="F5" s="197" t="s">
        <v>226</v>
      </c>
      <c r="G5" s="197" t="s">
        <v>227</v>
      </c>
      <c r="H5" s="733" t="s">
        <v>228</v>
      </c>
      <c r="I5" s="734"/>
      <c r="J5" s="734"/>
      <c r="K5" s="734"/>
      <c r="L5" s="734"/>
      <c r="M5" s="735"/>
    </row>
    <row r="6" spans="1:18" ht="21.75" customHeight="1">
      <c r="A6" s="670"/>
      <c r="B6" s="700" t="s">
        <v>229</v>
      </c>
      <c r="C6" s="700"/>
      <c r="D6" s="700"/>
      <c r="E6" s="700"/>
      <c r="F6" s="700"/>
      <c r="G6" s="700"/>
      <c r="H6" s="281">
        <f>+B7</f>
        <v>0</v>
      </c>
      <c r="I6" s="281">
        <f>+B11</f>
        <v>482599</v>
      </c>
      <c r="J6" s="281">
        <v>0</v>
      </c>
      <c r="K6" s="281">
        <v>0</v>
      </c>
      <c r="L6" s="281">
        <v>0</v>
      </c>
      <c r="M6" s="281">
        <v>0</v>
      </c>
      <c r="R6" s="195"/>
    </row>
    <row r="7" spans="1:18" ht="49.5" customHeight="1">
      <c r="A7" s="670"/>
      <c r="B7" s="281">
        <v>0</v>
      </c>
      <c r="C7" s="281">
        <v>0</v>
      </c>
      <c r="D7" s="281">
        <v>0</v>
      </c>
      <c r="E7" s="281">
        <v>0</v>
      </c>
      <c r="F7" s="281">
        <v>0</v>
      </c>
      <c r="G7" s="281">
        <v>0</v>
      </c>
      <c r="H7" s="36" t="s">
        <v>230</v>
      </c>
      <c r="I7" s="701" t="s">
        <v>231</v>
      </c>
      <c r="J7" s="701"/>
      <c r="K7" s="715" t="s">
        <v>232</v>
      </c>
      <c r="L7" s="715"/>
      <c r="M7" s="282">
        <f>(B7*J15)*K15</f>
        <v>0</v>
      </c>
      <c r="R7" s="195"/>
    </row>
    <row r="8" spans="1:18" ht="18" customHeight="1">
      <c r="A8" s="670"/>
      <c r="B8" s="704" t="s">
        <v>233</v>
      </c>
      <c r="C8" s="704"/>
      <c r="D8" s="704"/>
      <c r="E8" s="704"/>
      <c r="F8" s="704"/>
      <c r="G8" s="704"/>
      <c r="H8" s="672" t="s">
        <v>75</v>
      </c>
      <c r="I8" s="673"/>
      <c r="J8" s="674"/>
      <c r="K8" s="718" t="s">
        <v>234</v>
      </c>
      <c r="L8" s="718"/>
      <c r="M8" s="199">
        <f>+K25</f>
        <v>0</v>
      </c>
      <c r="R8" s="195"/>
    </row>
    <row r="9" spans="1:18" ht="18" customHeight="1">
      <c r="A9" s="670"/>
      <c r="B9" s="37">
        <v>0</v>
      </c>
      <c r="C9" s="37">
        <v>0</v>
      </c>
      <c r="D9" s="37">
        <v>0</v>
      </c>
      <c r="E9" s="37">
        <v>0</v>
      </c>
      <c r="F9" s="37">
        <v>0</v>
      </c>
      <c r="G9" s="37">
        <v>0</v>
      </c>
      <c r="H9" s="675"/>
      <c r="I9" s="676"/>
      <c r="J9" s="677"/>
      <c r="K9" s="718" t="s">
        <v>235</v>
      </c>
      <c r="L9" s="718"/>
      <c r="M9" s="199">
        <f>+K26</f>
        <v>0</v>
      </c>
      <c r="R9" s="195"/>
    </row>
    <row r="10" spans="1:18" ht="17.25" customHeight="1">
      <c r="A10" s="670"/>
      <c r="B10" s="705" t="s">
        <v>236</v>
      </c>
      <c r="C10" s="705"/>
      <c r="D10" s="705"/>
      <c r="E10" s="705"/>
      <c r="F10" s="705"/>
      <c r="G10" s="705"/>
      <c r="H10" s="678"/>
      <c r="I10" s="679"/>
      <c r="J10" s="680"/>
      <c r="K10" s="718" t="s">
        <v>237</v>
      </c>
      <c r="L10" s="718"/>
      <c r="M10" s="199">
        <f>+K27</f>
        <v>0</v>
      </c>
      <c r="R10" s="195"/>
    </row>
    <row r="11" spans="1:18" ht="54" customHeight="1" thickBot="1">
      <c r="A11" s="670"/>
      <c r="B11" s="281">
        <v>482599</v>
      </c>
      <c r="C11" s="281">
        <v>0</v>
      </c>
      <c r="D11" s="281">
        <v>0</v>
      </c>
      <c r="E11" s="281">
        <v>0</v>
      </c>
      <c r="F11" s="281">
        <v>0</v>
      </c>
      <c r="G11" s="281">
        <v>0</v>
      </c>
      <c r="H11" s="203" t="s">
        <v>230</v>
      </c>
      <c r="I11" s="702" t="s">
        <v>238</v>
      </c>
      <c r="J11" s="702"/>
      <c r="K11" s="703" t="s">
        <v>239</v>
      </c>
      <c r="L11" s="703"/>
      <c r="M11" s="218">
        <f>B11*J15+C11*J16+D11*J17+E11*J18+F11*J19+G11*J20</f>
        <v>19303960</v>
      </c>
      <c r="R11" s="195"/>
    </row>
    <row r="12" spans="1:18" ht="18" customHeight="1">
      <c r="A12" s="670"/>
      <c r="B12" s="704" t="s">
        <v>240</v>
      </c>
      <c r="C12" s="704"/>
      <c r="D12" s="704"/>
      <c r="E12" s="704"/>
      <c r="F12" s="704"/>
      <c r="G12" s="717"/>
      <c r="H12" s="681" t="s">
        <v>241</v>
      </c>
      <c r="I12" s="682"/>
      <c r="J12" s="683"/>
      <c r="K12" s="743">
        <v>2024</v>
      </c>
      <c r="L12" s="744"/>
      <c r="M12" s="274">
        <v>0</v>
      </c>
      <c r="R12" s="195"/>
    </row>
    <row r="13" spans="1:18" ht="18" customHeight="1" thickBot="1">
      <c r="A13" s="671"/>
      <c r="B13" s="123">
        <v>0</v>
      </c>
      <c r="C13" s="123">
        <v>0</v>
      </c>
      <c r="D13" s="123">
        <v>0</v>
      </c>
      <c r="E13" s="123">
        <v>0</v>
      </c>
      <c r="F13" s="123">
        <v>0</v>
      </c>
      <c r="G13" s="202">
        <v>0</v>
      </c>
      <c r="H13" s="684"/>
      <c r="I13" s="685"/>
      <c r="J13" s="686"/>
      <c r="K13" s="745">
        <v>2025</v>
      </c>
      <c r="L13" s="746"/>
      <c r="M13" s="275">
        <f>+M11+M8+M9+M10</f>
        <v>19303960</v>
      </c>
      <c r="R13" s="195"/>
    </row>
    <row r="14" spans="1:18" ht="42.75" customHeight="1" thickTop="1">
      <c r="A14" s="669" t="s">
        <v>242</v>
      </c>
      <c r="B14" s="693" t="s">
        <v>243</v>
      </c>
      <c r="C14" s="693"/>
      <c r="D14" s="693"/>
      <c r="E14" s="693"/>
      <c r="F14" s="693"/>
      <c r="G14" s="693"/>
      <c r="H14" s="204" t="s">
        <v>244</v>
      </c>
      <c r="I14" s="204" t="s">
        <v>245</v>
      </c>
      <c r="J14" s="204" t="s">
        <v>246</v>
      </c>
      <c r="K14" s="205" t="s">
        <v>247</v>
      </c>
      <c r="L14" s="206" t="s">
        <v>248</v>
      </c>
      <c r="M14" s="207" t="s">
        <v>249</v>
      </c>
      <c r="R14" s="195"/>
    </row>
    <row r="15" spans="1:18" ht="14.65" customHeight="1">
      <c r="A15" s="670"/>
      <c r="B15" s="697" t="s">
        <v>250</v>
      </c>
      <c r="C15" s="698"/>
      <c r="D15" s="698"/>
      <c r="E15" s="698"/>
      <c r="F15" s="698"/>
      <c r="G15" s="699"/>
      <c r="H15" s="39"/>
      <c r="I15" s="280"/>
      <c r="J15" s="39">
        <v>40</v>
      </c>
      <c r="K15" s="219">
        <v>0</v>
      </c>
      <c r="L15" s="220">
        <v>6</v>
      </c>
      <c r="M15" s="130">
        <f>(J15*K15*B7)+(J15*L15*B11)</f>
        <v>115823760</v>
      </c>
      <c r="R15" s="195"/>
    </row>
    <row r="16" spans="1:18" ht="14.65" customHeight="1">
      <c r="A16" s="670"/>
      <c r="B16" s="697" t="s">
        <v>223</v>
      </c>
      <c r="C16" s="698"/>
      <c r="D16" s="698"/>
      <c r="E16" s="698"/>
      <c r="F16" s="698"/>
      <c r="G16" s="699"/>
      <c r="H16" s="39"/>
      <c r="I16" s="280"/>
      <c r="J16" s="39">
        <v>0</v>
      </c>
      <c r="K16" s="219">
        <v>0</v>
      </c>
      <c r="L16" s="219">
        <v>0</v>
      </c>
      <c r="M16" s="130">
        <f>(J16*K16*C7)+(J16*L16*C11)</f>
        <v>0</v>
      </c>
      <c r="R16" s="195"/>
    </row>
    <row r="17" spans="1:18" ht="14.65" customHeight="1">
      <c r="A17" s="670"/>
      <c r="B17" s="697" t="s">
        <v>224</v>
      </c>
      <c r="C17" s="698"/>
      <c r="D17" s="698"/>
      <c r="E17" s="698"/>
      <c r="F17" s="698"/>
      <c r="G17" s="699"/>
      <c r="H17" s="39"/>
      <c r="I17" s="39"/>
      <c r="J17" s="39">
        <v>0</v>
      </c>
      <c r="K17" s="219">
        <v>0</v>
      </c>
      <c r="L17" s="219">
        <v>0</v>
      </c>
      <c r="M17" s="130">
        <f>(J17*K17*D7)+(J17*L17*D11)</f>
        <v>0</v>
      </c>
      <c r="R17" s="195"/>
    </row>
    <row r="18" spans="1:18" ht="14.65" customHeight="1">
      <c r="A18" s="670"/>
      <c r="B18" s="697" t="s">
        <v>225</v>
      </c>
      <c r="C18" s="698"/>
      <c r="D18" s="698"/>
      <c r="E18" s="698"/>
      <c r="F18" s="698"/>
      <c r="G18" s="699"/>
      <c r="H18" s="39"/>
      <c r="I18" s="39"/>
      <c r="J18" s="39">
        <v>0</v>
      </c>
      <c r="K18" s="219">
        <v>0</v>
      </c>
      <c r="L18" s="219">
        <v>0</v>
      </c>
      <c r="M18" s="130">
        <f>(J18*K18*E7)+(J18*L18*E11)</f>
        <v>0</v>
      </c>
      <c r="R18" s="195"/>
    </row>
    <row r="19" spans="1:18" ht="14.65" customHeight="1">
      <c r="A19" s="670"/>
      <c r="B19" s="697" t="s">
        <v>226</v>
      </c>
      <c r="C19" s="698"/>
      <c r="D19" s="698"/>
      <c r="E19" s="698"/>
      <c r="F19" s="698"/>
      <c r="G19" s="699"/>
      <c r="H19" s="39"/>
      <c r="I19" s="39"/>
      <c r="J19" s="39">
        <v>0</v>
      </c>
      <c r="K19" s="219">
        <v>0</v>
      </c>
      <c r="L19" s="219">
        <v>0</v>
      </c>
      <c r="M19" s="130">
        <f>(J19*K19*F7)+(J19*L19*F11)</f>
        <v>0</v>
      </c>
      <c r="R19" s="195"/>
    </row>
    <row r="20" spans="1:18" ht="14.65" customHeight="1">
      <c r="A20" s="670"/>
      <c r="B20" s="697" t="s">
        <v>227</v>
      </c>
      <c r="C20" s="698"/>
      <c r="D20" s="698"/>
      <c r="E20" s="698"/>
      <c r="F20" s="698"/>
      <c r="G20" s="699"/>
      <c r="H20" s="39"/>
      <c r="I20" s="39"/>
      <c r="J20" s="39">
        <v>0</v>
      </c>
      <c r="K20" s="219">
        <v>0</v>
      </c>
      <c r="L20" s="219">
        <v>0</v>
      </c>
      <c r="M20" s="130">
        <f>(J20*K20*G7)+(J20*L20*G11)</f>
        <v>0</v>
      </c>
      <c r="R20" s="195"/>
    </row>
    <row r="21" spans="1:18" ht="14.65" customHeight="1" thickBot="1">
      <c r="A21" s="670"/>
      <c r="B21" s="709" t="s">
        <v>251</v>
      </c>
      <c r="C21" s="709"/>
      <c r="D21" s="709"/>
      <c r="E21" s="709"/>
      <c r="F21" s="709"/>
      <c r="G21" s="709"/>
      <c r="H21" s="709"/>
      <c r="I21" s="709"/>
      <c r="J21" s="124">
        <f>SUM(J15:J20)</f>
        <v>40</v>
      </c>
      <c r="K21" s="710"/>
      <c r="L21" s="710"/>
      <c r="M21" s="131">
        <f>SUM(M15:M20)</f>
        <v>115823760</v>
      </c>
      <c r="R21" s="195"/>
    </row>
    <row r="22" spans="1:18" s="29" customFormat="1" ht="30" customHeight="1">
      <c r="A22" s="690" t="s">
        <v>252</v>
      </c>
      <c r="B22" s="208" t="s">
        <v>253</v>
      </c>
      <c r="C22" s="629" t="s">
        <v>254</v>
      </c>
      <c r="D22" s="629"/>
      <c r="E22" s="629"/>
      <c r="F22" s="629"/>
      <c r="G22" s="629"/>
      <c r="H22" s="629"/>
      <c r="I22" s="629"/>
      <c r="J22" s="629"/>
      <c r="K22" s="629">
        <v>1</v>
      </c>
      <c r="L22" s="629"/>
      <c r="M22" s="209">
        <v>2</v>
      </c>
      <c r="Q22" s="28"/>
      <c r="R22" s="195"/>
    </row>
    <row r="23" spans="1:18" s="29" customFormat="1" ht="36.75" customHeight="1">
      <c r="A23" s="691"/>
      <c r="B23" s="41">
        <v>1</v>
      </c>
      <c r="C23" s="716" t="s">
        <v>255</v>
      </c>
      <c r="D23" s="716"/>
      <c r="E23" s="716"/>
      <c r="F23" s="716"/>
      <c r="G23" s="716"/>
      <c r="H23" s="716"/>
      <c r="I23" s="716"/>
      <c r="J23" s="716"/>
      <c r="K23" s="711" t="s">
        <v>256</v>
      </c>
      <c r="L23" s="711"/>
      <c r="M23" s="125" t="s">
        <v>257</v>
      </c>
      <c r="Q23" s="28"/>
      <c r="R23" s="195"/>
    </row>
    <row r="24" spans="1:18" ht="21.6" customHeight="1">
      <c r="A24" s="691"/>
      <c r="B24" s="42">
        <v>1100</v>
      </c>
      <c r="C24" s="632" t="s">
        <v>258</v>
      </c>
      <c r="D24" s="632"/>
      <c r="E24" s="632"/>
      <c r="F24" s="632"/>
      <c r="G24" s="632"/>
      <c r="H24" s="632"/>
      <c r="I24" s="632"/>
      <c r="J24" s="632"/>
      <c r="K24" s="630">
        <f>+M21</f>
        <v>115823760</v>
      </c>
      <c r="L24" s="631"/>
      <c r="M24" s="201">
        <f>K24/K32</f>
        <v>1</v>
      </c>
      <c r="R24" s="195"/>
    </row>
    <row r="25" spans="1:18" ht="23.45" customHeight="1">
      <c r="A25" s="691"/>
      <c r="B25" s="128">
        <v>1200</v>
      </c>
      <c r="C25" s="687" t="s">
        <v>259</v>
      </c>
      <c r="D25" s="688"/>
      <c r="E25" s="688"/>
      <c r="F25" s="688"/>
      <c r="G25" s="688"/>
      <c r="H25" s="688"/>
      <c r="I25" s="688"/>
      <c r="J25" s="689"/>
      <c r="K25" s="636">
        <v>0</v>
      </c>
      <c r="L25" s="637"/>
      <c r="M25" s="216">
        <f>K25/K32</f>
        <v>0</v>
      </c>
      <c r="O25" s="198"/>
      <c r="R25" s="195"/>
    </row>
    <row r="26" spans="1:18" ht="18" customHeight="1">
      <c r="A26" s="691"/>
      <c r="B26" s="128">
        <v>1300</v>
      </c>
      <c r="C26" s="687" t="s">
        <v>260</v>
      </c>
      <c r="D26" s="688"/>
      <c r="E26" s="688"/>
      <c r="F26" s="688"/>
      <c r="G26" s="688"/>
      <c r="H26" s="688"/>
      <c r="I26" s="688"/>
      <c r="J26" s="689"/>
      <c r="K26" s="636">
        <v>0</v>
      </c>
      <c r="L26" s="637"/>
      <c r="M26" s="216">
        <f>K26/K32</f>
        <v>0</v>
      </c>
      <c r="R26" s="195"/>
    </row>
    <row r="27" spans="1:18" ht="18" customHeight="1">
      <c r="A27" s="691"/>
      <c r="B27" s="128">
        <v>1400</v>
      </c>
      <c r="C27" s="687" t="s">
        <v>261</v>
      </c>
      <c r="D27" s="688"/>
      <c r="E27" s="688"/>
      <c r="F27" s="688"/>
      <c r="G27" s="688"/>
      <c r="H27" s="688"/>
      <c r="I27" s="688"/>
      <c r="J27" s="689"/>
      <c r="K27" s="636">
        <v>0</v>
      </c>
      <c r="L27" s="637"/>
      <c r="M27" s="216">
        <f>K27/K32</f>
        <v>0</v>
      </c>
      <c r="R27" s="195"/>
    </row>
    <row r="28" spans="1:18" ht="18" customHeight="1">
      <c r="A28" s="691"/>
      <c r="B28" s="42">
        <v>1500</v>
      </c>
      <c r="C28" s="632" t="s">
        <v>262</v>
      </c>
      <c r="D28" s="632"/>
      <c r="E28" s="632"/>
      <c r="F28" s="632"/>
      <c r="G28" s="632"/>
      <c r="H28" s="632"/>
      <c r="I28" s="632"/>
      <c r="J28" s="632"/>
      <c r="K28" s="630">
        <v>0</v>
      </c>
      <c r="L28" s="631"/>
      <c r="M28" s="126">
        <f>K28/K32</f>
        <v>0</v>
      </c>
      <c r="R28" s="195"/>
    </row>
    <row r="29" spans="1:18" ht="18" customHeight="1">
      <c r="A29" s="691"/>
      <c r="B29" s="42">
        <v>1600</v>
      </c>
      <c r="C29" s="632" t="s">
        <v>263</v>
      </c>
      <c r="D29" s="632"/>
      <c r="E29" s="632"/>
      <c r="F29" s="632"/>
      <c r="G29" s="632"/>
      <c r="H29" s="632"/>
      <c r="I29" s="632"/>
      <c r="J29" s="632"/>
      <c r="K29" s="630">
        <v>0</v>
      </c>
      <c r="L29" s="631"/>
      <c r="M29" s="126">
        <f>K29/K32</f>
        <v>0</v>
      </c>
      <c r="R29" s="195"/>
    </row>
    <row r="30" spans="1:18" ht="18" customHeight="1">
      <c r="A30" s="691"/>
      <c r="B30" s="42">
        <v>1700</v>
      </c>
      <c r="C30" s="632" t="s">
        <v>264</v>
      </c>
      <c r="D30" s="632"/>
      <c r="E30" s="632"/>
      <c r="F30" s="632"/>
      <c r="G30" s="632"/>
      <c r="H30" s="632"/>
      <c r="I30" s="632"/>
      <c r="J30" s="632"/>
      <c r="K30" s="630">
        <v>0</v>
      </c>
      <c r="L30" s="631"/>
      <c r="M30" s="126">
        <f>K30/K32</f>
        <v>0</v>
      </c>
      <c r="R30" s="195"/>
    </row>
    <row r="31" spans="1:18" ht="18" customHeight="1">
      <c r="A31" s="691"/>
      <c r="B31" s="42">
        <v>1800</v>
      </c>
      <c r="C31" s="632" t="s">
        <v>265</v>
      </c>
      <c r="D31" s="632"/>
      <c r="E31" s="632"/>
      <c r="F31" s="632"/>
      <c r="G31" s="632"/>
      <c r="H31" s="632"/>
      <c r="I31" s="632"/>
      <c r="J31" s="632"/>
      <c r="K31" s="630">
        <v>0</v>
      </c>
      <c r="L31" s="631">
        <v>0</v>
      </c>
      <c r="M31" s="126">
        <f>K31/K32</f>
        <v>0</v>
      </c>
      <c r="R31" s="195"/>
    </row>
    <row r="32" spans="1:18" s="30" customFormat="1" ht="18" customHeight="1" thickBot="1">
      <c r="A32" s="692"/>
      <c r="B32" s="633" t="s">
        <v>266</v>
      </c>
      <c r="C32" s="633"/>
      <c r="D32" s="633"/>
      <c r="E32" s="633"/>
      <c r="F32" s="633"/>
      <c r="G32" s="633"/>
      <c r="H32" s="633"/>
      <c r="I32" s="633"/>
      <c r="J32" s="633"/>
      <c r="K32" s="634">
        <f>SUM(K24:L31)</f>
        <v>115823760</v>
      </c>
      <c r="L32" s="635"/>
      <c r="M32" s="127">
        <f>+K32/K32</f>
        <v>1</v>
      </c>
      <c r="Q32" s="28"/>
      <c r="R32" s="195"/>
    </row>
    <row r="33" spans="1:18" s="29" customFormat="1" ht="28.9" customHeight="1">
      <c r="A33" s="656" t="s">
        <v>267</v>
      </c>
      <c r="B33" s="210" t="s">
        <v>253</v>
      </c>
      <c r="C33" s="629" t="s">
        <v>268</v>
      </c>
      <c r="D33" s="629"/>
      <c r="E33" s="629"/>
      <c r="F33" s="629"/>
      <c r="G33" s="629"/>
      <c r="H33" s="629"/>
      <c r="I33" s="629"/>
      <c r="J33" s="629"/>
      <c r="K33" s="629">
        <v>1</v>
      </c>
      <c r="L33" s="629"/>
      <c r="M33" s="209">
        <v>2</v>
      </c>
      <c r="Q33" s="28"/>
      <c r="R33" s="195"/>
    </row>
    <row r="34" spans="1:18" s="29" customFormat="1" ht="36" customHeight="1">
      <c r="A34" s="657"/>
      <c r="B34" s="132">
        <v>2</v>
      </c>
      <c r="C34" s="716" t="s">
        <v>269</v>
      </c>
      <c r="D34" s="716"/>
      <c r="E34" s="716"/>
      <c r="F34" s="716"/>
      <c r="G34" s="716"/>
      <c r="H34" s="716"/>
      <c r="I34" s="716"/>
      <c r="J34" s="716"/>
      <c r="K34" s="711" t="s">
        <v>270</v>
      </c>
      <c r="L34" s="711"/>
      <c r="M34" s="125" t="s">
        <v>271</v>
      </c>
      <c r="Q34" s="28"/>
      <c r="R34" s="195"/>
    </row>
    <row r="35" spans="1:18" ht="14.25" customHeight="1">
      <c r="A35" s="657"/>
      <c r="B35" s="133">
        <v>2100</v>
      </c>
      <c r="C35" s="716" t="s">
        <v>92</v>
      </c>
      <c r="D35" s="716"/>
      <c r="E35" s="716"/>
      <c r="F35" s="716"/>
      <c r="G35" s="716"/>
      <c r="H35" s="716"/>
      <c r="I35" s="716"/>
      <c r="J35" s="716"/>
      <c r="K35" s="716"/>
      <c r="L35" s="716"/>
      <c r="M35" s="742"/>
      <c r="R35" s="195"/>
    </row>
    <row r="36" spans="1:18" ht="16.149999999999999" customHeight="1">
      <c r="A36" s="657"/>
      <c r="B36" s="133">
        <v>2101</v>
      </c>
      <c r="C36" s="722" t="s">
        <v>272</v>
      </c>
      <c r="D36" s="722"/>
      <c r="E36" s="722"/>
      <c r="F36" s="722"/>
      <c r="G36" s="722"/>
      <c r="H36" s="722"/>
      <c r="I36" s="722"/>
      <c r="J36" s="722"/>
      <c r="K36" s="630">
        <v>0</v>
      </c>
      <c r="L36" s="631"/>
      <c r="M36" s="126">
        <f>K36/K32</f>
        <v>0</v>
      </c>
    </row>
    <row r="37" spans="1:18" ht="16.149999999999999" customHeight="1">
      <c r="A37" s="657"/>
      <c r="B37" s="133">
        <v>2102</v>
      </c>
      <c r="C37" s="722" t="s">
        <v>273</v>
      </c>
      <c r="D37" s="722"/>
      <c r="E37" s="722"/>
      <c r="F37" s="722"/>
      <c r="G37" s="722"/>
      <c r="H37" s="722"/>
      <c r="I37" s="722"/>
      <c r="J37" s="722"/>
      <c r="K37" s="630">
        <v>0</v>
      </c>
      <c r="L37" s="631"/>
      <c r="M37" s="126">
        <f>K37/$K$32</f>
        <v>0</v>
      </c>
    </row>
    <row r="38" spans="1:18" ht="16.149999999999999" customHeight="1">
      <c r="A38" s="657"/>
      <c r="B38" s="133">
        <v>2103</v>
      </c>
      <c r="C38" s="722" t="s">
        <v>274</v>
      </c>
      <c r="D38" s="722"/>
      <c r="E38" s="722"/>
      <c r="F38" s="722"/>
      <c r="G38" s="722"/>
      <c r="H38" s="722"/>
      <c r="I38" s="722"/>
      <c r="J38" s="722"/>
      <c r="K38" s="630">
        <v>0</v>
      </c>
      <c r="L38" s="631"/>
      <c r="M38" s="126">
        <f>K38/$K$32</f>
        <v>0</v>
      </c>
    </row>
    <row r="39" spans="1:18" ht="16.149999999999999" customHeight="1">
      <c r="A39" s="657"/>
      <c r="B39" s="133">
        <v>2104</v>
      </c>
      <c r="C39" s="722" t="s">
        <v>275</v>
      </c>
      <c r="D39" s="722"/>
      <c r="E39" s="722"/>
      <c r="F39" s="722"/>
      <c r="G39" s="722"/>
      <c r="H39" s="722"/>
      <c r="I39" s="722"/>
      <c r="J39" s="722"/>
      <c r="K39" s="630">
        <v>0</v>
      </c>
      <c r="L39" s="631"/>
      <c r="M39" s="126">
        <f t="shared" ref="M39:M48" si="0">K39/$K$32</f>
        <v>0</v>
      </c>
    </row>
    <row r="40" spans="1:18" ht="16.149999999999999" customHeight="1">
      <c r="A40" s="657"/>
      <c r="B40" s="133">
        <v>2105</v>
      </c>
      <c r="C40" s="722" t="s">
        <v>276</v>
      </c>
      <c r="D40" s="722"/>
      <c r="E40" s="722"/>
      <c r="F40" s="722"/>
      <c r="G40" s="722"/>
      <c r="H40" s="722"/>
      <c r="I40" s="722"/>
      <c r="J40" s="722"/>
      <c r="K40" s="630">
        <v>0</v>
      </c>
      <c r="L40" s="631"/>
      <c r="M40" s="126">
        <f t="shared" si="0"/>
        <v>0</v>
      </c>
    </row>
    <row r="41" spans="1:18" ht="16.149999999999999" customHeight="1">
      <c r="A41" s="657"/>
      <c r="B41" s="133">
        <v>2106</v>
      </c>
      <c r="C41" s="722" t="s">
        <v>277</v>
      </c>
      <c r="D41" s="722"/>
      <c r="E41" s="722"/>
      <c r="F41" s="722"/>
      <c r="G41" s="722"/>
      <c r="H41" s="722"/>
      <c r="I41" s="722"/>
      <c r="J41" s="722"/>
      <c r="K41" s="630">
        <v>0</v>
      </c>
      <c r="L41" s="631"/>
      <c r="M41" s="126">
        <f t="shared" si="0"/>
        <v>0</v>
      </c>
    </row>
    <row r="42" spans="1:18" ht="16.149999999999999" customHeight="1">
      <c r="A42" s="657"/>
      <c r="B42" s="133">
        <v>2107</v>
      </c>
      <c r="C42" s="722" t="s">
        <v>278</v>
      </c>
      <c r="D42" s="722"/>
      <c r="E42" s="722"/>
      <c r="F42" s="722"/>
      <c r="G42" s="722"/>
      <c r="H42" s="722"/>
      <c r="I42" s="722"/>
      <c r="J42" s="722"/>
      <c r="K42" s="630">
        <v>0</v>
      </c>
      <c r="L42" s="631"/>
      <c r="M42" s="126">
        <f t="shared" si="0"/>
        <v>0</v>
      </c>
    </row>
    <row r="43" spans="1:18" ht="16.149999999999999" customHeight="1">
      <c r="A43" s="657"/>
      <c r="B43" s="133">
        <v>2108</v>
      </c>
      <c r="C43" s="722" t="s">
        <v>279</v>
      </c>
      <c r="D43" s="722"/>
      <c r="E43" s="722"/>
      <c r="F43" s="722"/>
      <c r="G43" s="722"/>
      <c r="H43" s="722"/>
      <c r="I43" s="722"/>
      <c r="J43" s="722"/>
      <c r="K43" s="630">
        <v>0</v>
      </c>
      <c r="L43" s="631"/>
      <c r="M43" s="126">
        <f t="shared" si="0"/>
        <v>0</v>
      </c>
    </row>
    <row r="44" spans="1:18" ht="16.149999999999999" customHeight="1">
      <c r="A44" s="657"/>
      <c r="B44" s="133">
        <v>2109</v>
      </c>
      <c r="C44" s="722" t="s">
        <v>280</v>
      </c>
      <c r="D44" s="722"/>
      <c r="E44" s="722"/>
      <c r="F44" s="722"/>
      <c r="G44" s="722"/>
      <c r="H44" s="722"/>
      <c r="I44" s="722"/>
      <c r="J44" s="722"/>
      <c r="K44" s="732">
        <v>0</v>
      </c>
      <c r="L44" s="732"/>
      <c r="M44" s="126">
        <f>K44/$K$32</f>
        <v>0</v>
      </c>
    </row>
    <row r="45" spans="1:18" ht="16.149999999999999" customHeight="1">
      <c r="A45" s="657"/>
      <c r="B45" s="133">
        <f>+B44+1</f>
        <v>2110</v>
      </c>
      <c r="C45" s="722" t="s">
        <v>281</v>
      </c>
      <c r="D45" s="722"/>
      <c r="E45" s="722"/>
      <c r="F45" s="722"/>
      <c r="G45" s="722"/>
      <c r="H45" s="722"/>
      <c r="I45" s="722"/>
      <c r="J45" s="722"/>
      <c r="K45" s="732">
        <f>+Honorarios!J13</f>
        <v>69000000</v>
      </c>
      <c r="L45" s="732"/>
      <c r="M45" s="126">
        <f t="shared" si="0"/>
        <v>0.59573268904411325</v>
      </c>
    </row>
    <row r="46" spans="1:18" ht="16.149999999999999" customHeight="1">
      <c r="A46" s="657"/>
      <c r="B46" s="133">
        <f>+B45+1</f>
        <v>2111</v>
      </c>
      <c r="C46" s="722" t="s">
        <v>282</v>
      </c>
      <c r="D46" s="722"/>
      <c r="E46" s="722"/>
      <c r="F46" s="722"/>
      <c r="G46" s="722"/>
      <c r="H46" s="722"/>
      <c r="I46" s="722"/>
      <c r="J46" s="722"/>
      <c r="K46" s="732">
        <v>0</v>
      </c>
      <c r="L46" s="732"/>
      <c r="M46" s="126">
        <f t="shared" si="0"/>
        <v>0</v>
      </c>
    </row>
    <row r="47" spans="1:18" ht="16.149999999999999" customHeight="1">
      <c r="A47" s="657"/>
      <c r="B47" s="133">
        <f>+B46+1</f>
        <v>2112</v>
      </c>
      <c r="C47" s="722" t="s">
        <v>283</v>
      </c>
      <c r="D47" s="722"/>
      <c r="E47" s="722"/>
      <c r="F47" s="722"/>
      <c r="G47" s="722"/>
      <c r="H47" s="722"/>
      <c r="I47" s="722"/>
      <c r="J47" s="722"/>
      <c r="K47" s="732">
        <f>+Honorarios!J24</f>
        <v>3000000</v>
      </c>
      <c r="L47" s="732"/>
      <c r="M47" s="126">
        <f t="shared" si="0"/>
        <v>2.5901421262787532E-2</v>
      </c>
    </row>
    <row r="48" spans="1:18" ht="16.149999999999999" customHeight="1">
      <c r="A48" s="657"/>
      <c r="B48" s="133">
        <f>+B47+1</f>
        <v>2113</v>
      </c>
      <c r="C48" s="722" t="s">
        <v>284</v>
      </c>
      <c r="D48" s="722"/>
      <c r="E48" s="722"/>
      <c r="F48" s="722"/>
      <c r="G48" s="722"/>
      <c r="H48" s="722"/>
      <c r="I48" s="722"/>
      <c r="J48" s="722"/>
      <c r="K48" s="732">
        <v>0</v>
      </c>
      <c r="L48" s="732"/>
      <c r="M48" s="126">
        <f t="shared" si="0"/>
        <v>0</v>
      </c>
    </row>
    <row r="49" spans="1:13" s="30" customFormat="1" ht="15.75" customHeight="1">
      <c r="A49" s="657"/>
      <c r="B49" s="665" t="s">
        <v>285</v>
      </c>
      <c r="C49" s="666"/>
      <c r="D49" s="666"/>
      <c r="E49" s="666"/>
      <c r="F49" s="666"/>
      <c r="G49" s="666"/>
      <c r="H49" s="666"/>
      <c r="I49" s="666"/>
      <c r="J49" s="666"/>
      <c r="K49" s="664">
        <f>SUM(K36:L48)</f>
        <v>72000000</v>
      </c>
      <c r="L49" s="664"/>
      <c r="M49" s="211">
        <f>SUM(M36:M48)</f>
        <v>0.62163411030690074</v>
      </c>
    </row>
    <row r="50" spans="1:13" ht="18" customHeight="1">
      <c r="A50" s="657"/>
      <c r="B50" s="132">
        <v>2200</v>
      </c>
      <c r="C50" s="659" t="s">
        <v>286</v>
      </c>
      <c r="D50" s="659"/>
      <c r="E50" s="659"/>
      <c r="F50" s="659"/>
      <c r="G50" s="659"/>
      <c r="H50" s="659"/>
      <c r="I50" s="659"/>
      <c r="J50" s="659"/>
      <c r="K50" s="659"/>
      <c r="L50" s="659"/>
      <c r="M50" s="660"/>
    </row>
    <row r="51" spans="1:13" ht="18" customHeight="1">
      <c r="A51" s="657"/>
      <c r="B51" s="133">
        <v>2201</v>
      </c>
      <c r="C51" s="661" t="s">
        <v>287</v>
      </c>
      <c r="D51" s="661"/>
      <c r="E51" s="661"/>
      <c r="F51" s="661"/>
      <c r="G51" s="661"/>
      <c r="H51" s="661"/>
      <c r="I51" s="661"/>
      <c r="J51" s="661"/>
      <c r="K51" s="662">
        <f>+'Niños y Niñas'!G10</f>
        <v>3360000</v>
      </c>
      <c r="L51" s="662"/>
      <c r="M51" s="212">
        <f>K51/$K$32</f>
        <v>2.9009591814322035E-2</v>
      </c>
    </row>
    <row r="52" spans="1:13" ht="18" customHeight="1">
      <c r="A52" s="657"/>
      <c r="B52" s="133">
        <v>2202</v>
      </c>
      <c r="C52" s="661" t="s">
        <v>288</v>
      </c>
      <c r="D52" s="661"/>
      <c r="E52" s="661"/>
      <c r="F52" s="661"/>
      <c r="G52" s="661"/>
      <c r="H52" s="661"/>
      <c r="I52" s="661"/>
      <c r="J52" s="661"/>
      <c r="K52" s="662">
        <f>+'Niños y Niñas'!G11</f>
        <v>300000</v>
      </c>
      <c r="L52" s="662"/>
      <c r="M52" s="212">
        <f t="shared" ref="M52:M65" si="1">K52/$K$32</f>
        <v>2.5901421262787532E-3</v>
      </c>
    </row>
    <row r="53" spans="1:13" ht="18" customHeight="1">
      <c r="A53" s="657"/>
      <c r="B53" s="133">
        <v>2203</v>
      </c>
      <c r="C53" s="661" t="s">
        <v>289</v>
      </c>
      <c r="D53" s="661"/>
      <c r="E53" s="661"/>
      <c r="F53" s="661"/>
      <c r="G53" s="661"/>
      <c r="H53" s="661"/>
      <c r="I53" s="661"/>
      <c r="J53" s="661"/>
      <c r="K53" s="662">
        <f>+'Niños y Niñas'!G12</f>
        <v>900000</v>
      </c>
      <c r="L53" s="662"/>
      <c r="M53" s="212">
        <f t="shared" si="1"/>
        <v>7.7704263788362597E-3</v>
      </c>
    </row>
    <row r="54" spans="1:13" ht="18" customHeight="1">
      <c r="A54" s="657"/>
      <c r="B54" s="133">
        <v>2204</v>
      </c>
      <c r="C54" s="661" t="s">
        <v>290</v>
      </c>
      <c r="D54" s="661"/>
      <c r="E54" s="661"/>
      <c r="F54" s="661"/>
      <c r="G54" s="661"/>
      <c r="H54" s="661"/>
      <c r="I54" s="661"/>
      <c r="J54" s="661"/>
      <c r="K54" s="662">
        <v>0</v>
      </c>
      <c r="L54" s="662"/>
      <c r="M54" s="212">
        <f t="shared" si="1"/>
        <v>0</v>
      </c>
    </row>
    <row r="55" spans="1:13" ht="18" customHeight="1">
      <c r="A55" s="657"/>
      <c r="B55" s="133">
        <v>2205</v>
      </c>
      <c r="C55" s="661" t="s">
        <v>291</v>
      </c>
      <c r="D55" s="661"/>
      <c r="E55" s="661"/>
      <c r="F55" s="661"/>
      <c r="G55" s="661"/>
      <c r="H55" s="661"/>
      <c r="I55" s="661"/>
      <c r="J55" s="661"/>
      <c r="K55" s="662">
        <v>0</v>
      </c>
      <c r="L55" s="662"/>
      <c r="M55" s="212">
        <f t="shared" si="1"/>
        <v>0</v>
      </c>
    </row>
    <row r="56" spans="1:13" ht="18" customHeight="1">
      <c r="A56" s="657"/>
      <c r="B56" s="133">
        <v>2206</v>
      </c>
      <c r="C56" s="661" t="s">
        <v>292</v>
      </c>
      <c r="D56" s="661"/>
      <c r="E56" s="661"/>
      <c r="F56" s="661"/>
      <c r="G56" s="661"/>
      <c r="H56" s="661"/>
      <c r="I56" s="661"/>
      <c r="J56" s="661"/>
      <c r="K56" s="662">
        <f>+'Niños y Niñas'!G13</f>
        <v>600000</v>
      </c>
      <c r="L56" s="662"/>
      <c r="M56" s="212">
        <f t="shared" si="1"/>
        <v>5.1802842525575064E-3</v>
      </c>
    </row>
    <row r="57" spans="1:13" ht="18" customHeight="1">
      <c r="A57" s="657"/>
      <c r="B57" s="133">
        <v>2207</v>
      </c>
      <c r="C57" s="661" t="s">
        <v>293</v>
      </c>
      <c r="D57" s="661"/>
      <c r="E57" s="661"/>
      <c r="F57" s="661"/>
      <c r="G57" s="661"/>
      <c r="H57" s="661"/>
      <c r="I57" s="661"/>
      <c r="J57" s="661"/>
      <c r="K57" s="662">
        <f>+'Niños y Niñas'!G14</f>
        <v>720000</v>
      </c>
      <c r="L57" s="662"/>
      <c r="M57" s="212">
        <f t="shared" si="1"/>
        <v>6.2163411030690075E-3</v>
      </c>
    </row>
    <row r="58" spans="1:13" ht="18" customHeight="1">
      <c r="A58" s="657"/>
      <c r="B58" s="133">
        <v>2208</v>
      </c>
      <c r="C58" s="661" t="s">
        <v>294</v>
      </c>
      <c r="D58" s="661"/>
      <c r="E58" s="661"/>
      <c r="F58" s="661"/>
      <c r="G58" s="661"/>
      <c r="H58" s="661"/>
      <c r="I58" s="661"/>
      <c r="J58" s="661"/>
      <c r="K58" s="662">
        <f>+'Niños y Niñas'!G15</f>
        <v>1650000</v>
      </c>
      <c r="L58" s="662"/>
      <c r="M58" s="212">
        <f t="shared" si="1"/>
        <v>1.4245781694533142E-2</v>
      </c>
    </row>
    <row r="59" spans="1:13" ht="18" customHeight="1">
      <c r="A59" s="657"/>
      <c r="B59" s="133">
        <v>2209</v>
      </c>
      <c r="C59" s="661" t="s">
        <v>295</v>
      </c>
      <c r="D59" s="661"/>
      <c r="E59" s="661"/>
      <c r="F59" s="661"/>
      <c r="G59" s="661"/>
      <c r="H59" s="661"/>
      <c r="I59" s="661"/>
      <c r="J59" s="661"/>
      <c r="K59" s="662">
        <v>0</v>
      </c>
      <c r="L59" s="662"/>
      <c r="M59" s="212">
        <f t="shared" si="1"/>
        <v>0</v>
      </c>
    </row>
    <row r="60" spans="1:13" ht="27" customHeight="1">
      <c r="A60" s="657"/>
      <c r="B60" s="134">
        <v>2210</v>
      </c>
      <c r="C60" s="719" t="s">
        <v>296</v>
      </c>
      <c r="D60" s="719"/>
      <c r="E60" s="719"/>
      <c r="F60" s="719"/>
      <c r="G60" s="719"/>
      <c r="H60" s="719"/>
      <c r="I60" s="719"/>
      <c r="J60" s="719"/>
      <c r="K60" s="663">
        <v>0</v>
      </c>
      <c r="L60" s="663"/>
      <c r="M60" s="213">
        <f t="shared" si="1"/>
        <v>0</v>
      </c>
    </row>
    <row r="61" spans="1:13" ht="21" customHeight="1">
      <c r="A61" s="657"/>
      <c r="B61" s="134">
        <v>2211</v>
      </c>
      <c r="C61" s="720" t="s">
        <v>297</v>
      </c>
      <c r="D61" s="720"/>
      <c r="E61" s="720"/>
      <c r="F61" s="720"/>
      <c r="G61" s="720"/>
      <c r="H61" s="720"/>
      <c r="I61" s="720"/>
      <c r="J61" s="720"/>
      <c r="K61" s="663">
        <v>0</v>
      </c>
      <c r="L61" s="663"/>
      <c r="M61" s="213">
        <f t="shared" si="1"/>
        <v>0</v>
      </c>
    </row>
    <row r="62" spans="1:13" ht="18" customHeight="1">
      <c r="A62" s="657"/>
      <c r="B62" s="134">
        <v>2212</v>
      </c>
      <c r="C62" s="720" t="s">
        <v>298</v>
      </c>
      <c r="D62" s="720"/>
      <c r="E62" s="720"/>
      <c r="F62" s="720"/>
      <c r="G62" s="720"/>
      <c r="H62" s="720"/>
      <c r="I62" s="720"/>
      <c r="J62" s="720"/>
      <c r="K62" s="663">
        <f>+'Niños y Niñas'!G16</f>
        <v>0</v>
      </c>
      <c r="L62" s="663"/>
      <c r="M62" s="213">
        <f t="shared" si="1"/>
        <v>0</v>
      </c>
    </row>
    <row r="63" spans="1:13" ht="18" customHeight="1">
      <c r="A63" s="657"/>
      <c r="B63" s="133">
        <v>2213</v>
      </c>
      <c r="C63" s="661" t="s">
        <v>299</v>
      </c>
      <c r="D63" s="661"/>
      <c r="E63" s="661"/>
      <c r="F63" s="661"/>
      <c r="G63" s="661"/>
      <c r="H63" s="661"/>
      <c r="I63" s="661"/>
      <c r="J63" s="661"/>
      <c r="K63" s="662">
        <v>0</v>
      </c>
      <c r="L63" s="662"/>
      <c r="M63" s="212">
        <f t="shared" si="1"/>
        <v>0</v>
      </c>
    </row>
    <row r="64" spans="1:13" ht="18" customHeight="1">
      <c r="A64" s="657"/>
      <c r="B64" s="133">
        <v>2214</v>
      </c>
      <c r="C64" s="661" t="s">
        <v>300</v>
      </c>
      <c r="D64" s="661"/>
      <c r="E64" s="661"/>
      <c r="F64" s="661"/>
      <c r="G64" s="661"/>
      <c r="H64" s="661"/>
      <c r="I64" s="661"/>
      <c r="J64" s="661"/>
      <c r="K64" s="662">
        <v>0</v>
      </c>
      <c r="L64" s="662"/>
      <c r="M64" s="212">
        <f t="shared" si="1"/>
        <v>0</v>
      </c>
    </row>
    <row r="65" spans="1:13" ht="18" customHeight="1">
      <c r="A65" s="657"/>
      <c r="B65" s="133">
        <v>2215</v>
      </c>
      <c r="C65" s="661" t="s">
        <v>284</v>
      </c>
      <c r="D65" s="661"/>
      <c r="E65" s="661"/>
      <c r="F65" s="661"/>
      <c r="G65" s="661"/>
      <c r="H65" s="661"/>
      <c r="I65" s="661"/>
      <c r="J65" s="661"/>
      <c r="K65" s="662">
        <v>0</v>
      </c>
      <c r="L65" s="662"/>
      <c r="M65" s="212">
        <f t="shared" si="1"/>
        <v>0</v>
      </c>
    </row>
    <row r="66" spans="1:13" ht="18" customHeight="1">
      <c r="A66" s="657"/>
      <c r="B66" s="665" t="s">
        <v>285</v>
      </c>
      <c r="C66" s="666"/>
      <c r="D66" s="666"/>
      <c r="E66" s="666"/>
      <c r="F66" s="666"/>
      <c r="G66" s="666"/>
      <c r="H66" s="666"/>
      <c r="I66" s="666"/>
      <c r="J66" s="666"/>
      <c r="K66" s="664">
        <f>SUM(K51:L65)</f>
        <v>7530000</v>
      </c>
      <c r="L66" s="664"/>
      <c r="M66" s="211">
        <f>K66/$K$32</f>
        <v>6.5012567369596708E-2</v>
      </c>
    </row>
    <row r="67" spans="1:13" ht="18" customHeight="1">
      <c r="A67" s="657"/>
      <c r="B67" s="132">
        <v>2300</v>
      </c>
      <c r="C67" s="659" t="s">
        <v>140</v>
      </c>
      <c r="D67" s="659"/>
      <c r="E67" s="659"/>
      <c r="F67" s="659"/>
      <c r="G67" s="659"/>
      <c r="H67" s="659"/>
      <c r="I67" s="659"/>
      <c r="J67" s="659"/>
      <c r="K67" s="659"/>
      <c r="L67" s="659"/>
      <c r="M67" s="660"/>
    </row>
    <row r="68" spans="1:13" ht="16.899999999999999" customHeight="1">
      <c r="A68" s="657"/>
      <c r="B68" s="133">
        <v>2301</v>
      </c>
      <c r="C68" s="661" t="s">
        <v>301</v>
      </c>
      <c r="D68" s="661"/>
      <c r="E68" s="661"/>
      <c r="F68" s="661"/>
      <c r="G68" s="661"/>
      <c r="H68" s="661"/>
      <c r="I68" s="661"/>
      <c r="J68" s="661"/>
      <c r="K68" s="662">
        <f>+'Gastos Generales'!F8</f>
        <v>3000000</v>
      </c>
      <c r="L68" s="662"/>
      <c r="M68" s="212">
        <f>K68/$K$32</f>
        <v>2.5901421262787532E-2</v>
      </c>
    </row>
    <row r="69" spans="1:13" ht="16.899999999999999" customHeight="1">
      <c r="A69" s="657"/>
      <c r="B69" s="133">
        <v>2302</v>
      </c>
      <c r="C69" s="661" t="s">
        <v>302</v>
      </c>
      <c r="D69" s="661"/>
      <c r="E69" s="661"/>
      <c r="F69" s="661"/>
      <c r="G69" s="661"/>
      <c r="H69" s="661"/>
      <c r="I69" s="661"/>
      <c r="J69" s="661"/>
      <c r="K69" s="662">
        <f>+'Gastos Generales'!F9</f>
        <v>300000</v>
      </c>
      <c r="L69" s="662">
        <v>0</v>
      </c>
      <c r="M69" s="212">
        <f t="shared" ref="M69:M79" si="2">K69/$K$32</f>
        <v>2.5901421262787532E-3</v>
      </c>
    </row>
    <row r="70" spans="1:13" ht="16.899999999999999" customHeight="1">
      <c r="A70" s="657"/>
      <c r="B70" s="133">
        <v>2303</v>
      </c>
      <c r="C70" s="661" t="s">
        <v>303</v>
      </c>
      <c r="D70" s="661"/>
      <c r="E70" s="661"/>
      <c r="F70" s="661"/>
      <c r="G70" s="661"/>
      <c r="H70" s="661"/>
      <c r="I70" s="661"/>
      <c r="J70" s="661"/>
      <c r="K70" s="662">
        <f>+'Gastos Generales'!F10</f>
        <v>21000000</v>
      </c>
      <c r="L70" s="662">
        <v>0</v>
      </c>
      <c r="M70" s="212">
        <f t="shared" si="2"/>
        <v>0.18130994883951271</v>
      </c>
    </row>
    <row r="71" spans="1:13" ht="16.899999999999999" customHeight="1">
      <c r="A71" s="657"/>
      <c r="B71" s="133">
        <v>2304</v>
      </c>
      <c r="C71" s="661" t="s">
        <v>304</v>
      </c>
      <c r="D71" s="661"/>
      <c r="E71" s="661"/>
      <c r="F71" s="661"/>
      <c r="G71" s="661"/>
      <c r="H71" s="661"/>
      <c r="I71" s="661"/>
      <c r="J71" s="661"/>
      <c r="K71" s="662">
        <f>+'Gastos Generales'!F11</f>
        <v>780000</v>
      </c>
      <c r="L71" s="662">
        <v>0</v>
      </c>
      <c r="M71" s="212">
        <f t="shared" si="2"/>
        <v>6.7343695283247585E-3</v>
      </c>
    </row>
    <row r="72" spans="1:13" ht="16.899999999999999" customHeight="1">
      <c r="A72" s="657"/>
      <c r="B72" s="133">
        <v>2305</v>
      </c>
      <c r="C72" s="661" t="s">
        <v>305</v>
      </c>
      <c r="D72" s="661"/>
      <c r="E72" s="661"/>
      <c r="F72" s="661"/>
      <c r="G72" s="661"/>
      <c r="H72" s="661"/>
      <c r="I72" s="661"/>
      <c r="J72" s="661"/>
      <c r="K72" s="662">
        <f>+'Gastos Generales'!F12</f>
        <v>960000</v>
      </c>
      <c r="L72" s="662">
        <v>0</v>
      </c>
      <c r="M72" s="212">
        <f t="shared" si="2"/>
        <v>8.2884548040920106E-3</v>
      </c>
    </row>
    <row r="73" spans="1:13" ht="16.899999999999999" customHeight="1">
      <c r="A73" s="657"/>
      <c r="B73" s="133">
        <v>2306</v>
      </c>
      <c r="C73" s="661" t="s">
        <v>306</v>
      </c>
      <c r="D73" s="661"/>
      <c r="E73" s="661"/>
      <c r="F73" s="661"/>
      <c r="G73" s="661"/>
      <c r="H73" s="661"/>
      <c r="I73" s="661"/>
      <c r="J73" s="661"/>
      <c r="K73" s="662">
        <f>+'Gastos Generales'!F13</f>
        <v>900000</v>
      </c>
      <c r="L73" s="662">
        <v>0</v>
      </c>
      <c r="M73" s="212">
        <f>K73/$K$32</f>
        <v>7.7704263788362597E-3</v>
      </c>
    </row>
    <row r="74" spans="1:13" ht="18.600000000000001" customHeight="1">
      <c r="A74" s="657"/>
      <c r="B74" s="133">
        <v>2307</v>
      </c>
      <c r="C74" s="741" t="s">
        <v>307</v>
      </c>
      <c r="D74" s="741"/>
      <c r="E74" s="741"/>
      <c r="F74" s="741"/>
      <c r="G74" s="741"/>
      <c r="H74" s="741"/>
      <c r="I74" s="741"/>
      <c r="J74" s="741"/>
      <c r="K74" s="662">
        <f>+'Gastos Generales'!F14</f>
        <v>1470000</v>
      </c>
      <c r="L74" s="662">
        <v>0</v>
      </c>
      <c r="M74" s="212">
        <f t="shared" si="2"/>
        <v>1.2691696418765891E-2</v>
      </c>
    </row>
    <row r="75" spans="1:13" ht="18" customHeight="1">
      <c r="A75" s="657"/>
      <c r="B75" s="133">
        <v>2308</v>
      </c>
      <c r="C75" s="661" t="s">
        <v>308</v>
      </c>
      <c r="D75" s="661"/>
      <c r="E75" s="661"/>
      <c r="F75" s="661"/>
      <c r="G75" s="661"/>
      <c r="H75" s="661"/>
      <c r="I75" s="661"/>
      <c r="J75" s="661"/>
      <c r="K75" s="662">
        <f>+'Gastos Generales'!F15</f>
        <v>463290</v>
      </c>
      <c r="L75" s="662">
        <v>0</v>
      </c>
      <c r="M75" s="212">
        <f t="shared" si="2"/>
        <v>3.9999564856122785E-3</v>
      </c>
    </row>
    <row r="76" spans="1:13" ht="18" customHeight="1">
      <c r="A76" s="657"/>
      <c r="B76" s="133">
        <v>2309</v>
      </c>
      <c r="C76" s="661" t="s">
        <v>309</v>
      </c>
      <c r="D76" s="661"/>
      <c r="E76" s="661"/>
      <c r="F76" s="661"/>
      <c r="G76" s="661"/>
      <c r="H76" s="661"/>
      <c r="I76" s="661"/>
      <c r="J76" s="661"/>
      <c r="K76" s="662">
        <f>+'Gastos Generales'!F16</f>
        <v>820470</v>
      </c>
      <c r="L76" s="662">
        <v>0</v>
      </c>
      <c r="M76" s="212">
        <f t="shared" si="2"/>
        <v>7.0837797011597623E-3</v>
      </c>
    </row>
    <row r="77" spans="1:13" ht="16.149999999999999" customHeight="1">
      <c r="A77" s="657"/>
      <c r="B77" s="133">
        <v>2310</v>
      </c>
      <c r="C77" s="661" t="s">
        <v>310</v>
      </c>
      <c r="D77" s="661"/>
      <c r="E77" s="661"/>
      <c r="F77" s="661"/>
      <c r="G77" s="661"/>
      <c r="H77" s="661"/>
      <c r="I77" s="661"/>
      <c r="J77" s="661"/>
      <c r="K77" s="662">
        <f>+Honorarios!J18</f>
        <v>6600000</v>
      </c>
      <c r="L77" s="662">
        <v>0</v>
      </c>
      <c r="M77" s="212">
        <f t="shared" si="2"/>
        <v>5.6983126778132567E-2</v>
      </c>
    </row>
    <row r="78" spans="1:13" ht="16.899999999999999" customHeight="1">
      <c r="A78" s="657"/>
      <c r="B78" s="133">
        <v>2311</v>
      </c>
      <c r="C78" s="661" t="s">
        <v>311</v>
      </c>
      <c r="D78" s="661"/>
      <c r="E78" s="661"/>
      <c r="F78" s="661"/>
      <c r="G78" s="661"/>
      <c r="H78" s="661"/>
      <c r="I78" s="661"/>
      <c r="J78" s="661"/>
      <c r="K78" s="662">
        <v>0</v>
      </c>
      <c r="L78" s="662">
        <v>0</v>
      </c>
      <c r="M78" s="212">
        <f t="shared" si="2"/>
        <v>0</v>
      </c>
    </row>
    <row r="79" spans="1:13" s="30" customFormat="1" ht="15.6" customHeight="1">
      <c r="A79" s="657"/>
      <c r="B79" s="133">
        <v>2312</v>
      </c>
      <c r="C79" s="661" t="s">
        <v>284</v>
      </c>
      <c r="D79" s="661"/>
      <c r="E79" s="661"/>
      <c r="F79" s="661"/>
      <c r="G79" s="661"/>
      <c r="H79" s="661"/>
      <c r="I79" s="661"/>
      <c r="J79" s="661"/>
      <c r="K79" s="662">
        <v>0</v>
      </c>
      <c r="L79" s="662">
        <v>0</v>
      </c>
      <c r="M79" s="212">
        <f t="shared" si="2"/>
        <v>0</v>
      </c>
    </row>
    <row r="80" spans="1:13" ht="17.25" customHeight="1">
      <c r="A80" s="657"/>
      <c r="B80" s="724" t="s">
        <v>285</v>
      </c>
      <c r="C80" s="725"/>
      <c r="D80" s="725"/>
      <c r="E80" s="725"/>
      <c r="F80" s="725"/>
      <c r="G80" s="725"/>
      <c r="H80" s="725"/>
      <c r="I80" s="725"/>
      <c r="J80" s="725"/>
      <c r="K80" s="723">
        <f>SUM(K68:L79)</f>
        <v>36293760</v>
      </c>
      <c r="L80" s="723"/>
      <c r="M80" s="214">
        <f>SUM(M68:M79)</f>
        <v>0.31335332232350249</v>
      </c>
    </row>
    <row r="81" spans="1:13" ht="14.25" customHeight="1">
      <c r="A81" s="657"/>
      <c r="B81" s="729"/>
      <c r="C81" s="730"/>
      <c r="D81" s="730"/>
      <c r="E81" s="730"/>
      <c r="F81" s="730"/>
      <c r="G81" s="730"/>
      <c r="H81" s="730"/>
      <c r="I81" s="730"/>
      <c r="J81" s="730"/>
      <c r="K81" s="730"/>
      <c r="L81" s="730"/>
      <c r="M81" s="731"/>
    </row>
    <row r="82" spans="1:13" ht="12.75" customHeight="1" thickBot="1">
      <c r="A82" s="658"/>
      <c r="B82" s="726" t="s">
        <v>312</v>
      </c>
      <c r="C82" s="727"/>
      <c r="D82" s="727"/>
      <c r="E82" s="727"/>
      <c r="F82" s="727"/>
      <c r="G82" s="727"/>
      <c r="H82" s="727"/>
      <c r="I82" s="727"/>
      <c r="J82" s="727"/>
      <c r="K82" s="728">
        <f>K80+K66+K49</f>
        <v>115823760</v>
      </c>
      <c r="L82" s="728"/>
      <c r="M82" s="215">
        <f>M80+M66+M49</f>
        <v>1</v>
      </c>
    </row>
    <row r="83" spans="1:13" ht="13.15" customHeight="1" thickTop="1">
      <c r="A83" s="654" t="s">
        <v>313</v>
      </c>
      <c r="B83" s="638" t="s">
        <v>314</v>
      </c>
      <c r="C83" s="639"/>
      <c r="D83" s="639"/>
      <c r="E83" s="639"/>
      <c r="F83" s="639"/>
      <c r="G83" s="639"/>
      <c r="H83" s="640"/>
      <c r="I83" s="739" t="s">
        <v>172</v>
      </c>
      <c r="J83" s="739"/>
      <c r="K83" s="739"/>
      <c r="L83" s="739"/>
      <c r="M83" s="740"/>
    </row>
    <row r="84" spans="1:13" ht="105.6" customHeight="1">
      <c r="A84" s="654"/>
      <c r="B84" s="641" t="s">
        <v>315</v>
      </c>
      <c r="C84" s="642"/>
      <c r="D84" s="642"/>
      <c r="E84" s="642"/>
      <c r="F84" s="642"/>
      <c r="G84" s="642"/>
      <c r="H84" s="643"/>
      <c r="I84" s="736" t="s">
        <v>316</v>
      </c>
      <c r="J84" s="737"/>
      <c r="K84" s="737"/>
      <c r="L84" s="737"/>
      <c r="M84" s="738"/>
    </row>
    <row r="85" spans="1:13" ht="13.15" customHeight="1">
      <c r="A85" s="654"/>
      <c r="B85" s="644" t="s">
        <v>317</v>
      </c>
      <c r="C85" s="645"/>
      <c r="D85" s="645"/>
      <c r="E85" s="645"/>
      <c r="F85" s="645"/>
      <c r="G85" s="645"/>
      <c r="H85" s="646"/>
      <c r="I85" s="650" t="s">
        <v>317</v>
      </c>
      <c r="J85" s="645"/>
      <c r="K85" s="645"/>
      <c r="L85" s="645"/>
      <c r="M85" s="651"/>
    </row>
    <row r="86" spans="1:13" ht="6" customHeight="1" thickBot="1">
      <c r="A86" s="655"/>
      <c r="B86" s="647"/>
      <c r="C86" s="648"/>
      <c r="D86" s="648"/>
      <c r="E86" s="648"/>
      <c r="F86" s="648"/>
      <c r="G86" s="648"/>
      <c r="H86" s="649"/>
      <c r="I86" s="652"/>
      <c r="J86" s="648"/>
      <c r="K86" s="648"/>
      <c r="L86" s="648"/>
      <c r="M86" s="653"/>
    </row>
    <row r="87" spans="1:13" ht="18.75" customHeight="1" thickTop="1">
      <c r="A87" s="129"/>
      <c r="B87" s="721" t="s">
        <v>318</v>
      </c>
      <c r="C87" s="721"/>
      <c r="D87" s="721"/>
      <c r="E87" s="721"/>
      <c r="F87" s="721"/>
      <c r="G87" s="721"/>
      <c r="H87" s="721"/>
      <c r="I87" s="721"/>
      <c r="J87" s="721"/>
      <c r="K87" s="721"/>
      <c r="L87" s="721"/>
      <c r="M87" s="721"/>
    </row>
    <row r="88" spans="1:13" ht="29.25" customHeight="1">
      <c r="A88" s="129"/>
      <c r="B88" s="721" t="s">
        <v>319</v>
      </c>
      <c r="C88" s="721"/>
      <c r="D88" s="721"/>
      <c r="E88" s="721"/>
      <c r="F88" s="721"/>
      <c r="G88" s="721"/>
      <c r="H88" s="721"/>
      <c r="I88" s="721"/>
      <c r="J88" s="721"/>
      <c r="K88" s="721"/>
      <c r="L88" s="721"/>
      <c r="M88" s="721"/>
    </row>
    <row r="89" spans="1:13" ht="12">
      <c r="A89" s="129"/>
    </row>
    <row r="90" spans="1:13" ht="12">
      <c r="A90" s="129"/>
    </row>
    <row r="91" spans="1:13" ht="12">
      <c r="A91" s="129"/>
    </row>
    <row r="92" spans="1:13" ht="12">
      <c r="A92" s="129"/>
    </row>
    <row r="93" spans="1:13" ht="12">
      <c r="A93" s="129"/>
    </row>
    <row r="94" spans="1:13" ht="12">
      <c r="A94" s="129"/>
    </row>
    <row r="95" spans="1:13" ht="12">
      <c r="A95" s="129"/>
    </row>
    <row r="96" spans="1:13" ht="12">
      <c r="A96" s="129"/>
    </row>
    <row r="97" spans="1:1" ht="12">
      <c r="A97" s="129"/>
    </row>
    <row r="98" spans="1:1" ht="12">
      <c r="A98" s="129"/>
    </row>
    <row r="99" spans="1:1" ht="12">
      <c r="A99" s="129"/>
    </row>
    <row r="100" spans="1:1" ht="12">
      <c r="A100" s="129"/>
    </row>
    <row r="101" spans="1:1" ht="12">
      <c r="A101" s="129"/>
    </row>
    <row r="102" spans="1:1" ht="12">
      <c r="A102" s="129"/>
    </row>
    <row r="103" spans="1:1" ht="12">
      <c r="A103" s="129"/>
    </row>
    <row r="104" spans="1:1" ht="12">
      <c r="A104" s="129"/>
    </row>
    <row r="105" spans="1:1" ht="12">
      <c r="A105" s="28"/>
    </row>
    <row r="106" spans="1:1" ht="12">
      <c r="A106" s="28"/>
    </row>
    <row r="107" spans="1:1" ht="12">
      <c r="A107" s="28"/>
    </row>
    <row r="108" spans="1:1" ht="12">
      <c r="A108" s="28"/>
    </row>
  </sheetData>
  <sheetProtection algorithmName="SHA-512" hashValue="L6VR1ff5XUps6tqZUs2QhLrnMntxQNhcSLg/uNhbkeHVlCiAxKyncftdRHCgKAQmAH/ISHkOgKnqYsSuHNd8AQ==" saltValue="2CO7ptcbaD93esurdnMTBg==" spinCount="100000" sheet="1" objects="1" scenarios="1"/>
  <mergeCells count="167">
    <mergeCell ref="C71:J71"/>
    <mergeCell ref="C78:J78"/>
    <mergeCell ref="C79:J79"/>
    <mergeCell ref="K53:L53"/>
    <mergeCell ref="C35:M35"/>
    <mergeCell ref="C34:J34"/>
    <mergeCell ref="K33:L33"/>
    <mergeCell ref="K12:L12"/>
    <mergeCell ref="K13:L13"/>
    <mergeCell ref="C52:J52"/>
    <mergeCell ref="K47:L47"/>
    <mergeCell ref="K38:L38"/>
    <mergeCell ref="K39:L39"/>
    <mergeCell ref="K40:L40"/>
    <mergeCell ref="K41:L41"/>
    <mergeCell ref="K42:L42"/>
    <mergeCell ref="K43:L43"/>
    <mergeCell ref="K44:L44"/>
    <mergeCell ref="K45:L45"/>
    <mergeCell ref="K46:L46"/>
    <mergeCell ref="K34:L34"/>
    <mergeCell ref="C36:J36"/>
    <mergeCell ref="C37:J37"/>
    <mergeCell ref="K36:L36"/>
    <mergeCell ref="K22:L22"/>
    <mergeCell ref="C24:J24"/>
    <mergeCell ref="H5:M5"/>
    <mergeCell ref="I84:M84"/>
    <mergeCell ref="I83:M83"/>
    <mergeCell ref="K64:L64"/>
    <mergeCell ref="K65:L65"/>
    <mergeCell ref="K74:L74"/>
    <mergeCell ref="K75:L75"/>
    <mergeCell ref="K76:L76"/>
    <mergeCell ref="K77:L77"/>
    <mergeCell ref="K78:L78"/>
    <mergeCell ref="K79:L79"/>
    <mergeCell ref="C72:J72"/>
    <mergeCell ref="C73:J73"/>
    <mergeCell ref="C74:J74"/>
    <mergeCell ref="C75:J75"/>
    <mergeCell ref="C76:J76"/>
    <mergeCell ref="C77:J77"/>
    <mergeCell ref="K72:L72"/>
    <mergeCell ref="K73:L73"/>
    <mergeCell ref="K71:L71"/>
    <mergeCell ref="K66:L66"/>
    <mergeCell ref="B66:J66"/>
    <mergeCell ref="B88:M88"/>
    <mergeCell ref="B87:M87"/>
    <mergeCell ref="C38:J38"/>
    <mergeCell ref="C39:J39"/>
    <mergeCell ref="C40:J40"/>
    <mergeCell ref="C41:J41"/>
    <mergeCell ref="C42:J42"/>
    <mergeCell ref="C43:J43"/>
    <mergeCell ref="C44:J44"/>
    <mergeCell ref="C45:J45"/>
    <mergeCell ref="C46:J46"/>
    <mergeCell ref="C47:J47"/>
    <mergeCell ref="C48:J48"/>
    <mergeCell ref="C51:J51"/>
    <mergeCell ref="K80:L80"/>
    <mergeCell ref="B80:J80"/>
    <mergeCell ref="B82:J82"/>
    <mergeCell ref="K82:L82"/>
    <mergeCell ref="B81:M81"/>
    <mergeCell ref="C63:J63"/>
    <mergeCell ref="C64:J64"/>
    <mergeCell ref="C53:J53"/>
    <mergeCell ref="C54:J54"/>
    <mergeCell ref="K48:L48"/>
    <mergeCell ref="C58:J58"/>
    <mergeCell ref="C59:J59"/>
    <mergeCell ref="C60:J60"/>
    <mergeCell ref="C61:J61"/>
    <mergeCell ref="C62:J62"/>
    <mergeCell ref="C67:M67"/>
    <mergeCell ref="K54:L54"/>
    <mergeCell ref="K55:L55"/>
    <mergeCell ref="K61:L61"/>
    <mergeCell ref="K62:L62"/>
    <mergeCell ref="K63:L63"/>
    <mergeCell ref="C55:J55"/>
    <mergeCell ref="K11:L11"/>
    <mergeCell ref="B8:G8"/>
    <mergeCell ref="B10:G10"/>
    <mergeCell ref="B1:M1"/>
    <mergeCell ref="B21:I21"/>
    <mergeCell ref="K21:L21"/>
    <mergeCell ref="K23:L23"/>
    <mergeCell ref="C56:J56"/>
    <mergeCell ref="C57:J57"/>
    <mergeCell ref="I2:M2"/>
    <mergeCell ref="I4:M4"/>
    <mergeCell ref="I3:M3"/>
    <mergeCell ref="K7:L7"/>
    <mergeCell ref="C23:J23"/>
    <mergeCell ref="C22:J22"/>
    <mergeCell ref="C28:J28"/>
    <mergeCell ref="B12:G12"/>
    <mergeCell ref="K8:L8"/>
    <mergeCell ref="K9:L9"/>
    <mergeCell ref="K10:L10"/>
    <mergeCell ref="B15:G15"/>
    <mergeCell ref="B16:G16"/>
    <mergeCell ref="B17:G17"/>
    <mergeCell ref="B18:G18"/>
    <mergeCell ref="A1:A4"/>
    <mergeCell ref="A5:A13"/>
    <mergeCell ref="H8:J10"/>
    <mergeCell ref="H12:J13"/>
    <mergeCell ref="A14:A21"/>
    <mergeCell ref="C25:J25"/>
    <mergeCell ref="C26:J26"/>
    <mergeCell ref="C27:J27"/>
    <mergeCell ref="A22:A32"/>
    <mergeCell ref="B14:G14"/>
    <mergeCell ref="F2:H2"/>
    <mergeCell ref="F3:H3"/>
    <mergeCell ref="F4:H4"/>
    <mergeCell ref="C2:E2"/>
    <mergeCell ref="C3:E3"/>
    <mergeCell ref="C4:E4"/>
    <mergeCell ref="B19:G19"/>
    <mergeCell ref="B20:G20"/>
    <mergeCell ref="B6:G6"/>
    <mergeCell ref="I7:J7"/>
    <mergeCell ref="I11:J11"/>
    <mergeCell ref="B83:H83"/>
    <mergeCell ref="B84:H84"/>
    <mergeCell ref="B85:H86"/>
    <mergeCell ref="I85:M86"/>
    <mergeCell ref="A83:A86"/>
    <mergeCell ref="A33:A82"/>
    <mergeCell ref="C50:M50"/>
    <mergeCell ref="C65:J65"/>
    <mergeCell ref="C68:J68"/>
    <mergeCell ref="C69:J69"/>
    <mergeCell ref="C70:J70"/>
    <mergeCell ref="K68:L68"/>
    <mergeCell ref="K69:L69"/>
    <mergeCell ref="K70:L70"/>
    <mergeCell ref="K56:L56"/>
    <mergeCell ref="K57:L57"/>
    <mergeCell ref="K58:L58"/>
    <mergeCell ref="K59:L59"/>
    <mergeCell ref="K60:L60"/>
    <mergeCell ref="K51:L51"/>
    <mergeCell ref="K52:L52"/>
    <mergeCell ref="K37:L37"/>
    <mergeCell ref="K49:L49"/>
    <mergeCell ref="B49:J49"/>
    <mergeCell ref="C33:J33"/>
    <mergeCell ref="K24:L24"/>
    <mergeCell ref="K28:L28"/>
    <mergeCell ref="K29:L29"/>
    <mergeCell ref="K30:L30"/>
    <mergeCell ref="C29:J29"/>
    <mergeCell ref="C30:J30"/>
    <mergeCell ref="C31:J31"/>
    <mergeCell ref="B32:J32"/>
    <mergeCell ref="K31:L31"/>
    <mergeCell ref="K32:L32"/>
    <mergeCell ref="K25:L25"/>
    <mergeCell ref="K26:L26"/>
    <mergeCell ref="K27:L27"/>
  </mergeCells>
  <printOptions horizontalCentered="1"/>
  <pageMargins left="0.23622047244094491" right="0.23622047244094491" top="1.4960629921259843" bottom="0.74803149606299213" header="0.31496062992125984" footer="0.31496062992125984"/>
  <pageSetup scale="53" fitToHeight="0" orientation="portrait" horizontalDpi="360" verticalDpi="360"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1" manualBreakCount="1">
    <brk id="49" max="12" man="1"/>
  </rowBreaks>
  <ignoredErrors>
    <ignoredError sqref="I81 M81 D81 B49 B80 B82 B81" evalError="1"/>
    <ignoredError sqref="B5:G5 B20 B17 B18 B19" numberStoredAsText="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EDFD9-35F0-4DBD-BACD-93A37B2B8924}">
  <dimension ref="A1:J27"/>
  <sheetViews>
    <sheetView workbookViewId="0">
      <selection activeCell="A20" sqref="A20"/>
    </sheetView>
  </sheetViews>
  <sheetFormatPr baseColWidth="10" defaultColWidth="11.42578125" defaultRowHeight="12.75"/>
  <cols>
    <col min="1" max="1" width="3.7109375" customWidth="1"/>
    <col min="2" max="2" width="23.140625" customWidth="1"/>
    <col min="3" max="3" width="12.42578125" customWidth="1"/>
    <col min="4" max="4" width="8.5703125" customWidth="1"/>
    <col min="5" max="5" width="8.7109375" customWidth="1"/>
    <col min="6" max="6" width="9" customWidth="1"/>
    <col min="7" max="7" width="8.42578125" customWidth="1"/>
    <col min="8" max="8" width="8.7109375" customWidth="1"/>
    <col min="9" max="9" width="9.5703125" customWidth="1"/>
    <col min="10" max="10" width="9.28515625" customWidth="1"/>
  </cols>
  <sheetData>
    <row r="1" spans="1:10" ht="13.5" thickBot="1"/>
    <row r="2" spans="1:10">
      <c r="A2" s="756" t="s">
        <v>320</v>
      </c>
      <c r="B2" s="757"/>
      <c r="C2" s="757"/>
      <c r="D2" s="757"/>
      <c r="E2" s="757"/>
      <c r="F2" s="757"/>
      <c r="G2" s="757"/>
      <c r="H2" s="757"/>
      <c r="I2" s="757"/>
      <c r="J2" s="758"/>
    </row>
    <row r="3" spans="1:10">
      <c r="A3" s="759" t="s">
        <v>321</v>
      </c>
      <c r="B3" s="760"/>
      <c r="C3" s="760"/>
      <c r="D3" s="760"/>
      <c r="E3" s="760"/>
      <c r="F3" s="760"/>
      <c r="G3" s="760"/>
      <c r="H3" s="760"/>
      <c r="I3" s="760"/>
      <c r="J3" s="761"/>
    </row>
    <row r="4" spans="1:10">
      <c r="A4" s="343"/>
      <c r="B4" s="344"/>
      <c r="C4" s="344"/>
      <c r="D4" s="344"/>
      <c r="E4" s="344"/>
      <c r="F4" s="344"/>
      <c r="G4" s="344"/>
      <c r="H4" s="344"/>
      <c r="I4" s="344"/>
      <c r="J4" s="345"/>
    </row>
    <row r="5" spans="1:10">
      <c r="A5" s="762" t="s">
        <v>322</v>
      </c>
      <c r="B5" s="763" t="s">
        <v>323</v>
      </c>
      <c r="C5" s="283" t="s">
        <v>324</v>
      </c>
      <c r="D5" s="765"/>
      <c r="E5" s="765"/>
      <c r="F5" s="765"/>
      <c r="G5" s="765"/>
      <c r="H5" s="765"/>
      <c r="I5" s="765"/>
      <c r="J5" s="346"/>
    </row>
    <row r="6" spans="1:10">
      <c r="A6" s="762"/>
      <c r="B6" s="764"/>
      <c r="C6" s="284" t="s">
        <v>325</v>
      </c>
      <c r="D6" s="285" t="s">
        <v>326</v>
      </c>
      <c r="E6" s="285" t="s">
        <v>327</v>
      </c>
      <c r="F6" s="285" t="s">
        <v>328</v>
      </c>
      <c r="G6" s="285" t="s">
        <v>329</v>
      </c>
      <c r="H6" s="286" t="s">
        <v>330</v>
      </c>
      <c r="I6" s="287" t="s">
        <v>331</v>
      </c>
      <c r="J6" s="347" t="s">
        <v>332</v>
      </c>
    </row>
    <row r="7" spans="1:10">
      <c r="A7" s="348">
        <v>1</v>
      </c>
      <c r="B7" s="288" t="s">
        <v>333</v>
      </c>
      <c r="C7" s="319" t="s">
        <v>334</v>
      </c>
      <c r="D7" s="312">
        <v>2300000</v>
      </c>
      <c r="E7" s="312">
        <v>2300000</v>
      </c>
      <c r="F7" s="312">
        <v>2300000</v>
      </c>
      <c r="G7" s="312">
        <v>2300000</v>
      </c>
      <c r="H7" s="312">
        <v>2300000</v>
      </c>
      <c r="I7" s="312">
        <v>2300000</v>
      </c>
      <c r="J7" s="349">
        <f t="shared" ref="J7:J12" si="0">SUM(D7:I7)</f>
        <v>13800000</v>
      </c>
    </row>
    <row r="8" spans="1:10">
      <c r="A8" s="348">
        <v>2</v>
      </c>
      <c r="B8" s="288" t="s">
        <v>335</v>
      </c>
      <c r="C8" s="319" t="s">
        <v>336</v>
      </c>
      <c r="D8" s="315">
        <v>1100000</v>
      </c>
      <c r="E8" s="312">
        <v>1100000</v>
      </c>
      <c r="F8" s="312">
        <v>1100000</v>
      </c>
      <c r="G8" s="312">
        <v>1100000</v>
      </c>
      <c r="H8" s="312">
        <v>1100000</v>
      </c>
      <c r="I8" s="312">
        <v>1100000</v>
      </c>
      <c r="J8" s="349">
        <f t="shared" si="0"/>
        <v>6600000</v>
      </c>
    </row>
    <row r="9" spans="1:10">
      <c r="A9" s="350">
        <v>3</v>
      </c>
      <c r="B9" s="288" t="s">
        <v>337</v>
      </c>
      <c r="C9" s="318" t="s">
        <v>338</v>
      </c>
      <c r="D9" s="313">
        <v>2300000</v>
      </c>
      <c r="E9" s="289">
        <v>2300000</v>
      </c>
      <c r="F9" s="289">
        <v>2300000</v>
      </c>
      <c r="G9" s="289">
        <v>2300000</v>
      </c>
      <c r="H9" s="289">
        <v>2300000</v>
      </c>
      <c r="I9" s="289">
        <v>2300000</v>
      </c>
      <c r="J9" s="351">
        <f t="shared" si="0"/>
        <v>13800000</v>
      </c>
    </row>
    <row r="10" spans="1:10">
      <c r="A10" s="352">
        <v>4</v>
      </c>
      <c r="B10" s="288" t="s">
        <v>339</v>
      </c>
      <c r="C10" s="754" t="s">
        <v>340</v>
      </c>
      <c r="D10" s="314">
        <v>2300000</v>
      </c>
      <c r="E10" s="314">
        <v>2300000</v>
      </c>
      <c r="F10" s="314">
        <v>2300000</v>
      </c>
      <c r="G10" s="314">
        <v>2300000</v>
      </c>
      <c r="H10" s="314">
        <v>2300000</v>
      </c>
      <c r="I10" s="314">
        <v>2300000</v>
      </c>
      <c r="J10" s="353">
        <f t="shared" si="0"/>
        <v>13800000</v>
      </c>
    </row>
    <row r="11" spans="1:10">
      <c r="A11" s="350">
        <v>5</v>
      </c>
      <c r="B11" s="288" t="s">
        <v>341</v>
      </c>
      <c r="C11" s="755"/>
      <c r="D11" s="314">
        <v>2300000</v>
      </c>
      <c r="E11" s="314">
        <v>2300000</v>
      </c>
      <c r="F11" s="314">
        <v>2300000</v>
      </c>
      <c r="G11" s="314">
        <v>2300000</v>
      </c>
      <c r="H11" s="314">
        <v>2300000</v>
      </c>
      <c r="I11" s="314">
        <v>2300000</v>
      </c>
      <c r="J11" s="351">
        <f t="shared" si="0"/>
        <v>13800000</v>
      </c>
    </row>
    <row r="12" spans="1:10">
      <c r="A12" s="352">
        <v>6</v>
      </c>
      <c r="B12" s="316" t="s">
        <v>342</v>
      </c>
      <c r="C12" s="317" t="s">
        <v>343</v>
      </c>
      <c r="D12" s="290">
        <v>1200000</v>
      </c>
      <c r="E12" s="290">
        <v>1200000</v>
      </c>
      <c r="F12" s="290">
        <v>1200000</v>
      </c>
      <c r="G12" s="290">
        <v>1200000</v>
      </c>
      <c r="H12" s="290">
        <v>1200000</v>
      </c>
      <c r="I12" s="290">
        <v>1200000</v>
      </c>
      <c r="J12" s="354">
        <f t="shared" si="0"/>
        <v>7200000</v>
      </c>
    </row>
    <row r="13" spans="1:10" ht="13.5" thickBot="1">
      <c r="A13" s="355"/>
      <c r="B13" s="291"/>
      <c r="C13" s="342"/>
      <c r="D13" s="292">
        <f t="shared" ref="D13:J13" si="1">SUM(D7:D12)</f>
        <v>11500000</v>
      </c>
      <c r="E13" s="292">
        <f t="shared" si="1"/>
        <v>11500000</v>
      </c>
      <c r="F13" s="292">
        <f t="shared" si="1"/>
        <v>11500000</v>
      </c>
      <c r="G13" s="292">
        <f t="shared" si="1"/>
        <v>11500000</v>
      </c>
      <c r="H13" s="292">
        <f t="shared" si="1"/>
        <v>11500000</v>
      </c>
      <c r="I13" s="292">
        <f t="shared" si="1"/>
        <v>11500000</v>
      </c>
      <c r="J13" s="356">
        <f t="shared" si="1"/>
        <v>69000000</v>
      </c>
    </row>
    <row r="14" spans="1:10" ht="13.5" thickBot="1">
      <c r="A14" s="357"/>
      <c r="B14" s="357"/>
      <c r="C14" s="358"/>
      <c r="D14" s="359"/>
      <c r="E14" s="359"/>
      <c r="F14" s="359"/>
      <c r="G14" s="359"/>
      <c r="H14" s="359"/>
      <c r="I14" s="359"/>
      <c r="J14" s="359"/>
    </row>
    <row r="15" spans="1:10">
      <c r="A15" s="752" t="s">
        <v>344</v>
      </c>
      <c r="B15" s="753"/>
      <c r="C15" s="753"/>
      <c r="D15" s="753"/>
      <c r="E15" s="753"/>
      <c r="F15" s="753"/>
      <c r="G15" s="753"/>
      <c r="H15" s="753"/>
      <c r="I15" s="753"/>
      <c r="J15" s="360"/>
    </row>
    <row r="16" spans="1:10">
      <c r="A16" s="747" t="s">
        <v>322</v>
      </c>
      <c r="B16" s="749" t="s">
        <v>323</v>
      </c>
      <c r="C16" s="749" t="s">
        <v>345</v>
      </c>
      <c r="D16" s="751"/>
      <c r="E16" s="751"/>
      <c r="F16" s="751"/>
      <c r="G16" s="751"/>
      <c r="H16" s="751"/>
      <c r="I16" s="751"/>
      <c r="J16" s="361"/>
    </row>
    <row r="17" spans="1:10" ht="13.5" thickBot="1">
      <c r="A17" s="748"/>
      <c r="B17" s="750"/>
      <c r="C17" s="750"/>
      <c r="D17" s="294" t="s">
        <v>326</v>
      </c>
      <c r="E17" s="294" t="s">
        <v>327</v>
      </c>
      <c r="F17" s="294" t="s">
        <v>328</v>
      </c>
      <c r="G17" s="294" t="s">
        <v>329</v>
      </c>
      <c r="H17" s="295" t="s">
        <v>330</v>
      </c>
      <c r="I17" s="296" t="s">
        <v>331</v>
      </c>
      <c r="J17" s="362" t="s">
        <v>332</v>
      </c>
    </row>
    <row r="18" spans="1:10">
      <c r="A18" s="297">
        <v>7</v>
      </c>
      <c r="B18" s="298" t="s">
        <v>346</v>
      </c>
      <c r="C18" s="299" t="s">
        <v>347</v>
      </c>
      <c r="D18" s="300">
        <v>1100000</v>
      </c>
      <c r="E18" s="300">
        <v>1100000</v>
      </c>
      <c r="F18" s="300">
        <v>1100000</v>
      </c>
      <c r="G18" s="300">
        <v>1100000</v>
      </c>
      <c r="H18" s="300">
        <v>1100000</v>
      </c>
      <c r="I18" s="300">
        <v>1100000</v>
      </c>
      <c r="J18" s="363">
        <f>SUM(D18:I18)</f>
        <v>6600000</v>
      </c>
    </row>
    <row r="19" spans="1:10" ht="13.5" thickBot="1">
      <c r="A19" s="301"/>
      <c r="B19" s="302"/>
      <c r="C19" s="303"/>
      <c r="D19" s="304">
        <f t="shared" ref="D19:J19" si="2">SUM(D18:D18)</f>
        <v>1100000</v>
      </c>
      <c r="E19" s="304">
        <f t="shared" si="2"/>
        <v>1100000</v>
      </c>
      <c r="F19" s="304">
        <f t="shared" si="2"/>
        <v>1100000</v>
      </c>
      <c r="G19" s="304">
        <f t="shared" si="2"/>
        <v>1100000</v>
      </c>
      <c r="H19" s="304">
        <f t="shared" si="2"/>
        <v>1100000</v>
      </c>
      <c r="I19" s="304">
        <f t="shared" si="2"/>
        <v>1100000</v>
      </c>
      <c r="J19" s="364">
        <f t="shared" si="2"/>
        <v>6600000</v>
      </c>
    </row>
    <row r="20" spans="1:10" ht="13.5" thickBot="1">
      <c r="A20" s="305"/>
      <c r="B20" s="293"/>
      <c r="C20" s="306"/>
      <c r="D20" s="307"/>
      <c r="E20" s="307"/>
      <c r="F20" s="307"/>
      <c r="G20" s="307"/>
      <c r="H20" s="307"/>
      <c r="I20" s="307"/>
      <c r="J20" s="307"/>
    </row>
    <row r="21" spans="1:10">
      <c r="A21" s="752" t="s">
        <v>348</v>
      </c>
      <c r="B21" s="753"/>
      <c r="C21" s="753"/>
      <c r="D21" s="753"/>
      <c r="E21" s="753"/>
      <c r="F21" s="753"/>
      <c r="G21" s="753"/>
      <c r="H21" s="753"/>
      <c r="I21" s="753"/>
      <c r="J21" s="360"/>
    </row>
    <row r="22" spans="1:10">
      <c r="A22" s="747" t="s">
        <v>322</v>
      </c>
      <c r="B22" s="749" t="s">
        <v>323</v>
      </c>
      <c r="C22" s="749" t="s">
        <v>345</v>
      </c>
      <c r="D22" s="751"/>
      <c r="E22" s="751"/>
      <c r="F22" s="751"/>
      <c r="G22" s="751"/>
      <c r="H22" s="751"/>
      <c r="I22" s="751"/>
      <c r="J22" s="361"/>
    </row>
    <row r="23" spans="1:10">
      <c r="A23" s="748"/>
      <c r="B23" s="750"/>
      <c r="C23" s="750"/>
      <c r="D23" s="294" t="s">
        <v>326</v>
      </c>
      <c r="E23" s="294" t="s">
        <v>327</v>
      </c>
      <c r="F23" s="294" t="s">
        <v>328</v>
      </c>
      <c r="G23" s="294" t="s">
        <v>329</v>
      </c>
      <c r="H23" s="295" t="s">
        <v>330</v>
      </c>
      <c r="I23" s="296" t="s">
        <v>331</v>
      </c>
      <c r="J23" s="362" t="s">
        <v>332</v>
      </c>
    </row>
    <row r="24" spans="1:10">
      <c r="A24" s="365">
        <v>8</v>
      </c>
      <c r="B24" s="308" t="s">
        <v>349</v>
      </c>
      <c r="C24" s="309" t="s">
        <v>350</v>
      </c>
      <c r="D24" s="310">
        <v>500000</v>
      </c>
      <c r="E24" s="310">
        <v>500000</v>
      </c>
      <c r="F24" s="310">
        <v>500000</v>
      </c>
      <c r="G24" s="310">
        <v>500000</v>
      </c>
      <c r="H24" s="310">
        <v>500000</v>
      </c>
      <c r="I24" s="310">
        <v>500000</v>
      </c>
      <c r="J24" s="366">
        <f>SUM(D24:I24)</f>
        <v>3000000</v>
      </c>
    </row>
    <row r="25" spans="1:10" ht="13.5" thickBot="1">
      <c r="A25" s="301"/>
      <c r="B25" s="302"/>
      <c r="C25" s="303"/>
      <c r="D25" s="304">
        <f t="shared" ref="D25:J25" si="3">SUM(D24:D24)</f>
        <v>500000</v>
      </c>
      <c r="E25" s="304">
        <f t="shared" si="3"/>
        <v>500000</v>
      </c>
      <c r="F25" s="304">
        <f t="shared" si="3"/>
        <v>500000</v>
      </c>
      <c r="G25" s="304">
        <f t="shared" si="3"/>
        <v>500000</v>
      </c>
      <c r="H25" s="304">
        <f t="shared" si="3"/>
        <v>500000</v>
      </c>
      <c r="I25" s="304">
        <f t="shared" si="3"/>
        <v>500000</v>
      </c>
      <c r="J25" s="364">
        <f t="shared" si="3"/>
        <v>3000000</v>
      </c>
    </row>
    <row r="26" spans="1:10">
      <c r="A26" s="293"/>
      <c r="B26" s="293"/>
      <c r="C26" s="293"/>
      <c r="D26" s="293"/>
      <c r="F26" s="293"/>
      <c r="G26" s="293"/>
      <c r="H26" s="293"/>
      <c r="I26" s="293"/>
      <c r="J26" s="311"/>
    </row>
    <row r="27" spans="1:10">
      <c r="J27" s="320"/>
    </row>
  </sheetData>
  <mergeCells count="16">
    <mergeCell ref="C10:C11"/>
    <mergeCell ref="A2:J2"/>
    <mergeCell ref="A3:J3"/>
    <mergeCell ref="A5:A6"/>
    <mergeCell ref="B5:B6"/>
    <mergeCell ref="D5:I5"/>
    <mergeCell ref="A22:A23"/>
    <mergeCell ref="B22:B23"/>
    <mergeCell ref="C22:C23"/>
    <mergeCell ref="D22:I22"/>
    <mergeCell ref="A15:I15"/>
    <mergeCell ref="A16:A17"/>
    <mergeCell ref="B16:B17"/>
    <mergeCell ref="C16:C17"/>
    <mergeCell ref="D16:I16"/>
    <mergeCell ref="A21:I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8B433-D8A9-4842-849C-1B2B35A6C63B}">
  <sheetPr>
    <pageSetUpPr fitToPage="1"/>
  </sheetPr>
  <dimension ref="A2:L18"/>
  <sheetViews>
    <sheetView workbookViewId="0">
      <selection activeCell="L34" sqref="L34"/>
    </sheetView>
  </sheetViews>
  <sheetFormatPr baseColWidth="10" defaultColWidth="11.42578125" defaultRowHeight="12.75"/>
  <sheetData>
    <row r="2" spans="1:12">
      <c r="L2" s="321"/>
    </row>
    <row r="3" spans="1:12">
      <c r="A3" s="322" t="s">
        <v>351</v>
      </c>
      <c r="B3" s="323"/>
      <c r="C3" s="324"/>
      <c r="D3" s="325"/>
      <c r="E3" s="321"/>
      <c r="F3" s="321"/>
      <c r="G3" s="321"/>
      <c r="H3" s="323"/>
      <c r="I3" s="323"/>
      <c r="J3" s="323"/>
      <c r="K3" s="321"/>
      <c r="L3" s="321"/>
    </row>
    <row r="4" spans="1:12">
      <c r="A4" s="323"/>
      <c r="B4" s="323"/>
      <c r="C4" s="323"/>
      <c r="D4" s="321"/>
      <c r="E4" s="321"/>
      <c r="F4" s="321"/>
      <c r="G4" s="321"/>
      <c r="H4" s="323"/>
      <c r="I4" s="323"/>
      <c r="J4" s="323"/>
      <c r="K4" s="321"/>
      <c r="L4" s="321"/>
    </row>
    <row r="5" spans="1:12">
      <c r="A5" s="766" t="s">
        <v>218</v>
      </c>
      <c r="B5" s="766"/>
      <c r="C5" s="766"/>
      <c r="D5" s="766"/>
      <c r="E5" s="766"/>
      <c r="F5" s="766"/>
      <c r="G5" s="766"/>
      <c r="H5" s="766"/>
      <c r="I5" s="766"/>
      <c r="J5" s="766"/>
      <c r="K5" s="766"/>
      <c r="L5" s="766"/>
    </row>
    <row r="6" spans="1:12">
      <c r="A6" s="766" t="s">
        <v>352</v>
      </c>
      <c r="B6" s="766"/>
      <c r="C6" s="766"/>
      <c r="D6" s="766"/>
      <c r="E6" s="766"/>
      <c r="F6" s="766"/>
      <c r="G6" s="766"/>
      <c r="H6" s="766"/>
      <c r="I6" s="766"/>
      <c r="J6" s="766"/>
      <c r="K6" s="766"/>
      <c r="L6" s="766"/>
    </row>
    <row r="7" spans="1:12">
      <c r="A7" s="323"/>
      <c r="B7" s="323"/>
      <c r="C7" s="323"/>
      <c r="D7" s="321"/>
      <c r="E7" s="766"/>
      <c r="F7" s="766"/>
      <c r="G7" s="766"/>
      <c r="H7" s="766"/>
      <c r="I7" s="766"/>
      <c r="J7" s="766"/>
      <c r="K7" s="766"/>
      <c r="L7" s="327"/>
    </row>
    <row r="8" spans="1:12">
      <c r="A8" s="323"/>
      <c r="B8" s="323"/>
      <c r="C8" s="323"/>
      <c r="D8" s="321"/>
      <c r="E8" s="328" t="s">
        <v>353</v>
      </c>
      <c r="F8" s="328" t="s">
        <v>354</v>
      </c>
      <c r="G8" s="328" t="s">
        <v>355</v>
      </c>
    </row>
    <row r="9" spans="1:12">
      <c r="A9" s="323"/>
      <c r="B9" s="323"/>
      <c r="C9" s="323"/>
      <c r="D9" s="321"/>
      <c r="E9" s="306">
        <v>40</v>
      </c>
      <c r="F9" s="328">
        <v>1</v>
      </c>
      <c r="G9" s="328">
        <v>6</v>
      </c>
    </row>
    <row r="10" spans="1:12">
      <c r="A10" s="323">
        <v>2201</v>
      </c>
      <c r="B10" s="293" t="s">
        <v>287</v>
      </c>
      <c r="C10" s="329"/>
      <c r="D10" s="330"/>
      <c r="E10" s="331">
        <v>14000</v>
      </c>
      <c r="F10" s="321">
        <f>+E10*E9</f>
        <v>560000</v>
      </c>
      <c r="G10" s="321">
        <f>+F10*G9</f>
        <v>3360000</v>
      </c>
      <c r="H10" s="332" t="s">
        <v>356</v>
      </c>
      <c r="I10" s="321"/>
      <c r="J10" s="323"/>
      <c r="K10" s="321"/>
      <c r="L10" s="321"/>
    </row>
    <row r="11" spans="1:12">
      <c r="A11" s="323">
        <v>2202</v>
      </c>
      <c r="B11" s="767" t="s">
        <v>288</v>
      </c>
      <c r="C11" s="767"/>
      <c r="D11" s="767"/>
      <c r="E11" s="321">
        <v>0</v>
      </c>
      <c r="F11" s="321">
        <v>50000</v>
      </c>
      <c r="G11" s="321">
        <f>+F11*G9</f>
        <v>300000</v>
      </c>
      <c r="H11" s="21" t="s">
        <v>357</v>
      </c>
      <c r="I11" s="323"/>
      <c r="J11" s="323"/>
      <c r="K11" s="323"/>
      <c r="L11" s="321"/>
    </row>
    <row r="12" spans="1:12">
      <c r="A12" s="323">
        <v>2203</v>
      </c>
      <c r="B12" s="767" t="s">
        <v>289</v>
      </c>
      <c r="C12" s="767"/>
      <c r="D12" s="767"/>
      <c r="E12" s="321">
        <v>0</v>
      </c>
      <c r="F12" s="321">
        <v>150000</v>
      </c>
      <c r="G12" s="321">
        <f>+F12*G9</f>
        <v>900000</v>
      </c>
      <c r="H12" s="21" t="s">
        <v>358</v>
      </c>
      <c r="I12" s="323"/>
      <c r="J12" s="323"/>
      <c r="K12" s="323"/>
      <c r="L12" s="323"/>
    </row>
    <row r="13" spans="1:12">
      <c r="A13" s="323">
        <v>2206</v>
      </c>
      <c r="B13" s="293" t="s">
        <v>359</v>
      </c>
      <c r="C13" s="329"/>
      <c r="D13" s="330"/>
      <c r="E13" s="321">
        <v>0</v>
      </c>
      <c r="F13" s="321">
        <v>100000</v>
      </c>
      <c r="G13" s="321">
        <f>+F13*G9</f>
        <v>600000</v>
      </c>
      <c r="H13" s="333" t="s">
        <v>360</v>
      </c>
      <c r="I13" s="323"/>
      <c r="J13" s="321"/>
      <c r="K13" s="321"/>
      <c r="L13" s="323"/>
    </row>
    <row r="14" spans="1:12">
      <c r="A14" s="323">
        <v>2207</v>
      </c>
      <c r="B14" s="293" t="s">
        <v>361</v>
      </c>
      <c r="C14" s="329"/>
      <c r="D14" s="330"/>
      <c r="E14" s="321">
        <v>0</v>
      </c>
      <c r="F14" s="321">
        <v>120000</v>
      </c>
      <c r="G14" s="321">
        <f>+F14*G9</f>
        <v>720000</v>
      </c>
      <c r="H14" s="323" t="s">
        <v>362</v>
      </c>
      <c r="I14" s="323"/>
      <c r="J14" s="323"/>
      <c r="K14" s="323"/>
      <c r="L14" s="323"/>
    </row>
    <row r="15" spans="1:12">
      <c r="A15" s="323">
        <v>2208</v>
      </c>
      <c r="B15" s="293" t="s">
        <v>363</v>
      </c>
      <c r="C15" s="329"/>
      <c r="D15" s="330"/>
      <c r="E15" s="321">
        <v>0</v>
      </c>
      <c r="F15" s="321">
        <v>275000</v>
      </c>
      <c r="G15" s="321">
        <f>+F15*G9</f>
        <v>1650000</v>
      </c>
      <c r="H15" s="293" t="s">
        <v>364</v>
      </c>
      <c r="I15" s="323"/>
      <c r="J15" s="323"/>
      <c r="K15" s="323"/>
      <c r="L15" s="323"/>
    </row>
    <row r="16" spans="1:12">
      <c r="A16" s="323">
        <v>2212</v>
      </c>
      <c r="B16" s="293" t="s">
        <v>365</v>
      </c>
      <c r="C16" s="321"/>
      <c r="D16" s="321"/>
      <c r="E16" s="321">
        <v>0</v>
      </c>
      <c r="F16" s="321">
        <v>0</v>
      </c>
      <c r="G16" s="321">
        <f>+F16*G9</f>
        <v>0</v>
      </c>
      <c r="H16" s="293" t="s">
        <v>366</v>
      </c>
      <c r="I16" s="323"/>
      <c r="J16" s="323"/>
      <c r="K16" s="323"/>
      <c r="L16" s="323"/>
    </row>
    <row r="17" spans="1:12">
      <c r="A17" s="323"/>
      <c r="B17" s="21"/>
      <c r="C17" s="323"/>
      <c r="D17" s="321"/>
      <c r="E17" s="321"/>
      <c r="F17" s="321"/>
      <c r="G17" s="321"/>
      <c r="H17" s="293"/>
      <c r="I17" s="323"/>
      <c r="J17" s="323"/>
      <c r="K17" s="323"/>
      <c r="L17" s="323"/>
    </row>
    <row r="18" spans="1:12">
      <c r="A18" s="323"/>
      <c r="B18" s="21"/>
      <c r="C18" s="323"/>
      <c r="D18" s="321"/>
      <c r="E18" s="321"/>
      <c r="F18" s="321"/>
      <c r="G18" s="334">
        <f>SUM(G10:G17)</f>
        <v>7530000</v>
      </c>
      <c r="H18" s="323"/>
      <c r="I18" s="323"/>
      <c r="J18" s="323"/>
      <c r="K18" s="323"/>
      <c r="L18" s="323"/>
    </row>
  </sheetData>
  <mergeCells count="5">
    <mergeCell ref="A5:L5"/>
    <mergeCell ref="A6:L6"/>
    <mergeCell ref="E7:K7"/>
    <mergeCell ref="B11:D11"/>
    <mergeCell ref="B12:D12"/>
  </mergeCells>
  <pageMargins left="0.70866141732283472" right="0.70866141732283472" top="0.74803149606299213" bottom="0.74803149606299213" header="0.31496062992125984" footer="0.31496062992125984"/>
  <pageSetup scale="89" orientation="landscape"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A755E-6DF0-4CF7-B824-EABB48FFCD1B}">
  <sheetPr>
    <pageSetUpPr fitToPage="1"/>
  </sheetPr>
  <dimension ref="A2:K20"/>
  <sheetViews>
    <sheetView workbookViewId="0">
      <selection activeCell="G28" sqref="G28"/>
    </sheetView>
  </sheetViews>
  <sheetFormatPr baseColWidth="10" defaultColWidth="11.42578125" defaultRowHeight="12.75"/>
  <cols>
    <col min="1" max="1" width="8.28515625" customWidth="1"/>
  </cols>
  <sheetData>
    <row r="2" spans="1:11">
      <c r="A2" s="335" t="s">
        <v>367</v>
      </c>
      <c r="B2" s="336"/>
      <c r="C2" s="337"/>
      <c r="D2" s="338"/>
      <c r="E2" s="333"/>
      <c r="F2" s="21"/>
      <c r="G2" s="21"/>
      <c r="H2" s="21"/>
      <c r="I2" s="21"/>
      <c r="J2" s="21"/>
      <c r="K2" s="21"/>
    </row>
    <row r="3" spans="1:11">
      <c r="A3" s="766" t="s">
        <v>218</v>
      </c>
      <c r="B3" s="766"/>
      <c r="C3" s="766"/>
      <c r="D3" s="766"/>
      <c r="E3" s="766"/>
      <c r="F3" s="766"/>
      <c r="G3" s="766"/>
      <c r="H3" s="766"/>
      <c r="I3" s="766"/>
      <c r="J3" s="766"/>
      <c r="K3" s="766"/>
    </row>
    <row r="4" spans="1:11">
      <c r="A4" s="766" t="s">
        <v>368</v>
      </c>
      <c r="B4" s="766"/>
      <c r="C4" s="766"/>
      <c r="D4" s="766"/>
      <c r="E4" s="766"/>
      <c r="F4" s="766"/>
      <c r="G4" s="766"/>
      <c r="H4" s="766"/>
      <c r="I4" s="766"/>
      <c r="J4" s="766"/>
      <c r="K4" s="766"/>
    </row>
    <row r="5" spans="1:11">
      <c r="A5" s="326"/>
      <c r="B5" s="326"/>
      <c r="C5" s="326"/>
      <c r="D5" s="326"/>
      <c r="E5" s="326"/>
      <c r="F5" s="326"/>
      <c r="G5" s="326"/>
      <c r="H5" s="326"/>
      <c r="I5" s="326"/>
      <c r="J5" s="326"/>
      <c r="K5" s="326"/>
    </row>
    <row r="6" spans="1:11">
      <c r="A6" s="21"/>
      <c r="B6" s="21"/>
      <c r="C6" s="21"/>
      <c r="D6" s="21"/>
      <c r="E6" s="339" t="s">
        <v>369</v>
      </c>
      <c r="F6" s="766" t="s">
        <v>370</v>
      </c>
      <c r="G6" s="766"/>
      <c r="H6" s="21"/>
      <c r="I6" s="21"/>
      <c r="J6" s="21"/>
      <c r="K6" s="21"/>
    </row>
    <row r="7" spans="1:11">
      <c r="A7" s="21"/>
      <c r="B7" s="21"/>
      <c r="C7" s="21"/>
      <c r="D7" s="21"/>
      <c r="E7" s="339">
        <v>1</v>
      </c>
      <c r="F7" s="326">
        <v>6</v>
      </c>
      <c r="G7" s="326"/>
      <c r="H7" s="21"/>
      <c r="I7" s="21"/>
      <c r="J7" s="21"/>
      <c r="K7" s="21"/>
    </row>
    <row r="8" spans="1:11">
      <c r="A8" s="293">
        <v>2301</v>
      </c>
      <c r="B8" s="293" t="s">
        <v>371</v>
      </c>
      <c r="C8" s="293"/>
      <c r="D8" s="293"/>
      <c r="E8" s="340">
        <v>500000</v>
      </c>
      <c r="F8" s="340">
        <f>+E8*F7</f>
        <v>3000000</v>
      </c>
      <c r="G8" s="293" t="s">
        <v>372</v>
      </c>
      <c r="H8" s="293"/>
      <c r="I8" s="293"/>
      <c r="J8" s="293"/>
      <c r="K8" s="293"/>
    </row>
    <row r="9" spans="1:11">
      <c r="A9" s="293">
        <v>2302</v>
      </c>
      <c r="B9" s="293" t="s">
        <v>373</v>
      </c>
      <c r="C9" s="293"/>
      <c r="D9" s="293"/>
      <c r="E9" s="340">
        <v>50000</v>
      </c>
      <c r="F9" s="340">
        <f>+E9*F7</f>
        <v>300000</v>
      </c>
      <c r="G9" s="293" t="s">
        <v>374</v>
      </c>
      <c r="H9" s="293"/>
      <c r="I9" s="293"/>
      <c r="J9" s="293"/>
      <c r="K9" s="293"/>
    </row>
    <row r="10" spans="1:11">
      <c r="A10" s="293">
        <v>2303</v>
      </c>
      <c r="B10" s="293" t="s">
        <v>375</v>
      </c>
      <c r="C10" s="293"/>
      <c r="D10" s="293"/>
      <c r="E10" s="340">
        <v>3500000</v>
      </c>
      <c r="F10" s="340">
        <f>+E10*F7</f>
        <v>21000000</v>
      </c>
      <c r="G10" s="293" t="s">
        <v>376</v>
      </c>
      <c r="H10" s="293"/>
      <c r="I10" s="293"/>
      <c r="J10" s="293"/>
      <c r="K10" s="293"/>
    </row>
    <row r="11" spans="1:11">
      <c r="A11" s="293">
        <v>2304</v>
      </c>
      <c r="B11" s="293" t="s">
        <v>377</v>
      </c>
      <c r="C11" s="293"/>
      <c r="D11" s="293"/>
      <c r="E11" s="340">
        <v>130000</v>
      </c>
      <c r="F11" s="340">
        <f>+E11*F7</f>
        <v>780000</v>
      </c>
      <c r="G11" s="293" t="s">
        <v>378</v>
      </c>
      <c r="H11" s="293"/>
      <c r="I11" s="293"/>
      <c r="J11" s="293"/>
      <c r="K11" s="293"/>
    </row>
    <row r="12" spans="1:11">
      <c r="A12" s="293">
        <v>2305</v>
      </c>
      <c r="B12" s="293" t="s">
        <v>379</v>
      </c>
      <c r="C12" s="293"/>
      <c r="D12" s="293"/>
      <c r="E12" s="340">
        <v>160000</v>
      </c>
      <c r="F12" s="340">
        <f>+E12*F7</f>
        <v>960000</v>
      </c>
      <c r="G12" s="293" t="s">
        <v>380</v>
      </c>
      <c r="H12" s="293"/>
      <c r="I12" s="293"/>
      <c r="J12" s="293"/>
      <c r="K12" s="293"/>
    </row>
    <row r="13" spans="1:11">
      <c r="A13" s="293">
        <v>2306</v>
      </c>
      <c r="B13" s="293" t="s">
        <v>154</v>
      </c>
      <c r="C13" s="293"/>
      <c r="D13" s="293"/>
      <c r="E13" s="340">
        <v>150000</v>
      </c>
      <c r="F13" s="340">
        <f>+E13*F7</f>
        <v>900000</v>
      </c>
      <c r="G13" s="293" t="s">
        <v>381</v>
      </c>
      <c r="H13" s="293"/>
      <c r="I13" s="293"/>
      <c r="J13" s="293"/>
      <c r="K13" s="293"/>
    </row>
    <row r="14" spans="1:11">
      <c r="A14" s="293">
        <v>2307</v>
      </c>
      <c r="B14" s="293" t="s">
        <v>382</v>
      </c>
      <c r="C14" s="293"/>
      <c r="D14" s="293"/>
      <c r="E14" s="340">
        <v>245000</v>
      </c>
      <c r="F14" s="340">
        <f>+E14*F7</f>
        <v>1470000</v>
      </c>
      <c r="G14" s="4" t="s">
        <v>383</v>
      </c>
      <c r="H14" s="293"/>
      <c r="I14" s="293"/>
      <c r="J14" s="293"/>
      <c r="K14" s="293"/>
    </row>
    <row r="15" spans="1:11">
      <c r="A15" s="293">
        <v>2308</v>
      </c>
      <c r="B15" s="293" t="s">
        <v>384</v>
      </c>
      <c r="C15" s="293"/>
      <c r="D15" s="293"/>
      <c r="E15" s="340">
        <v>77215</v>
      </c>
      <c r="F15" s="340">
        <f>+E15*F7</f>
        <v>463290</v>
      </c>
      <c r="G15" s="293" t="s">
        <v>385</v>
      </c>
      <c r="H15" s="293"/>
      <c r="I15" s="293"/>
      <c r="J15" s="293"/>
      <c r="K15" s="293"/>
    </row>
    <row r="16" spans="1:11">
      <c r="A16" s="293">
        <v>2309</v>
      </c>
      <c r="B16" s="293" t="s">
        <v>386</v>
      </c>
      <c r="C16" s="293"/>
      <c r="D16" s="293"/>
      <c r="E16" s="340">
        <v>130000</v>
      </c>
      <c r="F16" s="340">
        <f>+E16*F7+40470</f>
        <v>820470</v>
      </c>
      <c r="G16" s="293" t="s">
        <v>387</v>
      </c>
      <c r="H16" s="293"/>
      <c r="I16" s="293"/>
      <c r="J16" s="293"/>
      <c r="K16" s="293"/>
    </row>
    <row r="17" spans="1:11">
      <c r="A17" s="293"/>
      <c r="B17" s="293"/>
      <c r="C17" s="293"/>
      <c r="D17" s="293"/>
      <c r="E17" s="340"/>
      <c r="F17" s="293"/>
      <c r="G17" s="293"/>
      <c r="H17" s="293"/>
      <c r="I17" s="293"/>
      <c r="J17" s="293"/>
      <c r="K17" s="293"/>
    </row>
    <row r="18" spans="1:11">
      <c r="A18" s="21"/>
      <c r="B18" s="21"/>
      <c r="C18" s="21"/>
      <c r="D18" s="21"/>
      <c r="E18" s="333"/>
      <c r="F18" s="341">
        <f>SUM(F8:F17)</f>
        <v>29693760</v>
      </c>
      <c r="G18" s="21"/>
      <c r="H18" s="21"/>
      <c r="I18" s="21"/>
      <c r="J18" s="21"/>
      <c r="K18" s="21"/>
    </row>
    <row r="20" spans="1:11">
      <c r="F20" s="327"/>
    </row>
  </sheetData>
  <mergeCells count="3">
    <mergeCell ref="A3:K3"/>
    <mergeCell ref="A4:K4"/>
    <mergeCell ref="F6:G6"/>
  </mergeCells>
  <pageMargins left="0.70866141732283472" right="0.70866141732283472" top="0.74803149606299213" bottom="0.74803149606299213" header="0.31496062992125984" footer="0.31496062992125984"/>
  <pageSetup scale="78" orientation="landscape"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sheetPr>
  <dimension ref="A1:P118"/>
  <sheetViews>
    <sheetView showGridLines="0" tabSelected="1" topLeftCell="A56" zoomScale="60" zoomScaleNormal="60" zoomScaleSheetLayoutView="80" workbookViewId="0">
      <selection activeCell="H74" sqref="H74"/>
    </sheetView>
  </sheetViews>
  <sheetFormatPr baseColWidth="10" defaultColWidth="11.42578125" defaultRowHeight="18" customHeight="1"/>
  <cols>
    <col min="1" max="1" width="12.28515625" style="45" customWidth="1"/>
    <col min="2" max="2" width="53.5703125" style="45" customWidth="1"/>
    <col min="3" max="5" width="19.7109375" style="45" customWidth="1"/>
    <col min="6" max="6" width="26.7109375" style="45" customWidth="1"/>
    <col min="7" max="9" width="19.7109375" style="45" customWidth="1"/>
    <col min="10" max="10" width="15" style="45" customWidth="1"/>
    <col min="11" max="11" width="8.7109375" style="45" customWidth="1"/>
    <col min="12" max="12" width="17.42578125" style="48" customWidth="1"/>
    <col min="13" max="13" width="19.28515625" style="48" customWidth="1"/>
    <col min="14" max="15" width="19.7109375" style="45" customWidth="1"/>
    <col min="16" max="16" width="14.42578125" style="45" bestFit="1" customWidth="1"/>
    <col min="17" max="16384" width="11.42578125" style="45"/>
  </cols>
  <sheetData>
    <row r="1" spans="1:16" ht="16.5" customHeight="1">
      <c r="A1" s="791" t="s">
        <v>388</v>
      </c>
      <c r="B1" s="791"/>
      <c r="C1" s="791"/>
      <c r="D1" s="791"/>
      <c r="E1" s="791"/>
      <c r="F1" s="791"/>
      <c r="G1" s="791"/>
      <c r="H1" s="791"/>
      <c r="I1" s="791"/>
      <c r="J1" s="791"/>
      <c r="K1" s="791"/>
      <c r="L1" s="791"/>
      <c r="M1" s="791"/>
      <c r="N1" s="791"/>
    </row>
    <row r="2" spans="1:16" ht="21"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6" ht="21" customHeight="1">
      <c r="A3" s="835"/>
      <c r="B3" s="53" t="s">
        <v>395</v>
      </c>
      <c r="C3" s="730" t="str">
        <f>PRESUPUESTO!C3</f>
        <v>CUNDINAMARCA</v>
      </c>
      <c r="D3" s="835"/>
      <c r="E3" s="838" t="s">
        <v>396</v>
      </c>
      <c r="F3" s="812"/>
      <c r="G3" s="825" t="str">
        <f>PRESUPUESTO!$B$15</f>
        <v>(1) INTERVENCION APOYO PSICOLOGICO</v>
      </c>
      <c r="H3" s="832"/>
      <c r="I3" s="136">
        <f>PRESUPUESTO!J15</f>
        <v>40</v>
      </c>
      <c r="J3" s="823">
        <v>0</v>
      </c>
      <c r="K3" s="823"/>
      <c r="L3" s="136">
        <f>I3-J3</f>
        <v>40</v>
      </c>
      <c r="M3" s="820">
        <f>ROUND((J3*(PRESUPUESTO!B7))+(L3*((PRESUPUESTO!B9)*PRESUPUESTO!B7)),0)</f>
        <v>0</v>
      </c>
      <c r="N3" s="821"/>
      <c r="O3" s="276"/>
    </row>
    <row r="4" spans="1:16" ht="21" customHeight="1">
      <c r="A4" s="835"/>
      <c r="B4" s="54" t="s">
        <v>397</v>
      </c>
      <c r="C4" s="730" t="str">
        <f>PRESUPUESTO!C4</f>
        <v>CHIA</v>
      </c>
      <c r="D4" s="835"/>
      <c r="E4" s="812" t="s">
        <v>398</v>
      </c>
      <c r="F4" s="812"/>
      <c r="G4" s="825" t="str">
        <f>PRESUPUESTO!$B$16</f>
        <v>(2)</v>
      </c>
      <c r="H4" s="825"/>
      <c r="I4" s="136">
        <f>PRESUPUESTO!J16</f>
        <v>0</v>
      </c>
      <c r="J4" s="823">
        <v>0</v>
      </c>
      <c r="K4" s="823"/>
      <c r="L4" s="136">
        <f t="shared" ref="L4:L8" si="0">I4-J4</f>
        <v>0</v>
      </c>
      <c r="M4" s="820">
        <f>ROUND((J4*(PRESUPUESTO!C7))+(L4*((PRESUPUESTO!C7)*PRESUPUESTO!C9)),0)</f>
        <v>0</v>
      </c>
      <c r="N4" s="821"/>
      <c r="O4" s="276"/>
    </row>
    <row r="5" spans="1:16" ht="21" customHeight="1">
      <c r="A5" s="835"/>
      <c r="B5" s="55" t="s">
        <v>399</v>
      </c>
      <c r="C5" s="827" t="str">
        <f>PRESUPUESTO!I2</f>
        <v>FUNDACION SAN NICOLAS</v>
      </c>
      <c r="D5" s="797"/>
      <c r="E5" s="839" t="s">
        <v>400</v>
      </c>
      <c r="F5" s="840"/>
      <c r="G5" s="825" t="str">
        <f>PRESUPUESTO!$B$17</f>
        <v>(3)</v>
      </c>
      <c r="H5" s="825"/>
      <c r="I5" s="136">
        <f>PRESUPUESTO!J17</f>
        <v>0</v>
      </c>
      <c r="J5" s="823">
        <v>0</v>
      </c>
      <c r="K5" s="823"/>
      <c r="L5" s="136">
        <f t="shared" si="0"/>
        <v>0</v>
      </c>
      <c r="M5" s="820">
        <f>ROUND((J5*(PRESUPUESTO!D7/30*2))+(L5*((PRESUPUESTO!D7/30*2)*PRESUPUESTO!D9)),0)</f>
        <v>0</v>
      </c>
      <c r="N5" s="821"/>
      <c r="O5" s="277"/>
    </row>
    <row r="6" spans="1:16" ht="21"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20">
        <f>ROUND((J6*(PRESUPUESTO!E7/30*2))+(L6*((PRESUPUESTO!E7/30*2)*PRESUPUESTO!E9)),0)</f>
        <v>0</v>
      </c>
      <c r="N6" s="821"/>
    </row>
    <row r="7" spans="1:16" ht="21" customHeight="1">
      <c r="A7" s="835"/>
      <c r="B7" s="55" t="s">
        <v>199</v>
      </c>
      <c r="C7" s="828">
        <f>PRESUPUESTO!I4</f>
        <v>25004852025</v>
      </c>
      <c r="D7" s="828"/>
      <c r="E7" s="811" t="s">
        <v>400</v>
      </c>
      <c r="F7" s="812"/>
      <c r="G7" s="825" t="str">
        <f>PRESUPUESTO!$B$19</f>
        <v>(5)</v>
      </c>
      <c r="H7" s="825"/>
      <c r="I7" s="136">
        <f>PRESUPUESTO!J19</f>
        <v>0</v>
      </c>
      <c r="J7" s="823">
        <v>0</v>
      </c>
      <c r="K7" s="823"/>
      <c r="L7" s="136">
        <f t="shared" si="0"/>
        <v>0</v>
      </c>
      <c r="M7" s="820">
        <f>ROUND((J7*(PRESUPUESTO!F7/30*2))+(L7*((PRESUPUESTO!F7/30*2)*PRESUPUESTO!F9)),0)</f>
        <v>0</v>
      </c>
      <c r="N7" s="821"/>
      <c r="O7" s="276"/>
    </row>
    <row r="8" spans="1:16" ht="21" customHeight="1">
      <c r="A8" s="835"/>
      <c r="B8" s="56" t="s">
        <v>403</v>
      </c>
      <c r="C8" s="829">
        <f>+PRESUPUESTO!M7</f>
        <v>0</v>
      </c>
      <c r="D8" s="829"/>
      <c r="E8" s="812" t="s">
        <v>404</v>
      </c>
      <c r="F8" s="812"/>
      <c r="G8" s="825" t="str">
        <f>PRESUPUESTO!B20</f>
        <v>(6)</v>
      </c>
      <c r="H8" s="825"/>
      <c r="I8" s="136">
        <f>PRESUPUESTO!J20</f>
        <v>0</v>
      </c>
      <c r="J8" s="823">
        <v>0</v>
      </c>
      <c r="K8" s="823"/>
      <c r="L8" s="136">
        <f t="shared" si="0"/>
        <v>0</v>
      </c>
      <c r="M8" s="820">
        <f>ROUND((J8*(PRESUPUESTO!G7/30*2))+(L8*((PRESUPUESTO!G7/30*2)*PRESUPUESTO!G9)),0)</f>
        <v>0</v>
      </c>
      <c r="N8" s="821"/>
      <c r="O8" s="278"/>
      <c r="P8" s="278"/>
    </row>
    <row r="9" spans="1:16" ht="21" customHeight="1">
      <c r="A9" s="835"/>
      <c r="B9" s="57" t="s">
        <v>405</v>
      </c>
      <c r="C9" s="822">
        <v>45775</v>
      </c>
      <c r="D9" s="822"/>
      <c r="E9" s="812">
        <v>2025</v>
      </c>
      <c r="F9" s="812"/>
      <c r="G9" s="824" t="s">
        <v>406</v>
      </c>
      <c r="H9" s="824"/>
      <c r="I9" s="153">
        <f>SUM(I3:I7)</f>
        <v>40</v>
      </c>
      <c r="J9" s="831">
        <f>SUM(J3:K8)</f>
        <v>0</v>
      </c>
      <c r="K9" s="831"/>
      <c r="L9" s="153">
        <f>SUM(L3:L8)</f>
        <v>40</v>
      </c>
      <c r="M9" s="830">
        <f>SUM(M3:N8)</f>
        <v>0</v>
      </c>
      <c r="N9" s="830"/>
      <c r="O9" s="278"/>
    </row>
    <row r="10" spans="1:16" ht="21" customHeight="1">
      <c r="A10" s="835"/>
      <c r="B10" s="53"/>
      <c r="C10" s="53"/>
      <c r="D10" s="53"/>
      <c r="E10" s="53"/>
      <c r="F10" s="53"/>
      <c r="G10" s="813" t="s">
        <v>407</v>
      </c>
      <c r="H10" s="814"/>
      <c r="I10" s="200">
        <v>0</v>
      </c>
      <c r="J10" s="815" t="s">
        <v>241</v>
      </c>
      <c r="K10" s="816"/>
      <c r="L10" s="817"/>
      <c r="M10" s="818">
        <f>+M9+I10</f>
        <v>0</v>
      </c>
      <c r="N10" s="819"/>
      <c r="O10" s="276"/>
    </row>
    <row r="11" spans="1:16"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c r="O11" s="276"/>
    </row>
    <row r="12" spans="1:16" s="46" customFormat="1" ht="27" customHeight="1">
      <c r="A12" s="737">
        <v>1</v>
      </c>
      <c r="B12" s="737" t="s">
        <v>255</v>
      </c>
      <c r="C12" s="809" t="s">
        <v>414</v>
      </c>
      <c r="D12" s="737" t="s">
        <v>415</v>
      </c>
      <c r="E12" s="737" t="s">
        <v>416</v>
      </c>
      <c r="F12" s="802" t="s">
        <v>417</v>
      </c>
      <c r="G12" s="802" t="s">
        <v>418</v>
      </c>
      <c r="H12" s="802" t="s">
        <v>419</v>
      </c>
      <c r="I12" s="802" t="s">
        <v>420</v>
      </c>
      <c r="J12" s="802" t="s">
        <v>421</v>
      </c>
      <c r="K12" s="802"/>
      <c r="L12" s="807" t="s">
        <v>422</v>
      </c>
      <c r="M12" s="807"/>
      <c r="N12" s="802" t="s">
        <v>423</v>
      </c>
    </row>
    <row r="13" spans="1:16" s="46" customFormat="1" ht="32.25" customHeight="1">
      <c r="A13" s="737"/>
      <c r="B13" s="737"/>
      <c r="C13" s="809"/>
      <c r="D13" s="737"/>
      <c r="E13" s="737"/>
      <c r="F13" s="802"/>
      <c r="G13" s="802"/>
      <c r="H13" s="802"/>
      <c r="I13" s="802"/>
      <c r="J13" s="802"/>
      <c r="K13" s="802"/>
      <c r="L13" s="63" t="s">
        <v>424</v>
      </c>
      <c r="M13" s="63" t="s">
        <v>425</v>
      </c>
      <c r="N13" s="802"/>
      <c r="O13" s="279"/>
    </row>
    <row r="14" spans="1:16" ht="18" customHeight="1">
      <c r="A14" s="52">
        <v>1100</v>
      </c>
      <c r="B14" s="53" t="s">
        <v>426</v>
      </c>
      <c r="C14" s="225">
        <f>PRESUPUESTO!K24</f>
        <v>115823760</v>
      </c>
      <c r="D14" s="226">
        <v>0</v>
      </c>
      <c r="E14" s="226">
        <f>+C8-M3</f>
        <v>0</v>
      </c>
      <c r="F14" s="225">
        <f>C14+D14-E14</f>
        <v>115823760</v>
      </c>
      <c r="G14" s="225">
        <v>0</v>
      </c>
      <c r="H14" s="226">
        <v>19303960</v>
      </c>
      <c r="I14" s="225">
        <f>G14+H14</f>
        <v>19303960</v>
      </c>
      <c r="J14" s="778">
        <f t="shared" ref="J14:J22" si="1">(I14/F14)</f>
        <v>0.16666666666666666</v>
      </c>
      <c r="K14" s="778"/>
      <c r="L14" s="221">
        <v>0</v>
      </c>
      <c r="M14" s="221">
        <v>0</v>
      </c>
      <c r="N14" s="222">
        <f>F14-I14</f>
        <v>96519800</v>
      </c>
    </row>
    <row r="15" spans="1:16" ht="24.6" customHeight="1">
      <c r="A15" s="52">
        <v>1200</v>
      </c>
      <c r="B15" s="137" t="s">
        <v>259</v>
      </c>
      <c r="C15" s="225">
        <f>+PRESUPUESTO!K25</f>
        <v>0</v>
      </c>
      <c r="D15" s="226">
        <v>0</v>
      </c>
      <c r="E15" s="226">
        <v>0</v>
      </c>
      <c r="F15" s="225">
        <f t="shared" ref="F15:F17" si="2">C15+D15-E15</f>
        <v>0</v>
      </c>
      <c r="G15" s="225">
        <v>0</v>
      </c>
      <c r="H15" s="226">
        <v>0</v>
      </c>
      <c r="I15" s="225">
        <f t="shared" ref="I15:I17" si="3">G15+H15</f>
        <v>0</v>
      </c>
      <c r="J15" s="778" t="e">
        <f t="shared" ref="J15:J17" si="4">(I15/F15)</f>
        <v>#DIV/0!</v>
      </c>
      <c r="K15" s="778"/>
      <c r="L15" s="221">
        <v>0</v>
      </c>
      <c r="M15" s="221">
        <v>0</v>
      </c>
      <c r="N15" s="222">
        <f t="shared" ref="N15:N17" si="5">F15-I15</f>
        <v>0</v>
      </c>
    </row>
    <row r="16" spans="1:16" ht="24.6" customHeight="1">
      <c r="A16" s="52">
        <v>1300</v>
      </c>
      <c r="B16" s="137" t="s">
        <v>260</v>
      </c>
      <c r="C16" s="225">
        <f>+PRESUPUESTO!K26</f>
        <v>0</v>
      </c>
      <c r="D16" s="226">
        <v>0</v>
      </c>
      <c r="E16" s="226">
        <v>0</v>
      </c>
      <c r="F16" s="225">
        <f t="shared" si="2"/>
        <v>0</v>
      </c>
      <c r="G16" s="225">
        <v>0</v>
      </c>
      <c r="H16" s="226">
        <v>0</v>
      </c>
      <c r="I16" s="225">
        <f t="shared" si="3"/>
        <v>0</v>
      </c>
      <c r="J16" s="778" t="e">
        <f t="shared" si="4"/>
        <v>#DIV/0!</v>
      </c>
      <c r="K16" s="778"/>
      <c r="L16" s="221">
        <v>0</v>
      </c>
      <c r="M16" s="221">
        <v>0</v>
      </c>
      <c r="N16" s="222">
        <f t="shared" si="5"/>
        <v>0</v>
      </c>
    </row>
    <row r="17" spans="1:14" ht="18" customHeight="1">
      <c r="A17" s="52">
        <v>1400</v>
      </c>
      <c r="B17" s="53" t="s">
        <v>261</v>
      </c>
      <c r="C17" s="225">
        <f>+PRESUPUESTO!K27</f>
        <v>0</v>
      </c>
      <c r="D17" s="226">
        <v>0</v>
      </c>
      <c r="E17" s="226">
        <v>0</v>
      </c>
      <c r="F17" s="225">
        <f t="shared" si="2"/>
        <v>0</v>
      </c>
      <c r="G17" s="225">
        <v>0</v>
      </c>
      <c r="H17" s="226">
        <v>0</v>
      </c>
      <c r="I17" s="225">
        <f t="shared" si="3"/>
        <v>0</v>
      </c>
      <c r="J17" s="778" t="e">
        <f t="shared" si="4"/>
        <v>#DIV/0!</v>
      </c>
      <c r="K17" s="778"/>
      <c r="L17" s="221">
        <v>0</v>
      </c>
      <c r="M17" s="221">
        <v>0</v>
      </c>
      <c r="N17" s="222">
        <f t="shared" si="5"/>
        <v>0</v>
      </c>
    </row>
    <row r="18" spans="1:14" ht="18" customHeight="1">
      <c r="A18" s="52">
        <v>1500</v>
      </c>
      <c r="B18" s="53" t="s">
        <v>262</v>
      </c>
      <c r="C18" s="225">
        <f>PRESUPUESTO!K28</f>
        <v>0</v>
      </c>
      <c r="D18" s="226">
        <v>0</v>
      </c>
      <c r="E18" s="226">
        <v>0</v>
      </c>
      <c r="F18" s="225">
        <f>C18+D18-E18</f>
        <v>0</v>
      </c>
      <c r="G18" s="225">
        <v>0</v>
      </c>
      <c r="H18" s="226">
        <v>0</v>
      </c>
      <c r="I18" s="225">
        <f>G18+H18</f>
        <v>0</v>
      </c>
      <c r="J18" s="778" t="e">
        <f>(I18/F18)</f>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v>0</v>
      </c>
      <c r="H21" s="226">
        <v>0</v>
      </c>
      <c r="I21" s="225">
        <f>G21+H21</f>
        <v>0</v>
      </c>
      <c r="J21" s="778" t="e">
        <f t="shared" si="1"/>
        <v>#DIV/0!</v>
      </c>
      <c r="K21" s="778"/>
      <c r="L21" s="221">
        <v>0</v>
      </c>
      <c r="M21" s="221">
        <v>0</v>
      </c>
      <c r="N21" s="222">
        <f>F21-I21</f>
        <v>0</v>
      </c>
    </row>
    <row r="22" spans="1:14" s="47" customFormat="1" ht="18" customHeight="1">
      <c r="A22" s="772" t="s">
        <v>429</v>
      </c>
      <c r="B22" s="771"/>
      <c r="C22" s="227">
        <f>SUM(C14:C21)</f>
        <v>115823760</v>
      </c>
      <c r="D22" s="227">
        <v>0</v>
      </c>
      <c r="E22" s="227">
        <f>SUM(E14:E21)</f>
        <v>0</v>
      </c>
      <c r="F22" s="227">
        <f>SUM(F14:F21)</f>
        <v>115823760</v>
      </c>
      <c r="G22" s="227">
        <f>SUM(G14:G21)</f>
        <v>0</v>
      </c>
      <c r="H22" s="227">
        <f>SUM(H14:H21)</f>
        <v>19303960</v>
      </c>
      <c r="I22" s="227">
        <f>SUM(I14:I21)</f>
        <v>19303960</v>
      </c>
      <c r="J22" s="777">
        <f t="shared" si="1"/>
        <v>0.16666666666666666</v>
      </c>
      <c r="K22" s="777"/>
      <c r="L22" s="223">
        <f>SUM(L14:L21)</f>
        <v>0</v>
      </c>
      <c r="M22" s="223">
        <f>SUM(M14:M21)</f>
        <v>0</v>
      </c>
      <c r="N22" s="224">
        <f>SUM(N14:N21)</f>
        <v>96519800</v>
      </c>
    </row>
    <row r="24" spans="1:14" ht="18" customHeight="1">
      <c r="A24" s="772" t="s">
        <v>210</v>
      </c>
      <c r="B24" s="773"/>
      <c r="C24" s="773"/>
      <c r="D24" s="771"/>
      <c r="E24" s="737" t="s">
        <v>430</v>
      </c>
      <c r="F24" s="737"/>
      <c r="G24" s="737"/>
      <c r="H24" s="737"/>
      <c r="I24" s="737" t="s">
        <v>431</v>
      </c>
      <c r="J24" s="737"/>
      <c r="K24" s="737"/>
      <c r="L24" s="737"/>
      <c r="M24" s="737"/>
      <c r="N24" s="737"/>
    </row>
    <row r="25" spans="1:14" ht="18" customHeight="1">
      <c r="A25" s="768" t="s">
        <v>316</v>
      </c>
      <c r="B25" s="769"/>
      <c r="C25" s="769"/>
      <c r="D25" s="770"/>
      <c r="E25" s="737" t="s">
        <v>346</v>
      </c>
      <c r="F25" s="737"/>
      <c r="G25" s="737"/>
      <c r="H25" s="737"/>
      <c r="I25" s="737" t="s">
        <v>315</v>
      </c>
      <c r="J25" s="737"/>
      <c r="K25" s="737"/>
      <c r="L25" s="737"/>
      <c r="M25" s="737"/>
      <c r="N25" s="737"/>
    </row>
    <row r="26" spans="1:14" ht="80.45" customHeight="1">
      <c r="A26" s="768"/>
      <c r="B26" s="769"/>
      <c r="C26" s="769"/>
      <c r="D26" s="770"/>
      <c r="E26" s="737" t="e" vm="1">
        <v>#VALUE!</v>
      </c>
      <c r="F26" s="737"/>
      <c r="G26" s="737"/>
      <c r="H26" s="737"/>
      <c r="I26" s="737" t="e" vm="2">
        <v>#VALUE!</v>
      </c>
      <c r="J26" s="737"/>
      <c r="K26" s="737"/>
      <c r="L26" s="737"/>
      <c r="M26" s="737"/>
      <c r="N26" s="737"/>
    </row>
    <row r="27" spans="1:14" ht="13.15" customHeight="1">
      <c r="A27" s="772" t="s">
        <v>317</v>
      </c>
      <c r="B27" s="773"/>
      <c r="C27" s="773"/>
      <c r="D27" s="771"/>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A31" s="810" t="s">
        <v>433</v>
      </c>
      <c r="B31" s="810"/>
      <c r="C31" s="810"/>
      <c r="D31" s="810"/>
      <c r="E31" s="810"/>
      <c r="F31" s="810"/>
      <c r="G31" s="810"/>
      <c r="H31" s="810"/>
      <c r="I31" s="810"/>
      <c r="J31" s="810"/>
      <c r="K31" s="810"/>
      <c r="L31" s="810"/>
      <c r="M31" s="810"/>
      <c r="N31" s="810"/>
    </row>
    <row r="32" spans="1:14" ht="12">
      <c r="A32" s="834"/>
      <c r="B32" s="834"/>
      <c r="C32" s="834"/>
      <c r="D32" s="834"/>
      <c r="E32" s="834"/>
      <c r="F32" s="834"/>
      <c r="G32" s="834"/>
      <c r="H32" s="834"/>
      <c r="I32" s="834"/>
      <c r="J32" s="834"/>
      <c r="K32" s="834"/>
      <c r="L32" s="834"/>
      <c r="M32" s="834"/>
      <c r="N32" s="834"/>
    </row>
    <row r="33" spans="1:14" ht="18" customHeight="1">
      <c r="A33" s="58" t="s">
        <v>253</v>
      </c>
      <c r="B33" s="59" t="s">
        <v>434</v>
      </c>
      <c r="C33" s="59">
        <v>1</v>
      </c>
      <c r="D33" s="59">
        <v>2</v>
      </c>
      <c r="E33" s="59">
        <v>3</v>
      </c>
      <c r="F33" s="59" t="s">
        <v>409</v>
      </c>
      <c r="G33" s="59">
        <v>5</v>
      </c>
      <c r="H33" s="59">
        <v>6</v>
      </c>
      <c r="I33" s="59" t="s">
        <v>435</v>
      </c>
      <c r="J33" s="826" t="s">
        <v>411</v>
      </c>
      <c r="K33" s="826"/>
      <c r="L33" s="806">
        <v>9</v>
      </c>
      <c r="M33" s="806"/>
      <c r="N33" s="59" t="s">
        <v>413</v>
      </c>
    </row>
    <row r="34" spans="1:14" s="47" customFormat="1" ht="22.9" customHeight="1">
      <c r="A34" s="737">
        <v>2000</v>
      </c>
      <c r="B34" s="737" t="s">
        <v>269</v>
      </c>
      <c r="C34" s="809" t="s">
        <v>414</v>
      </c>
      <c r="D34" s="737" t="s">
        <v>415</v>
      </c>
      <c r="E34" s="737" t="s">
        <v>416</v>
      </c>
      <c r="F34" s="802" t="s">
        <v>417</v>
      </c>
      <c r="G34" s="802" t="s">
        <v>436</v>
      </c>
      <c r="H34" s="802" t="s">
        <v>437</v>
      </c>
      <c r="I34" s="802" t="s">
        <v>438</v>
      </c>
      <c r="J34" s="802" t="s">
        <v>439</v>
      </c>
      <c r="K34" s="802"/>
      <c r="L34" s="807" t="s">
        <v>422</v>
      </c>
      <c r="M34" s="807"/>
      <c r="N34" s="802" t="s">
        <v>440</v>
      </c>
    </row>
    <row r="35" spans="1:14" s="47" customFormat="1" ht="21" customHeight="1">
      <c r="A35" s="737"/>
      <c r="B35" s="737"/>
      <c r="C35" s="809"/>
      <c r="D35" s="737"/>
      <c r="E35" s="737"/>
      <c r="F35" s="802"/>
      <c r="G35" s="802"/>
      <c r="H35" s="802"/>
      <c r="I35" s="802"/>
      <c r="J35" s="802"/>
      <c r="K35" s="802"/>
      <c r="L35" s="62" t="s">
        <v>441</v>
      </c>
      <c r="M35" s="62" t="s">
        <v>442</v>
      </c>
      <c r="N35" s="802"/>
    </row>
    <row r="36" spans="1:14" s="47" customFormat="1" ht="18" customHeight="1">
      <c r="A36" s="61">
        <v>2100</v>
      </c>
      <c r="B36" s="808" t="s">
        <v>92</v>
      </c>
      <c r="C36" s="808"/>
      <c r="D36" s="808"/>
      <c r="E36" s="808"/>
      <c r="F36" s="808"/>
      <c r="G36" s="808"/>
      <c r="H36" s="808"/>
      <c r="I36" s="808"/>
      <c r="J36" s="808"/>
      <c r="K36" s="808"/>
      <c r="L36" s="808"/>
      <c r="M36" s="808"/>
      <c r="N36" s="808"/>
    </row>
    <row r="37" spans="1:14" ht="18" customHeight="1">
      <c r="A37" s="52">
        <v>2101</v>
      </c>
      <c r="B37" s="53" t="s">
        <v>272</v>
      </c>
      <c r="C37" s="225">
        <f>PRESUPUESTO!K36</f>
        <v>0</v>
      </c>
      <c r="D37" s="226">
        <v>0</v>
      </c>
      <c r="E37" s="226">
        <v>0</v>
      </c>
      <c r="F37" s="225">
        <f>C37+D37-E37</f>
        <v>0</v>
      </c>
      <c r="G37" s="225">
        <v>0</v>
      </c>
      <c r="H37" s="226">
        <v>0</v>
      </c>
      <c r="I37" s="225">
        <f>G37+H37</f>
        <v>0</v>
      </c>
      <c r="J37" s="778" t="e">
        <f>(I37/F37)</f>
        <v>#DIV/0!</v>
      </c>
      <c r="K37" s="778"/>
      <c r="L37" s="221">
        <v>0</v>
      </c>
      <c r="M37" s="221">
        <v>0</v>
      </c>
      <c r="N37" s="150">
        <f>(F37-I37)</f>
        <v>0</v>
      </c>
    </row>
    <row r="38" spans="1:14" ht="18" customHeight="1">
      <c r="A38" s="52">
        <v>2102</v>
      </c>
      <c r="B38" s="53" t="s">
        <v>273</v>
      </c>
      <c r="C38" s="225">
        <f>PRESUPUESTO!K37</f>
        <v>0</v>
      </c>
      <c r="D38" s="226">
        <v>0</v>
      </c>
      <c r="E38" s="226">
        <v>0</v>
      </c>
      <c r="F38" s="225">
        <f t="shared" ref="F38:F47" si="6">C38+D38-E38</f>
        <v>0</v>
      </c>
      <c r="G38" s="225">
        <v>0</v>
      </c>
      <c r="H38" s="226">
        <v>0</v>
      </c>
      <c r="I38" s="225">
        <f t="shared" ref="I38:I47" si="7">G38+H38</f>
        <v>0</v>
      </c>
      <c r="J38" s="778" t="e">
        <f t="shared" ref="J38:J47" si="8">(I38/F38)</f>
        <v>#DIV/0!</v>
      </c>
      <c r="K38" s="778"/>
      <c r="L38" s="221">
        <v>0</v>
      </c>
      <c r="M38" s="221">
        <v>0</v>
      </c>
      <c r="N38" s="150">
        <f t="shared" ref="N38:N47" si="9">(F38-I38)</f>
        <v>0</v>
      </c>
    </row>
    <row r="39" spans="1:14" ht="18" customHeight="1">
      <c r="A39" s="52">
        <v>2103</v>
      </c>
      <c r="B39" s="53" t="s">
        <v>274</v>
      </c>
      <c r="C39" s="225">
        <f>PRESUPUESTO!K38</f>
        <v>0</v>
      </c>
      <c r="D39" s="226">
        <v>0</v>
      </c>
      <c r="E39" s="226">
        <v>0</v>
      </c>
      <c r="F39" s="225">
        <f t="shared" si="6"/>
        <v>0</v>
      </c>
      <c r="G39" s="225">
        <v>0</v>
      </c>
      <c r="H39" s="226">
        <v>0</v>
      </c>
      <c r="I39" s="225">
        <f t="shared" si="7"/>
        <v>0</v>
      </c>
      <c r="J39" s="778" t="e">
        <f t="shared" si="8"/>
        <v>#DIV/0!</v>
      </c>
      <c r="K39" s="778"/>
      <c r="L39" s="221">
        <v>0</v>
      </c>
      <c r="M39" s="221">
        <v>0</v>
      </c>
      <c r="N39" s="150">
        <f t="shared" si="9"/>
        <v>0</v>
      </c>
    </row>
    <row r="40" spans="1:14" ht="18" customHeight="1">
      <c r="A40" s="52">
        <v>2104</v>
      </c>
      <c r="B40" s="53" t="s">
        <v>275</v>
      </c>
      <c r="C40" s="225">
        <f>PRESUPUESTO!K39</f>
        <v>0</v>
      </c>
      <c r="D40" s="226">
        <v>0</v>
      </c>
      <c r="E40" s="226">
        <v>0</v>
      </c>
      <c r="F40" s="225">
        <f t="shared" si="6"/>
        <v>0</v>
      </c>
      <c r="G40" s="225">
        <v>0</v>
      </c>
      <c r="H40" s="226">
        <v>0</v>
      </c>
      <c r="I40" s="225">
        <f t="shared" si="7"/>
        <v>0</v>
      </c>
      <c r="J40" s="778" t="e">
        <f t="shared" si="8"/>
        <v>#DIV/0!</v>
      </c>
      <c r="K40" s="778"/>
      <c r="L40" s="221">
        <v>0</v>
      </c>
      <c r="M40" s="221">
        <v>0</v>
      </c>
      <c r="N40" s="150">
        <f t="shared" si="9"/>
        <v>0</v>
      </c>
    </row>
    <row r="41" spans="1:14" ht="18" customHeight="1">
      <c r="A41" s="52">
        <v>2105</v>
      </c>
      <c r="B41" s="53" t="s">
        <v>276</v>
      </c>
      <c r="C41" s="225">
        <f>PRESUPUESTO!K40</f>
        <v>0</v>
      </c>
      <c r="D41" s="226">
        <v>0</v>
      </c>
      <c r="E41" s="226">
        <v>0</v>
      </c>
      <c r="F41" s="225">
        <f t="shared" si="6"/>
        <v>0</v>
      </c>
      <c r="G41" s="225">
        <v>0</v>
      </c>
      <c r="H41" s="226">
        <v>0</v>
      </c>
      <c r="I41" s="225">
        <f t="shared" si="7"/>
        <v>0</v>
      </c>
      <c r="J41" s="778" t="e">
        <f t="shared" si="8"/>
        <v>#DIV/0!</v>
      </c>
      <c r="K41" s="778"/>
      <c r="L41" s="221">
        <v>0</v>
      </c>
      <c r="M41" s="221">
        <v>0</v>
      </c>
      <c r="N41" s="150">
        <f t="shared" si="9"/>
        <v>0</v>
      </c>
    </row>
    <row r="42" spans="1:14" ht="21" customHeight="1">
      <c r="A42" s="52">
        <v>2106</v>
      </c>
      <c r="B42" s="53" t="s">
        <v>277</v>
      </c>
      <c r="C42" s="225">
        <f>PRESUPUESTO!K41</f>
        <v>0</v>
      </c>
      <c r="D42" s="226">
        <v>0</v>
      </c>
      <c r="E42" s="226">
        <v>0</v>
      </c>
      <c r="F42" s="225">
        <f t="shared" si="6"/>
        <v>0</v>
      </c>
      <c r="G42" s="225">
        <v>0</v>
      </c>
      <c r="H42" s="226">
        <v>0</v>
      </c>
      <c r="I42" s="225">
        <f t="shared" si="7"/>
        <v>0</v>
      </c>
      <c r="J42" s="778" t="e">
        <f t="shared" si="8"/>
        <v>#DIV/0!</v>
      </c>
      <c r="K42" s="778"/>
      <c r="L42" s="221">
        <v>0</v>
      </c>
      <c r="M42" s="221">
        <v>0</v>
      </c>
      <c r="N42" s="150">
        <f t="shared" si="9"/>
        <v>0</v>
      </c>
    </row>
    <row r="43" spans="1:14" ht="18" customHeight="1">
      <c r="A43" s="52">
        <v>2107</v>
      </c>
      <c r="B43" s="53" t="s">
        <v>278</v>
      </c>
      <c r="C43" s="225">
        <f>PRESUPUESTO!K42</f>
        <v>0</v>
      </c>
      <c r="D43" s="226">
        <v>0</v>
      </c>
      <c r="E43" s="226">
        <v>0</v>
      </c>
      <c r="F43" s="225">
        <f t="shared" si="6"/>
        <v>0</v>
      </c>
      <c r="G43" s="225">
        <v>0</v>
      </c>
      <c r="H43" s="226">
        <v>0</v>
      </c>
      <c r="I43" s="225">
        <f t="shared" si="7"/>
        <v>0</v>
      </c>
      <c r="J43" s="778" t="e">
        <f t="shared" si="8"/>
        <v>#DIV/0!</v>
      </c>
      <c r="K43" s="778"/>
      <c r="L43" s="221">
        <v>0</v>
      </c>
      <c r="M43" s="221">
        <v>0</v>
      </c>
      <c r="N43" s="150">
        <f t="shared" si="9"/>
        <v>0</v>
      </c>
    </row>
    <row r="44" spans="1:14" ht="20.25" customHeight="1">
      <c r="A44" s="52">
        <v>2108</v>
      </c>
      <c r="B44" s="65" t="s">
        <v>443</v>
      </c>
      <c r="C44" s="225">
        <f>PRESUPUESTO!K43</f>
        <v>0</v>
      </c>
      <c r="D44" s="226">
        <v>0</v>
      </c>
      <c r="E44" s="226">
        <v>0</v>
      </c>
      <c r="F44" s="225">
        <f t="shared" si="6"/>
        <v>0</v>
      </c>
      <c r="G44" s="225">
        <v>0</v>
      </c>
      <c r="H44" s="226">
        <v>0</v>
      </c>
      <c r="I44" s="225">
        <f t="shared" si="7"/>
        <v>0</v>
      </c>
      <c r="J44" s="778" t="e">
        <f t="shared" si="8"/>
        <v>#DIV/0!</v>
      </c>
      <c r="K44" s="778"/>
      <c r="L44" s="221">
        <v>0</v>
      </c>
      <c r="M44" s="221">
        <v>0</v>
      </c>
      <c r="N44" s="150">
        <f t="shared" si="9"/>
        <v>0</v>
      </c>
    </row>
    <row r="45" spans="1:14" ht="18" customHeight="1">
      <c r="A45" s="52">
        <v>2109</v>
      </c>
      <c r="B45" s="53" t="s">
        <v>280</v>
      </c>
      <c r="C45" s="225">
        <f>PRESUPUESTO!K44</f>
        <v>0</v>
      </c>
      <c r="D45" s="226">
        <v>0</v>
      </c>
      <c r="E45" s="226">
        <v>0</v>
      </c>
      <c r="F45" s="225">
        <f t="shared" si="6"/>
        <v>0</v>
      </c>
      <c r="G45" s="225">
        <v>0</v>
      </c>
      <c r="H45" s="226">
        <v>0</v>
      </c>
      <c r="I45" s="225">
        <f t="shared" si="7"/>
        <v>0</v>
      </c>
      <c r="J45" s="778" t="e">
        <f t="shared" si="8"/>
        <v>#DIV/0!</v>
      </c>
      <c r="K45" s="778"/>
      <c r="L45" s="221">
        <v>0</v>
      </c>
      <c r="M45" s="221">
        <v>0</v>
      </c>
      <c r="N45" s="150">
        <f t="shared" si="9"/>
        <v>0</v>
      </c>
    </row>
    <row r="46" spans="1:14" ht="18" customHeight="1">
      <c r="A46" s="52">
        <v>2110</v>
      </c>
      <c r="B46" s="53" t="s">
        <v>281</v>
      </c>
      <c r="C46" s="225">
        <f>PRESUPUESTO!K45</f>
        <v>69000000</v>
      </c>
      <c r="D46" s="226">
        <v>0</v>
      </c>
      <c r="E46" s="226">
        <v>0</v>
      </c>
      <c r="F46" s="225">
        <f t="shared" si="6"/>
        <v>69000000</v>
      </c>
      <c r="G46" s="225">
        <v>0</v>
      </c>
      <c r="H46" s="226">
        <v>10300000</v>
      </c>
      <c r="I46" s="225">
        <f t="shared" si="7"/>
        <v>10300000</v>
      </c>
      <c r="J46" s="778">
        <f t="shared" si="8"/>
        <v>0.14927536231884059</v>
      </c>
      <c r="K46" s="778"/>
      <c r="L46" s="221">
        <v>0</v>
      </c>
      <c r="M46" s="221">
        <v>0</v>
      </c>
      <c r="N46" s="150">
        <f t="shared" si="9"/>
        <v>58700000</v>
      </c>
    </row>
    <row r="47" spans="1:14" ht="18" customHeight="1">
      <c r="A47" s="52">
        <v>2111</v>
      </c>
      <c r="B47" s="53" t="s">
        <v>282</v>
      </c>
      <c r="C47" s="225">
        <f>PRESUPUESTO!K46</f>
        <v>0</v>
      </c>
      <c r="D47" s="226">
        <v>0</v>
      </c>
      <c r="E47" s="226">
        <v>0</v>
      </c>
      <c r="F47" s="225">
        <f t="shared" si="6"/>
        <v>0</v>
      </c>
      <c r="G47" s="225">
        <v>0</v>
      </c>
      <c r="H47" s="226">
        <v>0</v>
      </c>
      <c r="I47" s="225">
        <f t="shared" si="7"/>
        <v>0</v>
      </c>
      <c r="J47" s="778" t="e">
        <f t="shared" si="8"/>
        <v>#DIV/0!</v>
      </c>
      <c r="K47" s="778"/>
      <c r="L47" s="221">
        <v>0</v>
      </c>
      <c r="M47" s="221">
        <v>0</v>
      </c>
      <c r="N47" s="150">
        <f t="shared" si="9"/>
        <v>0</v>
      </c>
    </row>
    <row r="48" spans="1:14" ht="18" customHeight="1">
      <c r="A48" s="52">
        <v>2112</v>
      </c>
      <c r="B48" s="53" t="s">
        <v>283</v>
      </c>
      <c r="C48" s="225">
        <f>PRESUPUESTO!K47</f>
        <v>3000000</v>
      </c>
      <c r="D48" s="226">
        <v>0</v>
      </c>
      <c r="E48" s="226">
        <v>0</v>
      </c>
      <c r="F48" s="225">
        <f>C48+D48-E48</f>
        <v>3000000</v>
      </c>
      <c r="G48" s="225">
        <v>0</v>
      </c>
      <c r="H48" s="226">
        <v>500000</v>
      </c>
      <c r="I48" s="225">
        <f>G48+H48</f>
        <v>500000</v>
      </c>
      <c r="J48" s="778">
        <f>(I48/F48)</f>
        <v>0.16666666666666666</v>
      </c>
      <c r="K48" s="778"/>
      <c r="L48" s="221">
        <v>0</v>
      </c>
      <c r="M48" s="221">
        <v>0</v>
      </c>
      <c r="N48" s="150">
        <f>(F48-I48)</f>
        <v>2500000</v>
      </c>
    </row>
    <row r="49" spans="1:14" ht="18" customHeight="1">
      <c r="A49" s="52">
        <v>2113</v>
      </c>
      <c r="B49" s="53" t="s">
        <v>284</v>
      </c>
      <c r="C49" s="225">
        <f>PRESUPUESTO!K48</f>
        <v>0</v>
      </c>
      <c r="D49" s="226">
        <v>0</v>
      </c>
      <c r="E49" s="226">
        <v>0</v>
      </c>
      <c r="F49" s="225">
        <f>C49+D49-E49</f>
        <v>0</v>
      </c>
      <c r="G49" s="225">
        <v>0</v>
      </c>
      <c r="H49" s="226"/>
      <c r="I49" s="225">
        <f>G49+H49</f>
        <v>0</v>
      </c>
      <c r="J49" s="778" t="e">
        <f>(I49/F49)</f>
        <v>#DIV/0!</v>
      </c>
      <c r="K49" s="778"/>
      <c r="L49" s="221">
        <v>0</v>
      </c>
      <c r="M49" s="221">
        <v>0</v>
      </c>
      <c r="N49" s="150">
        <f>(F49-I49)</f>
        <v>0</v>
      </c>
    </row>
    <row r="50" spans="1:14" s="47" customFormat="1" ht="18" customHeight="1">
      <c r="A50" s="737" t="s">
        <v>444</v>
      </c>
      <c r="B50" s="737"/>
      <c r="C50" s="228">
        <f t="shared" ref="C50:I50" si="10">SUM(C37:C49)</f>
        <v>72000000</v>
      </c>
      <c r="D50" s="228">
        <f t="shared" si="10"/>
        <v>0</v>
      </c>
      <c r="E50" s="228">
        <f t="shared" si="10"/>
        <v>0</v>
      </c>
      <c r="F50" s="228">
        <f t="shared" si="10"/>
        <v>72000000</v>
      </c>
      <c r="G50" s="228">
        <f t="shared" si="10"/>
        <v>0</v>
      </c>
      <c r="H50" s="228">
        <f t="shared" si="10"/>
        <v>10800000</v>
      </c>
      <c r="I50" s="228">
        <f t="shared" si="10"/>
        <v>10800000</v>
      </c>
      <c r="J50" s="777">
        <f>(I50/F50)</f>
        <v>0.15</v>
      </c>
      <c r="K50" s="777"/>
      <c r="L50" s="229">
        <f>SUM(L37:L49)</f>
        <v>0</v>
      </c>
      <c r="M50" s="229">
        <f>SUM(M37:M49)</f>
        <v>0</v>
      </c>
      <c r="N50" s="229">
        <f>SUM(N37:N49)</f>
        <v>61200000</v>
      </c>
    </row>
    <row r="51" spans="1:14" s="47" customFormat="1" ht="15.75" customHeight="1">
      <c r="A51" s="61">
        <v>2200</v>
      </c>
      <c r="B51" s="808" t="s">
        <v>445</v>
      </c>
      <c r="C51" s="808"/>
      <c r="D51" s="808"/>
      <c r="E51" s="808"/>
      <c r="F51" s="808"/>
      <c r="G51" s="808"/>
      <c r="H51" s="808"/>
      <c r="I51" s="808"/>
      <c r="J51" s="808"/>
      <c r="K51" s="808"/>
      <c r="L51" s="808"/>
      <c r="M51" s="808"/>
      <c r="N51" s="808"/>
    </row>
    <row r="52" spans="1:14" ht="27.75" customHeight="1">
      <c r="A52" s="52">
        <v>2201</v>
      </c>
      <c r="B52" s="53" t="s">
        <v>287</v>
      </c>
      <c r="C52" s="150">
        <f>PRESUPUESTO!K51</f>
        <v>3360000</v>
      </c>
      <c r="D52" s="200">
        <v>0</v>
      </c>
      <c r="E52" s="200">
        <v>0</v>
      </c>
      <c r="F52" s="150">
        <f>C52+D52-E52</f>
        <v>3360000</v>
      </c>
      <c r="G52" s="200">
        <v>0</v>
      </c>
      <c r="H52" s="230">
        <v>0</v>
      </c>
      <c r="I52" s="150">
        <f>(G52+H52)</f>
        <v>0</v>
      </c>
      <c r="J52" s="778">
        <f>(I52/F52)</f>
        <v>0</v>
      </c>
      <c r="K52" s="778"/>
      <c r="L52" s="221">
        <v>0</v>
      </c>
      <c r="M52" s="221">
        <v>0</v>
      </c>
      <c r="N52" s="150">
        <f>(F52-I52)</f>
        <v>3360000</v>
      </c>
    </row>
    <row r="53" spans="1:14" ht="21" customHeight="1">
      <c r="A53" s="52">
        <v>2202</v>
      </c>
      <c r="B53" s="65" t="s">
        <v>288</v>
      </c>
      <c r="C53" s="150">
        <f>PRESUPUESTO!K52</f>
        <v>300000</v>
      </c>
      <c r="D53" s="200">
        <v>0</v>
      </c>
      <c r="E53" s="200">
        <v>0</v>
      </c>
      <c r="F53" s="150">
        <f t="shared" ref="F53:F59" si="11">C53+D53-E53</f>
        <v>300000</v>
      </c>
      <c r="G53" s="200">
        <v>0</v>
      </c>
      <c r="H53" s="230">
        <v>0</v>
      </c>
      <c r="I53" s="150">
        <f t="shared" ref="I53:I59" si="12">(G53+H53)</f>
        <v>0</v>
      </c>
      <c r="J53" s="778">
        <f t="shared" ref="J53:J59" si="13">(I53/F53)</f>
        <v>0</v>
      </c>
      <c r="K53" s="778"/>
      <c r="L53" s="221">
        <v>0</v>
      </c>
      <c r="M53" s="221">
        <v>0</v>
      </c>
      <c r="N53" s="150">
        <f t="shared" ref="N53:N59" si="14">(F53-I53)</f>
        <v>300000</v>
      </c>
    </row>
    <row r="54" spans="1:14" ht="22.9" customHeight="1">
      <c r="A54" s="52">
        <v>2203</v>
      </c>
      <c r="B54" s="66" t="s">
        <v>289</v>
      </c>
      <c r="C54" s="150">
        <f>PRESUPUESTO!K53</f>
        <v>900000</v>
      </c>
      <c r="D54" s="200">
        <v>0</v>
      </c>
      <c r="E54" s="200">
        <v>0</v>
      </c>
      <c r="F54" s="150">
        <f t="shared" si="11"/>
        <v>900000</v>
      </c>
      <c r="G54" s="200">
        <v>0</v>
      </c>
      <c r="H54" s="230">
        <v>0</v>
      </c>
      <c r="I54" s="150">
        <f t="shared" si="12"/>
        <v>0</v>
      </c>
      <c r="J54" s="778">
        <f t="shared" si="13"/>
        <v>0</v>
      </c>
      <c r="K54" s="778"/>
      <c r="L54" s="221">
        <v>0</v>
      </c>
      <c r="M54" s="221">
        <v>0</v>
      </c>
      <c r="N54" s="150">
        <f t="shared" si="14"/>
        <v>900000</v>
      </c>
    </row>
    <row r="55" spans="1:14" ht="19.5" customHeight="1">
      <c r="A55" s="52">
        <v>2204</v>
      </c>
      <c r="B55" s="53" t="s">
        <v>290</v>
      </c>
      <c r="C55" s="150">
        <f>PRESUPUESTO!K54</f>
        <v>0</v>
      </c>
      <c r="D55" s="200">
        <v>0</v>
      </c>
      <c r="E55" s="200">
        <v>0</v>
      </c>
      <c r="F55" s="150">
        <f t="shared" si="11"/>
        <v>0</v>
      </c>
      <c r="G55" s="200">
        <v>0</v>
      </c>
      <c r="H55" s="230">
        <v>0</v>
      </c>
      <c r="I55" s="150">
        <f t="shared" si="12"/>
        <v>0</v>
      </c>
      <c r="J55" s="778" t="e">
        <f t="shared" si="13"/>
        <v>#DIV/0!</v>
      </c>
      <c r="K55" s="778"/>
      <c r="L55" s="221">
        <v>0</v>
      </c>
      <c r="M55" s="221">
        <v>0</v>
      </c>
      <c r="N55" s="150">
        <f t="shared" si="14"/>
        <v>0</v>
      </c>
    </row>
    <row r="56" spans="1:14" ht="19.5" customHeight="1">
      <c r="A56" s="52">
        <v>2205</v>
      </c>
      <c r="B56" s="53" t="s">
        <v>291</v>
      </c>
      <c r="C56" s="150">
        <f>PRESUPUESTO!K55</f>
        <v>0</v>
      </c>
      <c r="D56" s="200">
        <v>0</v>
      </c>
      <c r="E56" s="200"/>
      <c r="F56" s="150">
        <f t="shared" si="11"/>
        <v>0</v>
      </c>
      <c r="G56" s="200">
        <v>0</v>
      </c>
      <c r="H56" s="230">
        <v>0</v>
      </c>
      <c r="I56" s="150">
        <f t="shared" si="12"/>
        <v>0</v>
      </c>
      <c r="J56" s="778" t="e">
        <f t="shared" si="13"/>
        <v>#DIV/0!</v>
      </c>
      <c r="K56" s="778"/>
      <c r="L56" s="221">
        <v>0</v>
      </c>
      <c r="M56" s="221">
        <v>0</v>
      </c>
      <c r="N56" s="150">
        <f t="shared" si="14"/>
        <v>0</v>
      </c>
    </row>
    <row r="57" spans="1:14" ht="19.5" customHeight="1">
      <c r="A57" s="52">
        <v>2206</v>
      </c>
      <c r="B57" s="53" t="s">
        <v>446</v>
      </c>
      <c r="C57" s="150">
        <f>PRESUPUESTO!K56</f>
        <v>600000</v>
      </c>
      <c r="D57" s="200">
        <v>0</v>
      </c>
      <c r="E57" s="200">
        <v>0</v>
      </c>
      <c r="F57" s="150">
        <f t="shared" si="11"/>
        <v>600000</v>
      </c>
      <c r="G57" s="200">
        <v>0</v>
      </c>
      <c r="H57" s="230">
        <v>0</v>
      </c>
      <c r="I57" s="150">
        <f t="shared" si="12"/>
        <v>0</v>
      </c>
      <c r="J57" s="778">
        <f t="shared" si="13"/>
        <v>0</v>
      </c>
      <c r="K57" s="778"/>
      <c r="L57" s="221">
        <v>0</v>
      </c>
      <c r="M57" s="221">
        <v>0</v>
      </c>
      <c r="N57" s="150">
        <f t="shared" si="14"/>
        <v>600000</v>
      </c>
    </row>
    <row r="58" spans="1:14" ht="19.5" customHeight="1">
      <c r="A58" s="52">
        <v>2207</v>
      </c>
      <c r="B58" s="53" t="s">
        <v>447</v>
      </c>
      <c r="C58" s="150">
        <f>PRESUPUESTO!K57</f>
        <v>720000</v>
      </c>
      <c r="D58" s="200">
        <v>0</v>
      </c>
      <c r="E58" s="200">
        <v>0</v>
      </c>
      <c r="F58" s="150">
        <f t="shared" si="11"/>
        <v>720000</v>
      </c>
      <c r="G58" s="200">
        <v>0</v>
      </c>
      <c r="H58" s="230">
        <v>0</v>
      </c>
      <c r="I58" s="150">
        <f t="shared" si="12"/>
        <v>0</v>
      </c>
      <c r="J58" s="778">
        <f t="shared" si="13"/>
        <v>0</v>
      </c>
      <c r="K58" s="778"/>
      <c r="L58" s="221">
        <v>0</v>
      </c>
      <c r="M58" s="221">
        <v>0</v>
      </c>
      <c r="N58" s="150">
        <f t="shared" si="14"/>
        <v>720000</v>
      </c>
    </row>
    <row r="59" spans="1:14" ht="19.5" customHeight="1">
      <c r="A59" s="52">
        <v>2208</v>
      </c>
      <c r="B59" s="53" t="s">
        <v>294</v>
      </c>
      <c r="C59" s="150">
        <f>PRESUPUESTO!K58</f>
        <v>1650000</v>
      </c>
      <c r="D59" s="200">
        <v>0</v>
      </c>
      <c r="E59" s="200">
        <v>0</v>
      </c>
      <c r="F59" s="150">
        <f t="shared" si="11"/>
        <v>1650000</v>
      </c>
      <c r="G59" s="200">
        <v>0</v>
      </c>
      <c r="H59" s="230">
        <v>0</v>
      </c>
      <c r="I59" s="150">
        <f t="shared" si="12"/>
        <v>0</v>
      </c>
      <c r="J59" s="778">
        <f t="shared" si="13"/>
        <v>0</v>
      </c>
      <c r="K59" s="778"/>
      <c r="L59" s="221">
        <v>0</v>
      </c>
      <c r="M59" s="221">
        <v>0</v>
      </c>
      <c r="N59" s="150">
        <f t="shared" si="14"/>
        <v>1650000</v>
      </c>
    </row>
    <row r="60" spans="1:14" ht="20.25" customHeight="1">
      <c r="A60" s="52">
        <v>2209</v>
      </c>
      <c r="B60" s="53" t="s">
        <v>448</v>
      </c>
      <c r="C60" s="150">
        <f>PRESUPUESTO!K59</f>
        <v>0</v>
      </c>
      <c r="D60" s="200">
        <v>0</v>
      </c>
      <c r="E60" s="200">
        <v>0</v>
      </c>
      <c r="F60" s="150">
        <f t="shared" ref="F60:F66" si="15">C60+D60-E60</f>
        <v>0</v>
      </c>
      <c r="G60" s="200">
        <v>0</v>
      </c>
      <c r="H60" s="230">
        <v>0</v>
      </c>
      <c r="I60" s="150">
        <f t="shared" ref="I60:I66" si="16">(G60+H60)</f>
        <v>0</v>
      </c>
      <c r="J60" s="778" t="e">
        <f t="shared" ref="J60:J67" si="17">(I60/F60)</f>
        <v>#DIV/0!</v>
      </c>
      <c r="K60" s="778"/>
      <c r="L60" s="221">
        <v>0</v>
      </c>
      <c r="M60" s="221">
        <v>0</v>
      </c>
      <c r="N60" s="150">
        <f t="shared" ref="N60:N66" si="18">(F60-I60)</f>
        <v>0</v>
      </c>
    </row>
    <row r="61" spans="1:14" ht="38.25" customHeight="1">
      <c r="A61" s="52">
        <v>2210</v>
      </c>
      <c r="B61" s="65" t="s">
        <v>296</v>
      </c>
      <c r="C61" s="150">
        <f>PRESUPUESTO!K60</f>
        <v>0</v>
      </c>
      <c r="D61" s="200">
        <v>0</v>
      </c>
      <c r="E61" s="200">
        <v>0</v>
      </c>
      <c r="F61" s="150">
        <f t="shared" si="15"/>
        <v>0</v>
      </c>
      <c r="G61" s="200">
        <v>0</v>
      </c>
      <c r="H61" s="230">
        <v>0</v>
      </c>
      <c r="I61" s="150">
        <f t="shared" si="16"/>
        <v>0</v>
      </c>
      <c r="J61" s="778" t="e">
        <f t="shared" si="17"/>
        <v>#DIV/0!</v>
      </c>
      <c r="K61" s="778"/>
      <c r="L61" s="221">
        <v>0</v>
      </c>
      <c r="M61" s="221">
        <v>0</v>
      </c>
      <c r="N61" s="150">
        <f t="shared" si="18"/>
        <v>0</v>
      </c>
    </row>
    <row r="62" spans="1:14" ht="31.5" customHeight="1">
      <c r="A62" s="52">
        <v>2211</v>
      </c>
      <c r="B62" s="65" t="s">
        <v>297</v>
      </c>
      <c r="C62" s="150">
        <f>PRESUPUESTO!K61</f>
        <v>0</v>
      </c>
      <c r="D62" s="200">
        <v>0</v>
      </c>
      <c r="E62" s="200">
        <v>0</v>
      </c>
      <c r="F62" s="150">
        <f t="shared" si="15"/>
        <v>0</v>
      </c>
      <c r="G62" s="200">
        <v>0</v>
      </c>
      <c r="H62" s="230">
        <v>0</v>
      </c>
      <c r="I62" s="150">
        <f t="shared" si="16"/>
        <v>0</v>
      </c>
      <c r="J62" s="778" t="e">
        <f t="shared" si="17"/>
        <v>#DIV/0!</v>
      </c>
      <c r="K62" s="778"/>
      <c r="L62" s="221">
        <v>0</v>
      </c>
      <c r="M62" s="221">
        <v>0</v>
      </c>
      <c r="N62" s="150">
        <f t="shared" si="18"/>
        <v>0</v>
      </c>
    </row>
    <row r="63" spans="1:14" ht="25.5" customHeight="1">
      <c r="A63" s="52">
        <v>2212</v>
      </c>
      <c r="B63" s="65" t="s">
        <v>449</v>
      </c>
      <c r="C63" s="150">
        <f>PRESUPUESTO!K62</f>
        <v>0</v>
      </c>
      <c r="D63" s="200">
        <v>0</v>
      </c>
      <c r="E63" s="200">
        <v>0</v>
      </c>
      <c r="F63" s="150">
        <f t="shared" si="15"/>
        <v>0</v>
      </c>
      <c r="G63" s="150">
        <v>0</v>
      </c>
      <c r="H63" s="230">
        <v>0</v>
      </c>
      <c r="I63" s="150">
        <f t="shared" si="16"/>
        <v>0</v>
      </c>
      <c r="J63" s="778" t="e">
        <f t="shared" si="17"/>
        <v>#DIV/0!</v>
      </c>
      <c r="K63" s="778"/>
      <c r="L63" s="221">
        <v>0</v>
      </c>
      <c r="M63" s="221">
        <v>0</v>
      </c>
      <c r="N63" s="150">
        <f t="shared" si="18"/>
        <v>0</v>
      </c>
    </row>
    <row r="64" spans="1:14" ht="20.65" customHeight="1">
      <c r="A64" s="52">
        <v>2213</v>
      </c>
      <c r="B64" s="65" t="s">
        <v>450</v>
      </c>
      <c r="C64" s="150">
        <f>PRESUPUESTO!K63</f>
        <v>0</v>
      </c>
      <c r="D64" s="200">
        <v>0</v>
      </c>
      <c r="E64" s="200">
        <v>0</v>
      </c>
      <c r="F64" s="150">
        <f t="shared" si="15"/>
        <v>0</v>
      </c>
      <c r="G64" s="150">
        <v>0</v>
      </c>
      <c r="H64" s="230">
        <v>0</v>
      </c>
      <c r="I64" s="150">
        <f t="shared" si="16"/>
        <v>0</v>
      </c>
      <c r="J64" s="778" t="e">
        <f>(I64/F64)</f>
        <v>#DIV/0!</v>
      </c>
      <c r="K64" s="778"/>
      <c r="L64" s="221">
        <v>0</v>
      </c>
      <c r="M64" s="221">
        <v>0</v>
      </c>
      <c r="N64" s="150">
        <f>(F64-I64)</f>
        <v>0</v>
      </c>
    </row>
    <row r="65" spans="1:14" ht="18" customHeight="1">
      <c r="A65" s="52">
        <v>2214</v>
      </c>
      <c r="B65" s="53" t="s">
        <v>451</v>
      </c>
      <c r="C65" s="150">
        <f>PRESUPUESTO!K64</f>
        <v>0</v>
      </c>
      <c r="D65" s="200">
        <v>0</v>
      </c>
      <c r="E65" s="200">
        <v>0</v>
      </c>
      <c r="F65" s="150">
        <f t="shared" si="15"/>
        <v>0</v>
      </c>
      <c r="G65" s="200">
        <v>0</v>
      </c>
      <c r="H65" s="230">
        <v>0</v>
      </c>
      <c r="I65" s="150">
        <f t="shared" si="16"/>
        <v>0</v>
      </c>
      <c r="J65" s="778" t="e">
        <f>(I65/F65)</f>
        <v>#DIV/0!</v>
      </c>
      <c r="K65" s="778"/>
      <c r="L65" s="221">
        <v>0</v>
      </c>
      <c r="M65" s="221">
        <v>0</v>
      </c>
      <c r="N65" s="150">
        <f t="shared" si="18"/>
        <v>0</v>
      </c>
    </row>
    <row r="66" spans="1:14" ht="18" customHeight="1">
      <c r="A66" s="52">
        <v>2215</v>
      </c>
      <c r="B66" s="53" t="s">
        <v>284</v>
      </c>
      <c r="C66" s="150">
        <f>PRESUPUESTO!K65</f>
        <v>0</v>
      </c>
      <c r="D66" s="200">
        <v>0</v>
      </c>
      <c r="E66" s="200">
        <v>0</v>
      </c>
      <c r="F66" s="150">
        <f t="shared" si="15"/>
        <v>0</v>
      </c>
      <c r="G66" s="200">
        <v>0</v>
      </c>
      <c r="H66" s="230">
        <v>0</v>
      </c>
      <c r="I66" s="150">
        <f t="shared" si="16"/>
        <v>0</v>
      </c>
      <c r="J66" s="778" t="e">
        <f>(I66/F66)</f>
        <v>#DIV/0!</v>
      </c>
      <c r="K66" s="778"/>
      <c r="L66" s="221">
        <v>0</v>
      </c>
      <c r="M66" s="221">
        <v>0</v>
      </c>
      <c r="N66" s="150">
        <f t="shared" si="18"/>
        <v>0</v>
      </c>
    </row>
    <row r="67" spans="1:14" s="47" customFormat="1" ht="18" customHeight="1">
      <c r="A67" s="737" t="s">
        <v>444</v>
      </c>
      <c r="B67" s="737"/>
      <c r="C67" s="223">
        <f t="shared" ref="C67:I67" si="19">SUM(C52:C66)</f>
        <v>7530000</v>
      </c>
      <c r="D67" s="223">
        <f t="shared" si="19"/>
        <v>0</v>
      </c>
      <c r="E67" s="223">
        <f t="shared" si="19"/>
        <v>0</v>
      </c>
      <c r="F67" s="223">
        <f t="shared" si="19"/>
        <v>7530000</v>
      </c>
      <c r="G67" s="223">
        <f t="shared" si="19"/>
        <v>0</v>
      </c>
      <c r="H67" s="223">
        <f t="shared" si="19"/>
        <v>0</v>
      </c>
      <c r="I67" s="223">
        <f t="shared" si="19"/>
        <v>0</v>
      </c>
      <c r="J67" s="777">
        <f t="shared" si="17"/>
        <v>0</v>
      </c>
      <c r="K67" s="777"/>
      <c r="L67" s="223">
        <f>SUM(L52:L66)</f>
        <v>0</v>
      </c>
      <c r="M67" s="223">
        <f>SUM(M52:M66)</f>
        <v>0</v>
      </c>
      <c r="N67" s="223">
        <f>SUM(N52:N66)</f>
        <v>7530000</v>
      </c>
    </row>
    <row r="68" spans="1:14" s="47" customFormat="1" ht="18" customHeight="1">
      <c r="A68" s="58" t="s">
        <v>253</v>
      </c>
      <c r="B68" s="59" t="s">
        <v>434</v>
      </c>
      <c r="C68" s="59">
        <v>1</v>
      </c>
      <c r="D68" s="59">
        <v>2</v>
      </c>
      <c r="E68" s="59">
        <v>3</v>
      </c>
      <c r="F68" s="59" t="s">
        <v>409</v>
      </c>
      <c r="G68" s="59">
        <v>5</v>
      </c>
      <c r="H68" s="59">
        <v>6</v>
      </c>
      <c r="I68" s="59" t="s">
        <v>435</v>
      </c>
      <c r="J68" s="826" t="s">
        <v>411</v>
      </c>
      <c r="K68" s="826"/>
      <c r="L68" s="806">
        <v>9</v>
      </c>
      <c r="M68" s="806"/>
      <c r="N68" s="59" t="s">
        <v>413</v>
      </c>
    </row>
    <row r="69" spans="1:14" s="47" customFormat="1" ht="19.5" customHeight="1">
      <c r="A69" s="737">
        <v>2000</v>
      </c>
      <c r="B69" s="737" t="s">
        <v>269</v>
      </c>
      <c r="C69" s="809" t="s">
        <v>414</v>
      </c>
      <c r="D69" s="737" t="s">
        <v>415</v>
      </c>
      <c r="E69" s="737" t="s">
        <v>416</v>
      </c>
      <c r="F69" s="802" t="str">
        <f>F34</f>
        <v>Presupuesto al final del  periodo ejecutado</v>
      </c>
      <c r="G69" s="802" t="str">
        <f>G34</f>
        <v xml:space="preserve">Gastos acumulados </v>
      </c>
      <c r="H69" s="802" t="str">
        <f>H34</f>
        <v>Gastos - mes 1</v>
      </c>
      <c r="I69" s="802" t="str">
        <f>I34</f>
        <v>Valor total ejecutado</v>
      </c>
      <c r="J69" s="802" t="s">
        <v>439</v>
      </c>
      <c r="K69" s="802"/>
      <c r="L69" s="807" t="s">
        <v>422</v>
      </c>
      <c r="M69" s="807"/>
      <c r="N69" s="802" t="str">
        <f>N34</f>
        <v>Total saldo por ejecutar</v>
      </c>
    </row>
    <row r="70" spans="1:14" s="47" customFormat="1" ht="24" customHeight="1">
      <c r="A70" s="737"/>
      <c r="B70" s="737"/>
      <c r="C70" s="809"/>
      <c r="D70" s="737"/>
      <c r="E70" s="737"/>
      <c r="F70" s="802"/>
      <c r="G70" s="802"/>
      <c r="H70" s="802"/>
      <c r="I70" s="802"/>
      <c r="J70" s="802"/>
      <c r="K70" s="802"/>
      <c r="L70" s="67" t="s">
        <v>441</v>
      </c>
      <c r="M70" s="67" t="s">
        <v>442</v>
      </c>
      <c r="N70" s="802"/>
    </row>
    <row r="71" spans="1:14" s="47" customFormat="1" ht="14.25" customHeight="1">
      <c r="A71" s="61">
        <v>2300</v>
      </c>
      <c r="B71" s="808" t="s">
        <v>452</v>
      </c>
      <c r="C71" s="808"/>
      <c r="D71" s="808"/>
      <c r="E71" s="808"/>
      <c r="F71" s="808"/>
      <c r="G71" s="808"/>
      <c r="H71" s="808"/>
      <c r="I71" s="808"/>
      <c r="J71" s="808"/>
      <c r="K71" s="808"/>
      <c r="L71" s="808"/>
      <c r="M71" s="808"/>
      <c r="N71" s="808"/>
    </row>
    <row r="72" spans="1:14" ht="15.75" customHeight="1">
      <c r="A72" s="52">
        <v>2301</v>
      </c>
      <c r="B72" s="54" t="s">
        <v>301</v>
      </c>
      <c r="C72" s="231">
        <f>PRESUPUESTO!K68</f>
        <v>3000000</v>
      </c>
      <c r="D72" s="200">
        <v>0</v>
      </c>
      <c r="E72" s="200">
        <v>0</v>
      </c>
      <c r="F72" s="150">
        <f>C72+D72-E72</f>
        <v>3000000</v>
      </c>
      <c r="G72" s="150">
        <v>0</v>
      </c>
      <c r="H72" s="230">
        <v>0</v>
      </c>
      <c r="I72" s="150">
        <f>(G72+H72)</f>
        <v>0</v>
      </c>
      <c r="J72" s="778">
        <f>(I72/F72)</f>
        <v>0</v>
      </c>
      <c r="K72" s="778"/>
      <c r="L72" s="221">
        <v>0</v>
      </c>
      <c r="M72" s="221">
        <v>0</v>
      </c>
      <c r="N72" s="150">
        <f>(F72-I72)</f>
        <v>3000000</v>
      </c>
    </row>
    <row r="73" spans="1:14" ht="26.25" customHeight="1">
      <c r="A73" s="52">
        <v>2302</v>
      </c>
      <c r="B73" s="54" t="s">
        <v>302</v>
      </c>
      <c r="C73" s="231">
        <f>PRESUPUESTO!K69</f>
        <v>300000</v>
      </c>
      <c r="D73" s="200">
        <v>0</v>
      </c>
      <c r="E73" s="200">
        <v>0</v>
      </c>
      <c r="F73" s="150">
        <f t="shared" ref="F73:F81" si="20">C73+D73-E73</f>
        <v>300000</v>
      </c>
      <c r="G73" s="150">
        <v>0</v>
      </c>
      <c r="H73" s="230">
        <v>250000</v>
      </c>
      <c r="I73" s="150">
        <f t="shared" ref="I73:I81" si="21">(G73+H73)</f>
        <v>250000</v>
      </c>
      <c r="J73" s="778">
        <f t="shared" ref="J73:J79" si="22">(I73/F73)</f>
        <v>0.83333333333333337</v>
      </c>
      <c r="K73" s="778"/>
      <c r="L73" s="221">
        <v>0</v>
      </c>
      <c r="M73" s="221">
        <v>0</v>
      </c>
      <c r="N73" s="150">
        <f t="shared" ref="N73:N81" si="23">(F73-I73)</f>
        <v>50000</v>
      </c>
    </row>
    <row r="74" spans="1:14" ht="23.25" customHeight="1">
      <c r="A74" s="52">
        <v>2303</v>
      </c>
      <c r="B74" s="54" t="s">
        <v>303</v>
      </c>
      <c r="C74" s="231">
        <f>PRESUPUESTO!K70</f>
        <v>21000000</v>
      </c>
      <c r="D74" s="200">
        <v>0</v>
      </c>
      <c r="E74" s="200">
        <v>0</v>
      </c>
      <c r="F74" s="150">
        <f t="shared" si="20"/>
        <v>21000000</v>
      </c>
      <c r="G74" s="150">
        <v>0</v>
      </c>
      <c r="H74" s="230">
        <v>3500000</v>
      </c>
      <c r="I74" s="150">
        <f t="shared" si="21"/>
        <v>3500000</v>
      </c>
      <c r="J74" s="778">
        <f t="shared" si="22"/>
        <v>0.16666666666666666</v>
      </c>
      <c r="K74" s="778"/>
      <c r="L74" s="221">
        <v>0</v>
      </c>
      <c r="M74" s="221">
        <v>0</v>
      </c>
      <c r="N74" s="150">
        <f t="shared" si="23"/>
        <v>17500000</v>
      </c>
    </row>
    <row r="75" spans="1:14" ht="24.75" customHeight="1">
      <c r="A75" s="52">
        <v>2304</v>
      </c>
      <c r="B75" s="54" t="s">
        <v>304</v>
      </c>
      <c r="C75" s="231">
        <f>PRESUPUESTO!K71</f>
        <v>780000</v>
      </c>
      <c r="D75" s="200">
        <v>0</v>
      </c>
      <c r="E75" s="200">
        <v>0</v>
      </c>
      <c r="F75" s="150">
        <f>C75+D75-E75</f>
        <v>780000</v>
      </c>
      <c r="G75" s="150">
        <v>0</v>
      </c>
      <c r="H75" s="230">
        <v>0</v>
      </c>
      <c r="I75" s="150">
        <f>(G75+H75)</f>
        <v>0</v>
      </c>
      <c r="J75" s="778">
        <f>(I75/F75)</f>
        <v>0</v>
      </c>
      <c r="K75" s="778"/>
      <c r="L75" s="221">
        <v>0</v>
      </c>
      <c r="M75" s="221">
        <v>0</v>
      </c>
      <c r="N75" s="150">
        <f>(F75-I75)</f>
        <v>780000</v>
      </c>
    </row>
    <row r="76" spans="1:14" ht="16.5" customHeight="1">
      <c r="A76" s="52">
        <v>2305</v>
      </c>
      <c r="B76" s="54" t="s">
        <v>305</v>
      </c>
      <c r="C76" s="231">
        <f>PRESUPUESTO!K72</f>
        <v>960000</v>
      </c>
      <c r="D76" s="200">
        <v>0</v>
      </c>
      <c r="E76" s="200">
        <v>0</v>
      </c>
      <c r="F76" s="150">
        <f t="shared" si="20"/>
        <v>960000</v>
      </c>
      <c r="G76" s="150">
        <v>0</v>
      </c>
      <c r="H76" s="230">
        <v>0</v>
      </c>
      <c r="I76" s="150">
        <f t="shared" si="21"/>
        <v>0</v>
      </c>
      <c r="J76" s="778">
        <f t="shared" si="22"/>
        <v>0</v>
      </c>
      <c r="K76" s="778"/>
      <c r="L76" s="221">
        <v>0</v>
      </c>
      <c r="M76" s="221">
        <v>0</v>
      </c>
      <c r="N76" s="150">
        <f t="shared" si="23"/>
        <v>960000</v>
      </c>
    </row>
    <row r="77" spans="1:14" ht="15" customHeight="1">
      <c r="A77" s="52">
        <v>2306</v>
      </c>
      <c r="B77" s="54" t="s">
        <v>306</v>
      </c>
      <c r="C77" s="231">
        <f>PRESUPUESTO!K73</f>
        <v>900000</v>
      </c>
      <c r="D77" s="200">
        <v>0</v>
      </c>
      <c r="E77" s="200">
        <v>0</v>
      </c>
      <c r="F77" s="150">
        <f t="shared" si="20"/>
        <v>900000</v>
      </c>
      <c r="G77" s="150">
        <v>0</v>
      </c>
      <c r="H77" s="230">
        <v>0</v>
      </c>
      <c r="I77" s="150">
        <f t="shared" si="21"/>
        <v>0</v>
      </c>
      <c r="J77" s="778">
        <f t="shared" si="22"/>
        <v>0</v>
      </c>
      <c r="K77" s="778"/>
      <c r="L77" s="221">
        <v>0</v>
      </c>
      <c r="M77" s="221">
        <v>0</v>
      </c>
      <c r="N77" s="150">
        <f t="shared" si="23"/>
        <v>900000</v>
      </c>
    </row>
    <row r="78" spans="1:14" ht="34.5" customHeight="1">
      <c r="A78" s="52">
        <v>2307</v>
      </c>
      <c r="B78" s="65" t="s">
        <v>307</v>
      </c>
      <c r="C78" s="231">
        <f>PRESUPUESTO!K74</f>
        <v>1470000</v>
      </c>
      <c r="D78" s="200">
        <v>0</v>
      </c>
      <c r="E78" s="200">
        <v>0</v>
      </c>
      <c r="F78" s="150">
        <f t="shared" si="20"/>
        <v>1470000</v>
      </c>
      <c r="G78" s="150">
        <v>0</v>
      </c>
      <c r="H78" s="230">
        <v>0</v>
      </c>
      <c r="I78" s="150">
        <f t="shared" si="21"/>
        <v>0</v>
      </c>
      <c r="J78" s="778">
        <f t="shared" si="22"/>
        <v>0</v>
      </c>
      <c r="K78" s="778"/>
      <c r="L78" s="221">
        <v>0</v>
      </c>
      <c r="M78" s="221">
        <v>0</v>
      </c>
      <c r="N78" s="150">
        <f t="shared" si="23"/>
        <v>1470000</v>
      </c>
    </row>
    <row r="79" spans="1:14" ht="22.5" customHeight="1">
      <c r="A79" s="52">
        <v>2308</v>
      </c>
      <c r="B79" s="54" t="s">
        <v>308</v>
      </c>
      <c r="C79" s="231">
        <f>PRESUPUESTO!K75</f>
        <v>463290</v>
      </c>
      <c r="D79" s="200">
        <v>0</v>
      </c>
      <c r="E79" s="200">
        <v>0</v>
      </c>
      <c r="F79" s="150">
        <f t="shared" si="20"/>
        <v>463290</v>
      </c>
      <c r="G79" s="150">
        <v>0</v>
      </c>
      <c r="H79" s="230">
        <v>0</v>
      </c>
      <c r="I79" s="150">
        <f t="shared" si="21"/>
        <v>0</v>
      </c>
      <c r="J79" s="778">
        <f t="shared" si="22"/>
        <v>0</v>
      </c>
      <c r="K79" s="778"/>
      <c r="L79" s="221">
        <v>0</v>
      </c>
      <c r="M79" s="221">
        <v>0</v>
      </c>
      <c r="N79" s="150">
        <f t="shared" si="23"/>
        <v>463290</v>
      </c>
    </row>
    <row r="80" spans="1:14" ht="26.25" customHeight="1">
      <c r="A80" s="52">
        <v>2309</v>
      </c>
      <c r="B80" s="54" t="s">
        <v>309</v>
      </c>
      <c r="C80" s="231">
        <f>PRESUPUESTO!K76</f>
        <v>820470</v>
      </c>
      <c r="D80" s="200">
        <v>0</v>
      </c>
      <c r="E80" s="200">
        <v>0</v>
      </c>
      <c r="F80" s="150">
        <f>C80+D80-E80</f>
        <v>820470</v>
      </c>
      <c r="G80" s="150">
        <v>0</v>
      </c>
      <c r="H80" s="230">
        <v>19848</v>
      </c>
      <c r="I80" s="150">
        <f>(G80+H80)</f>
        <v>19848</v>
      </c>
      <c r="J80" s="778">
        <f t="shared" ref="J80:J85" si="24">(I80/F80)</f>
        <v>2.4191012468463197E-2</v>
      </c>
      <c r="K80" s="778"/>
      <c r="L80" s="221">
        <v>0</v>
      </c>
      <c r="M80" s="221">
        <v>0</v>
      </c>
      <c r="N80" s="150">
        <f>(F80-I80)</f>
        <v>800622</v>
      </c>
    </row>
    <row r="81" spans="1:14" ht="15" customHeight="1">
      <c r="A81" s="52">
        <v>2310</v>
      </c>
      <c r="B81" s="54" t="s">
        <v>310</v>
      </c>
      <c r="C81" s="231">
        <f>PRESUPUESTO!K77</f>
        <v>6600000</v>
      </c>
      <c r="D81" s="200">
        <v>0</v>
      </c>
      <c r="E81" s="200">
        <v>0</v>
      </c>
      <c r="F81" s="150">
        <f t="shared" si="20"/>
        <v>6600000</v>
      </c>
      <c r="G81" s="150">
        <v>0</v>
      </c>
      <c r="H81" s="230">
        <v>1100000</v>
      </c>
      <c r="I81" s="150">
        <f t="shared" si="21"/>
        <v>1100000</v>
      </c>
      <c r="J81" s="778">
        <f t="shared" si="24"/>
        <v>0.16666666666666666</v>
      </c>
      <c r="K81" s="778"/>
      <c r="L81" s="221">
        <v>0</v>
      </c>
      <c r="M81" s="221">
        <v>0</v>
      </c>
      <c r="N81" s="150">
        <f t="shared" si="23"/>
        <v>5500000</v>
      </c>
    </row>
    <row r="82" spans="1:14" ht="22.15" customHeight="1">
      <c r="A82" s="52">
        <v>2311</v>
      </c>
      <c r="B82" s="54" t="s">
        <v>311</v>
      </c>
      <c r="C82" s="231">
        <f>PRESUPUESTO!K78</f>
        <v>0</v>
      </c>
      <c r="D82" s="200">
        <v>0</v>
      </c>
      <c r="E82" s="200">
        <v>0</v>
      </c>
      <c r="F82" s="150">
        <f>C82+D82-E82</f>
        <v>0</v>
      </c>
      <c r="G82" s="150">
        <v>0</v>
      </c>
      <c r="H82" s="230">
        <v>0</v>
      </c>
      <c r="I82" s="150">
        <f>(G82+H82)</f>
        <v>0</v>
      </c>
      <c r="J82" s="778" t="e">
        <f t="shared" si="24"/>
        <v>#DIV/0!</v>
      </c>
      <c r="K82" s="778"/>
      <c r="L82" s="221">
        <v>0</v>
      </c>
      <c r="M82" s="221">
        <v>0</v>
      </c>
      <c r="N82" s="150">
        <f>(F82-I82)</f>
        <v>0</v>
      </c>
    </row>
    <row r="83" spans="1:14" ht="18" customHeight="1">
      <c r="A83" s="52">
        <v>2312</v>
      </c>
      <c r="B83" s="54" t="s">
        <v>284</v>
      </c>
      <c r="C83" s="231">
        <f>PRESUPUESTO!K79</f>
        <v>0</v>
      </c>
      <c r="D83" s="200">
        <v>0</v>
      </c>
      <c r="E83" s="200">
        <v>0</v>
      </c>
      <c r="F83" s="150">
        <f>C83+D83-E83</f>
        <v>0</v>
      </c>
      <c r="G83" s="150">
        <v>0</v>
      </c>
      <c r="H83" s="230">
        <v>0</v>
      </c>
      <c r="I83" s="150">
        <f>(G83+H83)</f>
        <v>0</v>
      </c>
      <c r="J83" s="778" t="e">
        <f t="shared" si="24"/>
        <v>#DIV/0!</v>
      </c>
      <c r="K83" s="778"/>
      <c r="L83" s="221">
        <v>0</v>
      </c>
      <c r="M83" s="221">
        <v>0</v>
      </c>
      <c r="N83" s="150">
        <f>(F83-I83)</f>
        <v>0</v>
      </c>
    </row>
    <row r="84" spans="1:14" ht="15" customHeight="1">
      <c r="A84" s="737" t="s">
        <v>453</v>
      </c>
      <c r="B84" s="737"/>
      <c r="C84" s="232">
        <f t="shared" ref="C84:I84" si="25">SUM(C72:C83)</f>
        <v>36293760</v>
      </c>
      <c r="D84" s="232">
        <f t="shared" si="25"/>
        <v>0</v>
      </c>
      <c r="E84" s="232">
        <f t="shared" si="25"/>
        <v>0</v>
      </c>
      <c r="F84" s="232">
        <f t="shared" si="25"/>
        <v>36293760</v>
      </c>
      <c r="G84" s="232">
        <f t="shared" si="25"/>
        <v>0</v>
      </c>
      <c r="H84" s="233">
        <f t="shared" si="25"/>
        <v>4869848</v>
      </c>
      <c r="I84" s="232">
        <f t="shared" si="25"/>
        <v>4869848</v>
      </c>
      <c r="J84" s="777">
        <f t="shared" si="24"/>
        <v>0.13417865770865295</v>
      </c>
      <c r="K84" s="777"/>
      <c r="L84" s="229">
        <f>SUM(L72:L83)</f>
        <v>0</v>
      </c>
      <c r="M84" s="229">
        <f>SUM(M72:M83)</f>
        <v>0</v>
      </c>
      <c r="N84" s="232">
        <f>SUM(N72:N83)</f>
        <v>31423912</v>
      </c>
    </row>
    <row r="85" spans="1:14" s="47" customFormat="1" ht="15" customHeight="1">
      <c r="A85" s="737" t="s">
        <v>454</v>
      </c>
      <c r="B85" s="737"/>
      <c r="C85" s="232">
        <f>C84+C67+C50</f>
        <v>115823760</v>
      </c>
      <c r="D85" s="232">
        <f t="shared" ref="D85:I85" si="26">D84+D67+D50</f>
        <v>0</v>
      </c>
      <c r="E85" s="232">
        <f t="shared" si="26"/>
        <v>0</v>
      </c>
      <c r="F85" s="232">
        <f t="shared" si="26"/>
        <v>115823760</v>
      </c>
      <c r="G85" s="232">
        <f t="shared" si="26"/>
        <v>0</v>
      </c>
      <c r="H85" s="233">
        <f t="shared" si="26"/>
        <v>15669848</v>
      </c>
      <c r="I85" s="232">
        <f t="shared" si="26"/>
        <v>15669848</v>
      </c>
      <c r="J85" s="777">
        <f t="shared" si="24"/>
        <v>0.13529044472394955</v>
      </c>
      <c r="K85" s="777"/>
      <c r="L85" s="232">
        <f>L84+L67+L50</f>
        <v>0</v>
      </c>
      <c r="M85" s="232">
        <f>M84+M67+M50</f>
        <v>0</v>
      </c>
      <c r="N85" s="232">
        <f>N84+N67+N50</f>
        <v>100153912</v>
      </c>
    </row>
    <row r="86" spans="1:14" ht="18" customHeight="1">
      <c r="A86" s="772" t="s">
        <v>210</v>
      </c>
      <c r="B86" s="773"/>
      <c r="C86" s="771"/>
      <c r="D86" s="737" t="s">
        <v>455</v>
      </c>
      <c r="E86" s="737"/>
      <c r="F86" s="737"/>
      <c r="G86" s="737"/>
      <c r="H86" s="737" t="s">
        <v>456</v>
      </c>
      <c r="I86" s="737"/>
      <c r="J86" s="737"/>
      <c r="K86" s="737"/>
      <c r="L86" s="737"/>
      <c r="M86" s="737"/>
      <c r="N86" s="737"/>
    </row>
    <row r="87" spans="1:14" ht="12" customHeight="1">
      <c r="A87" s="768" t="s">
        <v>316</v>
      </c>
      <c r="B87" s="769"/>
      <c r="C87" s="770"/>
      <c r="D87" s="737" t="s">
        <v>346</v>
      </c>
      <c r="E87" s="737"/>
      <c r="F87" s="737"/>
      <c r="G87" s="737"/>
      <c r="H87" s="737" t="s">
        <v>315</v>
      </c>
      <c r="I87" s="737"/>
      <c r="J87" s="737"/>
      <c r="K87" s="737"/>
      <c r="L87" s="737"/>
      <c r="M87" s="737"/>
      <c r="N87" s="737"/>
    </row>
    <row r="88" spans="1:14" ht="84.6" customHeight="1">
      <c r="A88" s="768"/>
      <c r="B88" s="769"/>
      <c r="C88" s="770"/>
      <c r="D88" s="737" t="e" vm="1">
        <v>#VALUE!</v>
      </c>
      <c r="E88" s="737"/>
      <c r="F88" s="737"/>
      <c r="G88" s="737"/>
      <c r="H88" s="736" t="e" vm="2">
        <v>#VALUE!</v>
      </c>
      <c r="I88" s="737"/>
      <c r="J88" s="737"/>
      <c r="K88" s="737"/>
      <c r="L88" s="737"/>
      <c r="M88" s="737"/>
      <c r="N88" s="737"/>
    </row>
    <row r="89" spans="1:14" ht="16.5" customHeight="1">
      <c r="A89" s="772" t="s">
        <v>317</v>
      </c>
      <c r="B89" s="773"/>
      <c r="C89" s="771"/>
      <c r="D89" s="737" t="s">
        <v>317</v>
      </c>
      <c r="E89" s="737"/>
      <c r="F89" s="737"/>
      <c r="G89" s="737"/>
      <c r="H89" s="737" t="s">
        <v>317</v>
      </c>
      <c r="I89" s="737"/>
      <c r="J89" s="737"/>
      <c r="K89" s="737"/>
      <c r="L89" s="737"/>
      <c r="M89" s="737"/>
      <c r="N89" s="737"/>
    </row>
    <row r="90" spans="1:14" ht="17.25" customHeight="1"/>
    <row r="91" spans="1:14" s="32" customFormat="1" ht="17.25" customHeight="1">
      <c r="A91" s="803" t="s">
        <v>457</v>
      </c>
      <c r="B91" s="803"/>
      <c r="C91" s="803"/>
      <c r="D91" s="799" t="s">
        <v>458</v>
      </c>
      <c r="E91" s="800"/>
      <c r="F91" s="234">
        <f>H22</f>
        <v>19303960</v>
      </c>
      <c r="G91" s="730" t="s">
        <v>459</v>
      </c>
      <c r="H91" s="730"/>
      <c r="I91" s="730"/>
      <c r="J91" s="798">
        <f>I22</f>
        <v>19303960</v>
      </c>
      <c r="K91" s="798"/>
      <c r="L91" s="50"/>
      <c r="M91" s="50"/>
    </row>
    <row r="92" spans="1:14" s="32" customFormat="1" ht="17.25" customHeight="1">
      <c r="A92" s="803"/>
      <c r="B92" s="803"/>
      <c r="C92" s="803"/>
      <c r="D92" s="799" t="s">
        <v>460</v>
      </c>
      <c r="E92" s="800"/>
      <c r="F92" s="234">
        <f>H85</f>
        <v>15669848</v>
      </c>
      <c r="G92" s="730" t="s">
        <v>461</v>
      </c>
      <c r="H92" s="730"/>
      <c r="I92" s="730"/>
      <c r="J92" s="798">
        <f>I85</f>
        <v>15669848</v>
      </c>
      <c r="K92" s="798"/>
      <c r="L92" s="50"/>
      <c r="M92" s="50"/>
    </row>
    <row r="93" spans="1:14" s="32" customFormat="1" ht="18" customHeight="1">
      <c r="A93" s="804" t="s">
        <v>462</v>
      </c>
      <c r="B93" s="804"/>
      <c r="C93" s="804"/>
      <c r="D93" s="799" t="s">
        <v>463</v>
      </c>
      <c r="E93" s="800"/>
      <c r="F93" s="234">
        <f>+F91-F92</f>
        <v>3634112</v>
      </c>
      <c r="G93" s="827" t="s">
        <v>464</v>
      </c>
      <c r="H93" s="827"/>
      <c r="I93" s="827"/>
      <c r="J93" s="798">
        <f>J91-J92</f>
        <v>3634112</v>
      </c>
      <c r="K93" s="798"/>
      <c r="L93" s="50"/>
      <c r="M93" s="50"/>
    </row>
    <row r="94" spans="1:14" s="32" customFormat="1" ht="48.75" customHeight="1">
      <c r="A94" s="803" t="s">
        <v>465</v>
      </c>
      <c r="B94" s="803"/>
      <c r="C94" s="803"/>
      <c r="D94" s="85"/>
      <c r="E94" s="85"/>
      <c r="F94" s="85"/>
      <c r="G94" s="85"/>
      <c r="H94" s="85"/>
      <c r="I94" s="85"/>
      <c r="J94" s="85"/>
      <c r="K94" s="85"/>
      <c r="L94" s="85"/>
      <c r="M94" s="85"/>
      <c r="N94" s="85"/>
    </row>
    <row r="95" spans="1:14" s="32" customFormat="1" ht="27" customHeight="1">
      <c r="A95" s="803" t="s">
        <v>466</v>
      </c>
      <c r="B95" s="803"/>
      <c r="C95" s="803"/>
      <c r="D95" s="842" t="s">
        <v>467</v>
      </c>
      <c r="E95" s="842"/>
      <c r="F95" s="235">
        <f>C8</f>
        <v>0</v>
      </c>
      <c r="G95" s="805" t="s">
        <v>468</v>
      </c>
      <c r="H95" s="805"/>
      <c r="I95" s="805"/>
      <c r="J95" s="805"/>
      <c r="K95" s="797"/>
      <c r="L95" s="797"/>
      <c r="M95" s="75" t="s">
        <v>469</v>
      </c>
      <c r="N95" s="76" t="s">
        <v>470</v>
      </c>
    </row>
    <row r="96" spans="1:14" s="32" customFormat="1" ht="33.75" customHeight="1">
      <c r="A96" s="803"/>
      <c r="B96" s="803"/>
      <c r="C96" s="803"/>
      <c r="D96" s="801" t="s">
        <v>471</v>
      </c>
      <c r="E96" s="801"/>
      <c r="F96" s="234">
        <f>H22</f>
        <v>19303960</v>
      </c>
      <c r="G96" s="741" t="s">
        <v>472</v>
      </c>
      <c r="H96" s="741"/>
      <c r="I96" s="235">
        <v>0</v>
      </c>
      <c r="K96" s="797" t="s">
        <v>473</v>
      </c>
      <c r="L96" s="797"/>
      <c r="M96" s="73">
        <v>0</v>
      </c>
      <c r="N96" s="74">
        <v>0</v>
      </c>
    </row>
    <row r="97" spans="1:14" s="32" customFormat="1" ht="31.5" customHeight="1">
      <c r="A97" s="803"/>
      <c r="B97" s="803"/>
      <c r="C97" s="803"/>
      <c r="D97" s="801" t="s">
        <v>474</v>
      </c>
      <c r="E97" s="801"/>
      <c r="F97" s="236">
        <f>F95-F96</f>
        <v>-19303960</v>
      </c>
      <c r="G97" s="741" t="s">
        <v>475</v>
      </c>
      <c r="H97" s="741"/>
      <c r="I97" s="235">
        <v>0</v>
      </c>
      <c r="K97" s="797" t="s">
        <v>473</v>
      </c>
      <c r="L97" s="797"/>
      <c r="M97" s="73">
        <v>0</v>
      </c>
      <c r="N97" s="74">
        <v>0</v>
      </c>
    </row>
    <row r="98" spans="1:14" s="32" customFormat="1" ht="18" customHeight="1">
      <c r="A98" s="803"/>
      <c r="B98" s="803"/>
      <c r="C98" s="803"/>
      <c r="F98" s="45"/>
      <c r="G98" s="28"/>
      <c r="H98" s="28"/>
      <c r="I98" s="28"/>
      <c r="J98" s="28"/>
      <c r="K98" s="797" t="s">
        <v>473</v>
      </c>
      <c r="L98" s="797"/>
      <c r="M98" s="73">
        <v>0</v>
      </c>
      <c r="N98" s="74">
        <v>0</v>
      </c>
    </row>
    <row r="99" spans="1:14" s="32" customFormat="1" ht="21.75" customHeight="1">
      <c r="A99" s="803"/>
      <c r="B99" s="803"/>
      <c r="C99" s="803"/>
      <c r="K99" s="797" t="s">
        <v>476</v>
      </c>
      <c r="L99" s="797"/>
      <c r="M99" s="73">
        <v>0</v>
      </c>
      <c r="N99" s="74">
        <v>0</v>
      </c>
    </row>
    <row r="100" spans="1:14" s="32" customFormat="1" ht="33" customHeight="1">
      <c r="A100" s="841" t="s">
        <v>477</v>
      </c>
      <c r="B100" s="841"/>
      <c r="C100" s="841"/>
      <c r="K100" s="797" t="s">
        <v>476</v>
      </c>
      <c r="L100" s="797"/>
      <c r="M100" s="73">
        <v>0</v>
      </c>
      <c r="N100" s="74">
        <v>0</v>
      </c>
    </row>
    <row r="101" spans="1:14" ht="24" customHeight="1">
      <c r="B101" s="51"/>
      <c r="C101" s="51"/>
    </row>
    <row r="102" spans="1:14" s="32" customFormat="1" ht="18" customHeight="1">
      <c r="A102" s="138"/>
      <c r="B102" s="138"/>
      <c r="C102" s="138"/>
      <c r="D102" s="139"/>
      <c r="E102" s="139"/>
      <c r="F102" s="139"/>
      <c r="G102" s="139"/>
      <c r="H102" s="139"/>
      <c r="I102" s="139"/>
      <c r="J102" s="139"/>
      <c r="K102" s="139"/>
      <c r="L102" s="139"/>
      <c r="M102" s="139"/>
      <c r="N102" s="139"/>
    </row>
    <row r="103" spans="1:14" s="32" customFormat="1" ht="18" customHeight="1">
      <c r="A103" s="796" t="s">
        <v>478</v>
      </c>
      <c r="B103" s="796"/>
      <c r="C103" s="796"/>
      <c r="D103" s="796"/>
      <c r="E103" s="796"/>
      <c r="F103" s="796"/>
      <c r="G103" s="796"/>
      <c r="H103" s="796"/>
      <c r="I103" s="796"/>
      <c r="J103" s="796"/>
      <c r="K103" s="796"/>
      <c r="L103" s="796"/>
      <c r="M103" s="796"/>
      <c r="N103" s="796"/>
    </row>
    <row r="104" spans="1:14" s="32" customFormat="1" ht="18" customHeight="1"/>
    <row r="105" spans="1:14" s="32" customFormat="1" ht="18" customHeight="1">
      <c r="A105" s="779" t="s">
        <v>479</v>
      </c>
      <c r="B105" s="780"/>
      <c r="C105" s="785" t="s">
        <v>480</v>
      </c>
      <c r="D105" s="786"/>
      <c r="E105" s="786"/>
      <c r="F105" s="787"/>
      <c r="G105" s="140" t="s">
        <v>481</v>
      </c>
      <c r="H105" s="788" t="s">
        <v>482</v>
      </c>
      <c r="I105" s="788"/>
      <c r="J105" s="788"/>
      <c r="K105" s="788"/>
      <c r="L105" s="788"/>
      <c r="M105" s="789"/>
      <c r="N105" s="141" t="s">
        <v>483</v>
      </c>
    </row>
    <row r="106" spans="1:14" s="32" customFormat="1" ht="18" customHeight="1">
      <c r="A106" s="781"/>
      <c r="B106" s="782"/>
      <c r="C106" s="790" t="s">
        <v>484</v>
      </c>
      <c r="D106" s="791" t="s">
        <v>415</v>
      </c>
      <c r="E106" s="792" t="s">
        <v>416</v>
      </c>
      <c r="F106" s="774" t="s">
        <v>485</v>
      </c>
      <c r="G106" s="774" t="s">
        <v>486</v>
      </c>
      <c r="H106" s="774" t="s">
        <v>487</v>
      </c>
      <c r="I106" s="774" t="s">
        <v>488</v>
      </c>
      <c r="J106" s="774" t="s">
        <v>421</v>
      </c>
      <c r="K106" s="774"/>
      <c r="L106" s="794" t="s">
        <v>422</v>
      </c>
      <c r="M106" s="795"/>
      <c r="N106" s="774" t="s">
        <v>489</v>
      </c>
    </row>
    <row r="107" spans="1:14" s="32" customFormat="1" ht="25.9" customHeight="1">
      <c r="A107" s="783"/>
      <c r="B107" s="784"/>
      <c r="C107" s="790"/>
      <c r="D107" s="791"/>
      <c r="E107" s="792"/>
      <c r="F107" s="793"/>
      <c r="G107" s="774"/>
      <c r="H107" s="774"/>
      <c r="I107" s="774"/>
      <c r="J107" s="774"/>
      <c r="K107" s="774"/>
      <c r="L107" s="63" t="s">
        <v>441</v>
      </c>
      <c r="M107" s="63" t="s">
        <v>442</v>
      </c>
      <c r="N107" s="774"/>
    </row>
    <row r="108" spans="1:14" s="32" customFormat="1" ht="18" customHeight="1">
      <c r="A108" s="775" t="s">
        <v>490</v>
      </c>
      <c r="B108" s="775"/>
      <c r="C108" s="775"/>
      <c r="D108" s="775"/>
      <c r="E108" s="775"/>
      <c r="F108" s="775"/>
      <c r="G108" s="775"/>
      <c r="H108" s="775"/>
      <c r="I108" s="775"/>
      <c r="J108" s="775"/>
      <c r="K108" s="775"/>
      <c r="L108" s="775"/>
      <c r="M108" s="775"/>
      <c r="N108" s="776"/>
    </row>
    <row r="109" spans="1:14" s="32" customFormat="1" ht="18" customHeight="1">
      <c r="A109" s="142"/>
      <c r="B109" s="143" t="s">
        <v>491</v>
      </c>
      <c r="C109" s="144">
        <f>SUM(C110:C112)</f>
        <v>0</v>
      </c>
      <c r="D109" s="145">
        <f>SUM(D110:D112)</f>
        <v>0</v>
      </c>
      <c r="E109" s="145">
        <f>SUM(E110:E112)</f>
        <v>0</v>
      </c>
      <c r="F109" s="144">
        <f>C109+D109-E109</f>
        <v>0</v>
      </c>
      <c r="G109" s="144">
        <f>SUM(G110:G112)</f>
        <v>0</v>
      </c>
      <c r="H109" s="145">
        <f>SUM(H110:H112)</f>
        <v>0</v>
      </c>
      <c r="I109" s="144">
        <f>G109+H109</f>
        <v>0</v>
      </c>
      <c r="J109" s="777" t="e">
        <f>(I109/F109)</f>
        <v>#DIV/0!</v>
      </c>
      <c r="K109" s="777"/>
      <c r="L109" s="146">
        <f>SUM(L110:L112)</f>
        <v>0</v>
      </c>
      <c r="M109" s="146">
        <f>SUM(M110:M112)</f>
        <v>0</v>
      </c>
      <c r="N109" s="144">
        <f>F109-I109</f>
        <v>0</v>
      </c>
    </row>
    <row r="110" spans="1:14" s="32" customFormat="1" ht="18" customHeight="1">
      <c r="A110" s="142">
        <v>1</v>
      </c>
      <c r="B110" s="44" t="s">
        <v>492</v>
      </c>
      <c r="C110" s="147">
        <v>0</v>
      </c>
      <c r="D110" s="147">
        <v>0</v>
      </c>
      <c r="E110" s="147">
        <v>0</v>
      </c>
      <c r="F110" s="144">
        <f>C110+D110-E110</f>
        <v>0</v>
      </c>
      <c r="G110" s="148">
        <v>0</v>
      </c>
      <c r="H110" s="147">
        <v>0</v>
      </c>
      <c r="I110" s="148">
        <f>G110+H110</f>
        <v>0</v>
      </c>
      <c r="J110" s="778" t="e">
        <f>(I110/F110)</f>
        <v>#DIV/0!</v>
      </c>
      <c r="K110" s="778"/>
      <c r="L110" s="149">
        <v>0</v>
      </c>
      <c r="M110" s="149">
        <v>0</v>
      </c>
      <c r="N110" s="150">
        <f>(F110-I110)</f>
        <v>0</v>
      </c>
    </row>
    <row r="111" spans="1:14" s="32" customFormat="1" ht="18" customHeight="1">
      <c r="A111" s="142">
        <v>2</v>
      </c>
      <c r="B111" s="44" t="s">
        <v>493</v>
      </c>
      <c r="C111" s="147">
        <v>0</v>
      </c>
      <c r="D111" s="147">
        <v>0</v>
      </c>
      <c r="E111" s="147">
        <v>0</v>
      </c>
      <c r="F111" s="144">
        <f>C111+D111-E111</f>
        <v>0</v>
      </c>
      <c r="G111" s="148">
        <v>0</v>
      </c>
      <c r="H111" s="147">
        <v>0</v>
      </c>
      <c r="I111" s="148">
        <f t="shared" ref="I111:I112" si="27">G111+H111</f>
        <v>0</v>
      </c>
      <c r="J111" s="778" t="e">
        <f t="shared" ref="J111:J112" si="28">(I111/F111)</f>
        <v>#DIV/0!</v>
      </c>
      <c r="K111" s="778"/>
      <c r="L111" s="149">
        <v>0</v>
      </c>
      <c r="M111" s="149">
        <v>0</v>
      </c>
      <c r="N111" s="150">
        <f>(F111-I111)</f>
        <v>0</v>
      </c>
    </row>
    <row r="112" spans="1:14" s="32" customFormat="1" ht="18" customHeight="1">
      <c r="A112" s="142">
        <v>3</v>
      </c>
      <c r="B112" s="44" t="s">
        <v>494</v>
      </c>
      <c r="C112" s="147">
        <v>0</v>
      </c>
      <c r="D112" s="147">
        <v>0</v>
      </c>
      <c r="E112" s="147">
        <v>0</v>
      </c>
      <c r="F112" s="144">
        <f>C112+D112-E112</f>
        <v>0</v>
      </c>
      <c r="G112" s="148">
        <v>0</v>
      </c>
      <c r="H112" s="147">
        <v>0</v>
      </c>
      <c r="I112" s="148">
        <f t="shared" si="27"/>
        <v>0</v>
      </c>
      <c r="J112" s="778" t="e">
        <f t="shared" si="28"/>
        <v>#DIV/0!</v>
      </c>
      <c r="K112" s="778"/>
      <c r="L112" s="149">
        <v>0</v>
      </c>
      <c r="M112" s="149">
        <v>0</v>
      </c>
      <c r="N112" s="150">
        <f>(F112-I112)</f>
        <v>0</v>
      </c>
    </row>
    <row r="113" spans="1:14" s="32" customFormat="1" ht="18" customHeight="1"/>
    <row r="114" spans="1:14" s="32" customFormat="1" ht="18" customHeight="1">
      <c r="C114" s="151"/>
      <c r="D114" s="151"/>
      <c r="E114" s="151"/>
      <c r="F114" s="151"/>
      <c r="G114" s="151"/>
      <c r="H114" s="151"/>
      <c r="I114" s="151"/>
      <c r="J114" s="152"/>
      <c r="K114" s="152"/>
      <c r="L114" s="151"/>
      <c r="M114" s="151"/>
      <c r="N114" s="151"/>
    </row>
    <row r="115" spans="1:14" s="32" customFormat="1" ht="18" customHeight="1">
      <c r="A115" s="772" t="s">
        <v>210</v>
      </c>
      <c r="B115" s="773"/>
      <c r="C115" s="771"/>
      <c r="D115" s="771" t="s">
        <v>455</v>
      </c>
      <c r="E115" s="737"/>
      <c r="F115" s="737"/>
      <c r="G115" s="737"/>
      <c r="H115" s="737" t="s">
        <v>495</v>
      </c>
      <c r="I115" s="737"/>
      <c r="J115" s="737"/>
      <c r="K115" s="737"/>
      <c r="L115" s="737"/>
      <c r="M115" s="737"/>
      <c r="N115" s="737"/>
    </row>
    <row r="116" spans="1:14" s="32" customFormat="1" ht="75" customHeight="1">
      <c r="A116" s="768"/>
      <c r="B116" s="769"/>
      <c r="C116" s="770"/>
      <c r="D116" s="771" t="e" vm="1">
        <v>#VALUE!</v>
      </c>
      <c r="E116" s="737"/>
      <c r="F116" s="737"/>
      <c r="G116" s="737"/>
      <c r="H116" s="737" t="e" vm="2">
        <v>#VALUE!</v>
      </c>
      <c r="I116" s="737"/>
      <c r="J116" s="737"/>
      <c r="K116" s="737"/>
      <c r="L116" s="737"/>
      <c r="M116" s="737"/>
      <c r="N116" s="737"/>
    </row>
    <row r="117" spans="1:14" s="32" customFormat="1" ht="18" customHeight="1">
      <c r="A117" s="768" t="s">
        <v>316</v>
      </c>
      <c r="B117" s="769"/>
      <c r="C117" s="770"/>
      <c r="D117" s="771" t="s">
        <v>346</v>
      </c>
      <c r="E117" s="737"/>
      <c r="F117" s="737"/>
      <c r="G117" s="737"/>
      <c r="H117" s="737" t="s">
        <v>315</v>
      </c>
      <c r="I117" s="737"/>
      <c r="J117" s="737"/>
      <c r="K117" s="737"/>
      <c r="L117" s="737"/>
      <c r="M117" s="737"/>
      <c r="N117" s="737"/>
    </row>
    <row r="118" spans="1:14" s="32" customFormat="1" ht="18" customHeight="1">
      <c r="A118" s="772" t="s">
        <v>317</v>
      </c>
      <c r="B118" s="773"/>
      <c r="C118" s="771"/>
      <c r="D118" s="771" t="s">
        <v>317</v>
      </c>
      <c r="E118" s="737"/>
      <c r="F118" s="737"/>
      <c r="G118" s="737"/>
      <c r="H118" s="737" t="s">
        <v>317</v>
      </c>
      <c r="I118" s="737"/>
      <c r="J118" s="737"/>
      <c r="K118" s="737"/>
      <c r="L118" s="737"/>
      <c r="M118" s="737"/>
      <c r="N118" s="737"/>
    </row>
  </sheetData>
  <sheetProtection algorithmName="SHA-512" hashValue="OLBG9KJj/cygTkyljkrr/d/+oyAYvPVVpKPB8MOIFjp/T8nGMLa7dPQpLuFsbNdE4Qjv79SQNmCyrI8HjOJGoA==" saltValue="aqZNzQrkyGp4vtE++j8/0Q==" spinCount="100000" sheet="1" objects="1" scenarios="1"/>
  <mergeCells count="231">
    <mergeCell ref="A100:C100"/>
    <mergeCell ref="G97:H97"/>
    <mergeCell ref="G96:H96"/>
    <mergeCell ref="A1:N1"/>
    <mergeCell ref="D95:E95"/>
    <mergeCell ref="G93:I93"/>
    <mergeCell ref="J93:K93"/>
    <mergeCell ref="D88:G88"/>
    <mergeCell ref="H88:N88"/>
    <mergeCell ref="A67:B67"/>
    <mergeCell ref="J67:K67"/>
    <mergeCell ref="J69:K70"/>
    <mergeCell ref="N69:N70"/>
    <mergeCell ref="B71:N71"/>
    <mergeCell ref="J72:K72"/>
    <mergeCell ref="J73:K73"/>
    <mergeCell ref="J68:K68"/>
    <mergeCell ref="A69:A70"/>
    <mergeCell ref="B69:B70"/>
    <mergeCell ref="M5:N5"/>
    <mergeCell ref="M6:N6"/>
    <mergeCell ref="E12:E13"/>
    <mergeCell ref="F12:F13"/>
    <mergeCell ref="C2:D2"/>
    <mergeCell ref="A32:N32"/>
    <mergeCell ref="E27:H27"/>
    <mergeCell ref="I27:N27"/>
    <mergeCell ref="C3:D3"/>
    <mergeCell ref="C4:D4"/>
    <mergeCell ref="C5:D5"/>
    <mergeCell ref="J2:K2"/>
    <mergeCell ref="E2:F2"/>
    <mergeCell ref="A22:B22"/>
    <mergeCell ref="J22:K22"/>
    <mergeCell ref="J7:K7"/>
    <mergeCell ref="G2:H2"/>
    <mergeCell ref="J11:K11"/>
    <mergeCell ref="J21:K21"/>
    <mergeCell ref="J14:K14"/>
    <mergeCell ref="J18:K18"/>
    <mergeCell ref="J6:K6"/>
    <mergeCell ref="M3:N3"/>
    <mergeCell ref="M4:N4"/>
    <mergeCell ref="A2:A10"/>
    <mergeCell ref="E4:F4"/>
    <mergeCell ref="E6:F6"/>
    <mergeCell ref="E3:F3"/>
    <mergeCell ref="E5:F5"/>
    <mergeCell ref="G3:H3"/>
    <mergeCell ref="G4:H4"/>
    <mergeCell ref="G5:H5"/>
    <mergeCell ref="G6:H6"/>
    <mergeCell ref="G7:H7"/>
    <mergeCell ref="M2:N2"/>
    <mergeCell ref="J3:K3"/>
    <mergeCell ref="J4:K4"/>
    <mergeCell ref="J5:K5"/>
    <mergeCell ref="C6:D6"/>
    <mergeCell ref="C7:D7"/>
    <mergeCell ref="M7:N7"/>
    <mergeCell ref="C8:D8"/>
    <mergeCell ref="M9:N9"/>
    <mergeCell ref="G12:G13"/>
    <mergeCell ref="H12:H13"/>
    <mergeCell ref="I12:I13"/>
    <mergeCell ref="J12:K13"/>
    <mergeCell ref="J9:K9"/>
    <mergeCell ref="J39:K39"/>
    <mergeCell ref="E7:F7"/>
    <mergeCell ref="G10:H10"/>
    <mergeCell ref="J10:L10"/>
    <mergeCell ref="M10:N10"/>
    <mergeCell ref="M8:N8"/>
    <mergeCell ref="E9:F9"/>
    <mergeCell ref="C9:D9"/>
    <mergeCell ref="J8:K8"/>
    <mergeCell ref="G9:H9"/>
    <mergeCell ref="G8:H8"/>
    <mergeCell ref="E8:F8"/>
    <mergeCell ref="E24:H24"/>
    <mergeCell ref="I24:N24"/>
    <mergeCell ref="E25:H25"/>
    <mergeCell ref="E26:H26"/>
    <mergeCell ref="J33:K33"/>
    <mergeCell ref="G34:G35"/>
    <mergeCell ref="L11:M11"/>
    <mergeCell ref="N34:N35"/>
    <mergeCell ref="L34:M34"/>
    <mergeCell ref="L33:M33"/>
    <mergeCell ref="N12:N13"/>
    <mergeCell ref="L12:M12"/>
    <mergeCell ref="J19:K19"/>
    <mergeCell ref="A31:N31"/>
    <mergeCell ref="A12:A13"/>
    <mergeCell ref="B12:B13"/>
    <mergeCell ref="C12:C13"/>
    <mergeCell ref="D12:D13"/>
    <mergeCell ref="J20:K20"/>
    <mergeCell ref="J17:K17"/>
    <mergeCell ref="J15:K15"/>
    <mergeCell ref="J16:K16"/>
    <mergeCell ref="A24:D24"/>
    <mergeCell ref="A25:D25"/>
    <mergeCell ref="A26:D26"/>
    <mergeCell ref="A27:D27"/>
    <mergeCell ref="I26:N26"/>
    <mergeCell ref="I25:N25"/>
    <mergeCell ref="C69:C70"/>
    <mergeCell ref="A91:C92"/>
    <mergeCell ref="J49:K49"/>
    <mergeCell ref="J48:K48"/>
    <mergeCell ref="J47:K47"/>
    <mergeCell ref="H34:H35"/>
    <mergeCell ref="I34:I35"/>
    <mergeCell ref="J34:K35"/>
    <mergeCell ref="B36:N36"/>
    <mergeCell ref="J37:K37"/>
    <mergeCell ref="J38:K38"/>
    <mergeCell ref="J41:K41"/>
    <mergeCell ref="J42:K42"/>
    <mergeCell ref="J43:K43"/>
    <mergeCell ref="J45:K45"/>
    <mergeCell ref="J44:K44"/>
    <mergeCell ref="J46:K46"/>
    <mergeCell ref="J40:K40"/>
    <mergeCell ref="B34:B35"/>
    <mergeCell ref="C34:C35"/>
    <mergeCell ref="D34:D35"/>
    <mergeCell ref="E34:E35"/>
    <mergeCell ref="F34:F35"/>
    <mergeCell ref="A34:A35"/>
    <mergeCell ref="B51:N51"/>
    <mergeCell ref="J52:K52"/>
    <mergeCell ref="J53:K53"/>
    <mergeCell ref="J54:K54"/>
    <mergeCell ref="J55:K55"/>
    <mergeCell ref="J57:K57"/>
    <mergeCell ref="J58:K58"/>
    <mergeCell ref="J59:K59"/>
    <mergeCell ref="J56:K56"/>
    <mergeCell ref="J64:K64"/>
    <mergeCell ref="H89:N89"/>
    <mergeCell ref="J74:K74"/>
    <mergeCell ref="J76:K76"/>
    <mergeCell ref="G92:I92"/>
    <mergeCell ref="D86:G86"/>
    <mergeCell ref="H86:N86"/>
    <mergeCell ref="D69:D70"/>
    <mergeCell ref="E69:E70"/>
    <mergeCell ref="J85:K85"/>
    <mergeCell ref="J77:K77"/>
    <mergeCell ref="F69:F70"/>
    <mergeCell ref="G69:G70"/>
    <mergeCell ref="A93:C93"/>
    <mergeCell ref="K97:L97"/>
    <mergeCell ref="K96:L96"/>
    <mergeCell ref="K95:L95"/>
    <mergeCell ref="D87:G87"/>
    <mergeCell ref="A85:B85"/>
    <mergeCell ref="D89:G89"/>
    <mergeCell ref="A50:B50"/>
    <mergeCell ref="J50:K50"/>
    <mergeCell ref="J92:K92"/>
    <mergeCell ref="J60:K60"/>
    <mergeCell ref="A86:C86"/>
    <mergeCell ref="A87:C87"/>
    <mergeCell ref="A88:C88"/>
    <mergeCell ref="A89:C89"/>
    <mergeCell ref="G91:I91"/>
    <mergeCell ref="G95:J95"/>
    <mergeCell ref="D93:E93"/>
    <mergeCell ref="J78:K78"/>
    <mergeCell ref="J79:K79"/>
    <mergeCell ref="J84:K84"/>
    <mergeCell ref="I69:I70"/>
    <mergeCell ref="L68:M68"/>
    <mergeCell ref="L69:M69"/>
    <mergeCell ref="A103:N103"/>
    <mergeCell ref="K98:L98"/>
    <mergeCell ref="K99:L99"/>
    <mergeCell ref="K100:L100"/>
    <mergeCell ref="J66:K66"/>
    <mergeCell ref="J63:K63"/>
    <mergeCell ref="J61:K61"/>
    <mergeCell ref="J62:K62"/>
    <mergeCell ref="J65:K65"/>
    <mergeCell ref="J81:K81"/>
    <mergeCell ref="J83:K83"/>
    <mergeCell ref="J91:K91"/>
    <mergeCell ref="J75:K75"/>
    <mergeCell ref="J80:K80"/>
    <mergeCell ref="J82:K82"/>
    <mergeCell ref="H87:N87"/>
    <mergeCell ref="D91:E91"/>
    <mergeCell ref="D92:E92"/>
    <mergeCell ref="D97:E97"/>
    <mergeCell ref="D96:E96"/>
    <mergeCell ref="H69:H70"/>
    <mergeCell ref="A84:B84"/>
    <mergeCell ref="A94:C94"/>
    <mergeCell ref="A95:C99"/>
    <mergeCell ref="N106:N107"/>
    <mergeCell ref="A108:N108"/>
    <mergeCell ref="J109:K109"/>
    <mergeCell ref="J110:K110"/>
    <mergeCell ref="J111:K111"/>
    <mergeCell ref="J112:K112"/>
    <mergeCell ref="A115:C115"/>
    <mergeCell ref="D115:G115"/>
    <mergeCell ref="H115:N115"/>
    <mergeCell ref="A105:B107"/>
    <mergeCell ref="C105:F105"/>
    <mergeCell ref="H105:M105"/>
    <mergeCell ref="C106:C107"/>
    <mergeCell ref="D106:D107"/>
    <mergeCell ref="E106:E107"/>
    <mergeCell ref="F106:F107"/>
    <mergeCell ref="G106:G107"/>
    <mergeCell ref="H106:H107"/>
    <mergeCell ref="I106:I107"/>
    <mergeCell ref="J106:K107"/>
    <mergeCell ref="L106:M106"/>
    <mergeCell ref="A116:C116"/>
    <mergeCell ref="D116:G116"/>
    <mergeCell ref="H116:N116"/>
    <mergeCell ref="A117:C117"/>
    <mergeCell ref="D117:G117"/>
    <mergeCell ref="H117:N117"/>
    <mergeCell ref="A118:C118"/>
    <mergeCell ref="D118:G118"/>
    <mergeCell ref="H118:N118"/>
  </mergeCells>
  <printOptions horizontalCentered="1"/>
  <pageMargins left="0.23622047244094491" right="0.23622047244094491" top="1.4960629921259843" bottom="0.74803149606299213" header="0.31496062992125984" footer="0.31496062992125984"/>
  <pageSetup scale="44" orientation="landscape" horizontalDpi="360" verticalDpi="360"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4" manualBreakCount="4">
    <brk id="30" max="13" man="1"/>
    <brk id="67" max="13" man="1"/>
    <brk id="101" max="13" man="1"/>
    <brk id="118" max="13" man="1"/>
  </rowBreaks>
  <ignoredErrors>
    <ignoredError sqref="I4 L4 I5 L5 H6:I6 N9 G3:H5 H9 H7 G6" unlockedFormula="1"/>
  </ignoredError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tint="0.39997558519241921"/>
  </sheetPr>
  <dimension ref="A1:O119"/>
  <sheetViews>
    <sheetView showGridLines="0" zoomScale="80" zoomScaleNormal="80" zoomScaleSheetLayoutView="80" workbookViewId="0">
      <selection sqref="A1:N1"/>
    </sheetView>
  </sheetViews>
  <sheetFormatPr baseColWidth="10" defaultColWidth="11.42578125" defaultRowHeight="18" customHeight="1"/>
  <cols>
    <col min="1" max="1" width="12.42578125" style="45" customWidth="1"/>
    <col min="2" max="2" width="53.7109375" style="45" customWidth="1"/>
    <col min="3" max="5" width="19.7109375" style="45" customWidth="1"/>
    <col min="6" max="6" width="26.7109375" style="45" customWidth="1"/>
    <col min="7" max="11" width="19.7109375" style="45" customWidth="1"/>
    <col min="12" max="13" width="19.7109375" style="48" customWidth="1"/>
    <col min="14" max="14" width="19.7109375" style="45" customWidth="1"/>
    <col min="15" max="15" width="15.42578125" style="45" bestFit="1" customWidth="1"/>
    <col min="16" max="16384" width="11.42578125" style="45"/>
  </cols>
  <sheetData>
    <row r="1" spans="1:15" ht="16.5" customHeight="1">
      <c r="A1" s="791" t="s">
        <v>496</v>
      </c>
      <c r="B1" s="791"/>
      <c r="C1" s="791"/>
      <c r="D1" s="791"/>
      <c r="E1" s="791"/>
      <c r="F1" s="791"/>
      <c r="G1" s="791"/>
      <c r="H1" s="791"/>
      <c r="I1" s="791"/>
      <c r="J1" s="791"/>
      <c r="K1" s="791"/>
      <c r="L1" s="791"/>
      <c r="M1" s="791"/>
      <c r="N1" s="791"/>
    </row>
    <row r="2" spans="1:15" ht="21"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5" ht="21" customHeight="1">
      <c r="A3" s="835"/>
      <c r="B3" s="53" t="s">
        <v>395</v>
      </c>
      <c r="C3" s="730" t="str">
        <f>PRESUPUESTO!C3</f>
        <v>CUNDINAMARCA</v>
      </c>
      <c r="D3" s="835"/>
      <c r="E3" s="812"/>
      <c r="F3" s="812"/>
      <c r="G3" s="825" t="str">
        <f>PRESUPUESTO!$B$15</f>
        <v>(1) INTERVENCION APOYO PSICOLOGICO</v>
      </c>
      <c r="H3" s="825"/>
      <c r="I3" s="136">
        <f>PRESUPUESTO!J15</f>
        <v>40</v>
      </c>
      <c r="J3" s="823">
        <v>10.48</v>
      </c>
      <c r="K3" s="823"/>
      <c r="L3" s="136">
        <f t="shared" ref="L3:L8" si="0">I3-J3</f>
        <v>29.52</v>
      </c>
      <c r="M3" s="844">
        <f>(J3*PRESUPUESTO!H6)+(L3*(PRESUPUESTO!H6*PRESUPUESTO!B13))</f>
        <v>0</v>
      </c>
      <c r="N3" s="844"/>
      <c r="O3" s="276"/>
    </row>
    <row r="4" spans="1:15" ht="21" customHeight="1">
      <c r="A4" s="835"/>
      <c r="B4" s="54" t="s">
        <v>397</v>
      </c>
      <c r="C4" s="730" t="str">
        <f>PRESUPUESTO!C4</f>
        <v>CHIA</v>
      </c>
      <c r="D4" s="835"/>
      <c r="E4" s="812" t="s">
        <v>398</v>
      </c>
      <c r="F4" s="812"/>
      <c r="G4" s="825" t="str">
        <f>PRESUPUESTO!$B$16</f>
        <v>(2)</v>
      </c>
      <c r="H4" s="825"/>
      <c r="I4" s="136">
        <f>PRESUPUESTO!J16</f>
        <v>0</v>
      </c>
      <c r="J4" s="823">
        <v>37.67</v>
      </c>
      <c r="K4" s="823"/>
      <c r="L4" s="136">
        <f t="shared" si="0"/>
        <v>-37.67</v>
      </c>
      <c r="M4" s="844">
        <f>(J4*PRESUPUESTO!I6)+(L4*(PRESUPUESTO!I6*PRESUPUESTO!C13))</f>
        <v>18179504.330000002</v>
      </c>
      <c r="N4" s="844"/>
    </row>
    <row r="5" spans="1:15" ht="21" customHeight="1">
      <c r="A5" s="835"/>
      <c r="B5" s="55" t="s">
        <v>399</v>
      </c>
      <c r="C5" s="827" t="str">
        <f>PRESUPUESTO!I2</f>
        <v>FUNDACION SAN NICOLAS</v>
      </c>
      <c r="D5" s="797"/>
      <c r="E5" s="840"/>
      <c r="F5" s="840"/>
      <c r="G5" s="825" t="str">
        <f>PRESUPUESTO!$B$17</f>
        <v>(3)</v>
      </c>
      <c r="H5" s="825"/>
      <c r="I5" s="136">
        <f>PRESUPUESTO!J17</f>
        <v>0</v>
      </c>
      <c r="J5" s="823">
        <v>3</v>
      </c>
      <c r="K5" s="823"/>
      <c r="L5" s="136">
        <f t="shared" si="0"/>
        <v>-3</v>
      </c>
      <c r="M5" s="844">
        <f>(J5*PRESUPUESTO!J6)+(L5*(PRESUPUESTO!J6*PRESUPUESTO!D13))</f>
        <v>0</v>
      </c>
      <c r="N5" s="844"/>
    </row>
    <row r="6" spans="1:15" ht="21" customHeight="1">
      <c r="A6" s="835"/>
      <c r="B6" s="55" t="s">
        <v>401</v>
      </c>
      <c r="C6" s="827" t="str">
        <f>PRESUPUESTO!I3</f>
        <v>901.604.401-1</v>
      </c>
      <c r="D6" s="797"/>
      <c r="E6" s="812" t="s">
        <v>402</v>
      </c>
      <c r="F6" s="812"/>
      <c r="G6" s="825" t="str">
        <f>PRESUPUESTO!$B$18</f>
        <v>(4)</v>
      </c>
      <c r="H6" s="825"/>
      <c r="I6" s="136">
        <f>PRESUPUESTO!J18</f>
        <v>0</v>
      </c>
      <c r="J6" s="823">
        <v>4</v>
      </c>
      <c r="K6" s="823"/>
      <c r="L6" s="136">
        <f t="shared" si="0"/>
        <v>-4</v>
      </c>
      <c r="M6" s="844">
        <f>(J6*PRESUPUESTO!K6)+(L6*(PRESUPUESTO!K6*PRESUPUESTO!E13))</f>
        <v>0</v>
      </c>
      <c r="N6" s="844"/>
    </row>
    <row r="7" spans="1:15" ht="21" customHeight="1">
      <c r="A7" s="835"/>
      <c r="B7" s="55" t="s">
        <v>199</v>
      </c>
      <c r="C7" s="828">
        <f>PRESUPUESTO!I4</f>
        <v>25004852025</v>
      </c>
      <c r="D7" s="828"/>
      <c r="E7" s="812"/>
      <c r="F7" s="812"/>
      <c r="G7" s="825" t="str">
        <f>PRESUPUESTO!B19</f>
        <v>(5)</v>
      </c>
      <c r="H7" s="825"/>
      <c r="I7" s="136">
        <f>PRESUPUESTO!J19</f>
        <v>0</v>
      </c>
      <c r="J7" s="823">
        <v>5</v>
      </c>
      <c r="K7" s="823"/>
      <c r="L7" s="136">
        <f t="shared" si="0"/>
        <v>-5</v>
      </c>
      <c r="M7" s="844">
        <f>(J7*PRESUPUESTO!L6)+(L7*(PRESUPUESTO!L6*PRESUPUESTO!F13))</f>
        <v>0</v>
      </c>
      <c r="N7" s="844"/>
    </row>
    <row r="8" spans="1:15" ht="21" customHeight="1">
      <c r="A8" s="835"/>
      <c r="B8" s="53" t="s">
        <v>403</v>
      </c>
      <c r="C8" s="829">
        <f>PRESUPUESTO!M7+PRESUPUESTO!M11</f>
        <v>19303960</v>
      </c>
      <c r="D8" s="829"/>
      <c r="E8" s="812" t="s">
        <v>404</v>
      </c>
      <c r="F8" s="812"/>
      <c r="G8" s="825" t="str">
        <f>PRESUPUESTO!B20</f>
        <v>(6)</v>
      </c>
      <c r="H8" s="825"/>
      <c r="I8" s="136">
        <f>PRESUPUESTO!J20</f>
        <v>0</v>
      </c>
      <c r="J8" s="823">
        <v>6</v>
      </c>
      <c r="K8" s="823"/>
      <c r="L8" s="136">
        <f t="shared" si="0"/>
        <v>-6</v>
      </c>
      <c r="M8" s="844">
        <f>(J8*PRESUPUESTO!M6)+(L8*(PRESUPUESTO!M6*PRESUPUESTO!G13))</f>
        <v>0</v>
      </c>
      <c r="N8" s="844"/>
    </row>
    <row r="9" spans="1:15" ht="21" customHeight="1">
      <c r="A9" s="835"/>
      <c r="B9" s="57" t="s">
        <v>405</v>
      </c>
      <c r="C9" s="812"/>
      <c r="D9" s="812"/>
      <c r="E9" s="812"/>
      <c r="F9" s="812"/>
      <c r="G9" s="845" t="s">
        <v>406</v>
      </c>
      <c r="H9" s="845"/>
      <c r="I9" s="194">
        <f>SUM(I3:I8)</f>
        <v>40</v>
      </c>
      <c r="J9" s="846">
        <f>SUM(J3:K8)</f>
        <v>66.150000000000006</v>
      </c>
      <c r="K9" s="846"/>
      <c r="L9" s="194">
        <f>SUM(L3:L8)</f>
        <v>-26.150000000000002</v>
      </c>
      <c r="M9" s="830">
        <f>SUM(M3:N8)</f>
        <v>18179504.330000002</v>
      </c>
      <c r="N9" s="830"/>
    </row>
    <row r="10" spans="1:15" ht="21" customHeight="1">
      <c r="A10" s="835"/>
      <c r="B10" s="53"/>
      <c r="C10" s="53"/>
      <c r="D10" s="53"/>
      <c r="E10" s="53"/>
      <c r="F10" s="53"/>
      <c r="G10" s="813" t="s">
        <v>407</v>
      </c>
      <c r="H10" s="814"/>
      <c r="I10" s="200">
        <v>0</v>
      </c>
      <c r="J10" s="815" t="s">
        <v>241</v>
      </c>
      <c r="K10" s="816"/>
      <c r="L10" s="817"/>
      <c r="M10" s="818">
        <f>+M9+I10</f>
        <v>18179504.330000002</v>
      </c>
      <c r="N10" s="819"/>
    </row>
    <row r="11" spans="1:15"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5" s="46" customFormat="1" ht="27" customHeight="1">
      <c r="A12" s="737">
        <v>1</v>
      </c>
      <c r="B12" s="737" t="s">
        <v>255</v>
      </c>
      <c r="C12" s="809" t="s">
        <v>497</v>
      </c>
      <c r="D12" s="737" t="s">
        <v>415</v>
      </c>
      <c r="E12" s="737" t="s">
        <v>416</v>
      </c>
      <c r="F12" s="802" t="s">
        <v>417</v>
      </c>
      <c r="G12" s="802" t="s">
        <v>498</v>
      </c>
      <c r="H12" s="802" t="s">
        <v>499</v>
      </c>
      <c r="I12" s="802" t="s">
        <v>500</v>
      </c>
      <c r="J12" s="802" t="s">
        <v>421</v>
      </c>
      <c r="K12" s="802"/>
      <c r="L12" s="807" t="s">
        <v>422</v>
      </c>
      <c r="M12" s="807"/>
      <c r="N12" s="802" t="s">
        <v>423</v>
      </c>
    </row>
    <row r="13" spans="1:15" s="46" customFormat="1" ht="32.25" customHeight="1">
      <c r="A13" s="737"/>
      <c r="B13" s="737"/>
      <c r="C13" s="809"/>
      <c r="D13" s="737"/>
      <c r="E13" s="737"/>
      <c r="F13" s="802"/>
      <c r="G13" s="802"/>
      <c r="H13" s="802"/>
      <c r="I13" s="802"/>
      <c r="J13" s="802"/>
      <c r="K13" s="802"/>
      <c r="L13" s="63" t="s">
        <v>424</v>
      </c>
      <c r="M13" s="63" t="s">
        <v>425</v>
      </c>
      <c r="N13" s="802"/>
    </row>
    <row r="14" spans="1:15" ht="18" customHeight="1">
      <c r="A14" s="52">
        <v>1100</v>
      </c>
      <c r="B14" s="53" t="s">
        <v>426</v>
      </c>
      <c r="C14" s="225">
        <f>+'MES 1'!F14</f>
        <v>115823760</v>
      </c>
      <c r="D14" s="226">
        <v>0</v>
      </c>
      <c r="E14" s="226">
        <v>0</v>
      </c>
      <c r="F14" s="225">
        <f>C14+D14-E14</f>
        <v>115823760</v>
      </c>
      <c r="G14" s="225">
        <f>'MES 1'!I14</f>
        <v>19303960</v>
      </c>
      <c r="H14" s="225">
        <f>M9</f>
        <v>18179504.330000002</v>
      </c>
      <c r="I14" s="225">
        <f>G14+H14</f>
        <v>37483464.329999998</v>
      </c>
      <c r="J14" s="778">
        <f t="shared" ref="J14:J22" si="1">(I14/F14)</f>
        <v>0.323625</v>
      </c>
      <c r="K14" s="778"/>
      <c r="L14" s="221">
        <v>0</v>
      </c>
      <c r="M14" s="221">
        <v>0</v>
      </c>
      <c r="N14" s="222">
        <f>F14-I14</f>
        <v>78340295.670000002</v>
      </c>
    </row>
    <row r="15" spans="1:15" ht="24.6" customHeight="1">
      <c r="A15" s="52">
        <v>1200</v>
      </c>
      <c r="B15" s="137" t="s">
        <v>259</v>
      </c>
      <c r="C15" s="225">
        <f>+PRESUPUESTO!K25</f>
        <v>0</v>
      </c>
      <c r="D15" s="226">
        <v>0</v>
      </c>
      <c r="E15" s="226">
        <v>0</v>
      </c>
      <c r="F15" s="225">
        <f t="shared" ref="F15:F17" si="2">C15+D15-E15</f>
        <v>0</v>
      </c>
      <c r="G15" s="225">
        <f>'MES 1'!I15</f>
        <v>0</v>
      </c>
      <c r="H15" s="226">
        <v>0</v>
      </c>
      <c r="I15" s="225">
        <f t="shared" ref="I15:I17" si="3">G15+H15</f>
        <v>0</v>
      </c>
      <c r="J15" s="778" t="e">
        <f t="shared" si="1"/>
        <v>#DIV/0!</v>
      </c>
      <c r="K15" s="778"/>
      <c r="L15" s="221">
        <v>0</v>
      </c>
      <c r="M15" s="221">
        <v>0</v>
      </c>
      <c r="N15" s="222">
        <f t="shared" ref="N15:N17" si="4">F15-I15</f>
        <v>0</v>
      </c>
    </row>
    <row r="16" spans="1:15" ht="26.45" customHeight="1">
      <c r="A16" s="52">
        <v>1300</v>
      </c>
      <c r="B16" s="137" t="s">
        <v>260</v>
      </c>
      <c r="C16" s="225">
        <f>+PRESUPUESTO!K26</f>
        <v>0</v>
      </c>
      <c r="D16" s="226">
        <v>0</v>
      </c>
      <c r="E16" s="226">
        <v>0</v>
      </c>
      <c r="F16" s="225">
        <f t="shared" si="2"/>
        <v>0</v>
      </c>
      <c r="G16" s="225">
        <f>'MES 1'!I16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1'!I17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1'!I18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1'!I19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1'!I20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1'!I21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19303960</v>
      </c>
      <c r="H22" s="237">
        <f>SUM(H14:H21)</f>
        <v>18179504.330000002</v>
      </c>
      <c r="I22" s="227">
        <f t="shared" si="5"/>
        <v>37483464.329999998</v>
      </c>
      <c r="J22" s="777">
        <f t="shared" si="1"/>
        <v>0.323625</v>
      </c>
      <c r="K22" s="777"/>
      <c r="L22" s="223">
        <f>SUM(L14:L21)</f>
        <v>0</v>
      </c>
      <c r="M22" s="223">
        <f>SUM(M14:M21)</f>
        <v>0</v>
      </c>
      <c r="N22" s="224">
        <f>SUM(N14:N21)</f>
        <v>78340295.670000002</v>
      </c>
    </row>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ht="12">
      <c r="B27" s="737" t="s">
        <v>317</v>
      </c>
      <c r="C27" s="737"/>
      <c r="D27" s="737"/>
      <c r="E27" s="737" t="s">
        <v>317</v>
      </c>
      <c r="F27" s="737"/>
      <c r="G27" s="737"/>
      <c r="H27" s="737"/>
      <c r="I27" s="737" t="s">
        <v>317</v>
      </c>
      <c r="J27" s="737"/>
      <c r="K27" s="737"/>
      <c r="L27" s="737"/>
      <c r="M27" s="737"/>
      <c r="N27" s="737"/>
    </row>
    <row r="28" spans="1:14" ht="14.45" customHeight="1">
      <c r="B28" s="47"/>
      <c r="C28" s="47"/>
      <c r="D28" s="47"/>
      <c r="E28" s="47"/>
      <c r="F28" s="47"/>
      <c r="G28" s="47"/>
      <c r="H28" s="47"/>
      <c r="I28" s="47"/>
      <c r="J28" s="47"/>
      <c r="K28" s="47"/>
      <c r="L28" s="77"/>
      <c r="M28" s="77"/>
      <c r="N28" s="47"/>
    </row>
    <row r="29" spans="1:14" ht="12">
      <c r="B29" s="49" t="s">
        <v>432</v>
      </c>
    </row>
    <row r="30" spans="1:14" ht="12">
      <c r="B30" s="49"/>
    </row>
    <row r="31" spans="1:14" ht="12">
      <c r="B31" s="49"/>
    </row>
    <row r="32" spans="1:14" ht="12">
      <c r="B32" s="49"/>
    </row>
    <row r="33" spans="1:14" ht="12">
      <c r="A33" s="810" t="s">
        <v>433</v>
      </c>
      <c r="B33" s="810"/>
      <c r="C33" s="810"/>
      <c r="D33" s="810"/>
      <c r="E33" s="810"/>
      <c r="F33" s="810"/>
      <c r="G33" s="810"/>
      <c r="H33" s="810"/>
      <c r="I33" s="810"/>
      <c r="J33" s="810"/>
      <c r="K33" s="810"/>
      <c r="L33" s="810"/>
      <c r="M33" s="810"/>
      <c r="N33" s="810"/>
    </row>
    <row r="34" spans="1:14" ht="12">
      <c r="A34" s="834"/>
      <c r="B34" s="834"/>
      <c r="C34" s="834"/>
      <c r="D34" s="834"/>
      <c r="E34" s="834"/>
      <c r="F34" s="834"/>
      <c r="G34" s="834"/>
      <c r="H34" s="834"/>
      <c r="I34" s="834"/>
      <c r="J34" s="834"/>
      <c r="K34" s="834"/>
      <c r="L34" s="834"/>
      <c r="M34" s="834"/>
      <c r="N34" s="834"/>
    </row>
    <row r="35" spans="1:14" ht="18" customHeight="1">
      <c r="A35" s="58" t="s">
        <v>253</v>
      </c>
      <c r="B35" s="59" t="s">
        <v>434</v>
      </c>
      <c r="C35" s="59">
        <v>1</v>
      </c>
      <c r="D35" s="59">
        <v>2</v>
      </c>
      <c r="E35" s="59">
        <v>3</v>
      </c>
      <c r="F35" s="59" t="s">
        <v>409</v>
      </c>
      <c r="G35" s="59">
        <v>5</v>
      </c>
      <c r="H35" s="59">
        <v>6</v>
      </c>
      <c r="I35" s="59" t="s">
        <v>435</v>
      </c>
      <c r="J35" s="826" t="s">
        <v>411</v>
      </c>
      <c r="K35" s="826"/>
      <c r="L35" s="806">
        <v>9</v>
      </c>
      <c r="M35" s="806"/>
      <c r="N35" s="59" t="s">
        <v>503</v>
      </c>
    </row>
    <row r="36" spans="1:14" s="47" customFormat="1" ht="22.9" customHeight="1">
      <c r="A36" s="737">
        <v>2000</v>
      </c>
      <c r="B36" s="737" t="s">
        <v>269</v>
      </c>
      <c r="C36" s="809" t="s">
        <v>497</v>
      </c>
      <c r="D36" s="737" t="s">
        <v>415</v>
      </c>
      <c r="E36" s="737" t="s">
        <v>416</v>
      </c>
      <c r="F36" s="802" t="s">
        <v>417</v>
      </c>
      <c r="G36" s="802" t="s">
        <v>504</v>
      </c>
      <c r="H36" s="802" t="s">
        <v>505</v>
      </c>
      <c r="I36" s="802" t="s">
        <v>506</v>
      </c>
      <c r="J36" s="802" t="s">
        <v>439</v>
      </c>
      <c r="K36" s="802"/>
      <c r="L36" s="807" t="s">
        <v>422</v>
      </c>
      <c r="M36" s="807"/>
      <c r="N36" s="802" t="s">
        <v>440</v>
      </c>
    </row>
    <row r="37" spans="1:14" s="47" customFormat="1" ht="21" customHeight="1">
      <c r="A37" s="737"/>
      <c r="B37" s="737"/>
      <c r="C37" s="809"/>
      <c r="D37" s="737"/>
      <c r="E37" s="737"/>
      <c r="F37" s="802"/>
      <c r="G37" s="802"/>
      <c r="H37" s="802"/>
      <c r="I37" s="802"/>
      <c r="J37" s="802"/>
      <c r="K37" s="802"/>
      <c r="L37" s="62" t="s">
        <v>441</v>
      </c>
      <c r="M37" s="62" t="s">
        <v>442</v>
      </c>
      <c r="N37" s="802"/>
    </row>
    <row r="38" spans="1:14" s="47" customFormat="1" ht="18" customHeight="1">
      <c r="A38" s="61">
        <v>2100</v>
      </c>
      <c r="B38" s="808" t="s">
        <v>92</v>
      </c>
      <c r="C38" s="808"/>
      <c r="D38" s="808"/>
      <c r="E38" s="808"/>
      <c r="F38" s="808"/>
      <c r="G38" s="808"/>
      <c r="H38" s="808"/>
      <c r="I38" s="808"/>
      <c r="J38" s="808"/>
      <c r="K38" s="808"/>
      <c r="L38" s="808"/>
      <c r="M38" s="808"/>
      <c r="N38" s="808"/>
    </row>
    <row r="39" spans="1:14" ht="18" customHeight="1">
      <c r="A39" s="52">
        <v>2101</v>
      </c>
      <c r="B39" s="53" t="s">
        <v>272</v>
      </c>
      <c r="C39" s="225">
        <f>+PRESUPUESTO!K36</f>
        <v>0</v>
      </c>
      <c r="D39" s="226">
        <v>0</v>
      </c>
      <c r="E39" s="226">
        <v>0</v>
      </c>
      <c r="F39" s="225">
        <f>C39+D39-E39</f>
        <v>0</v>
      </c>
      <c r="G39" s="225">
        <f>'MES 1'!I37</f>
        <v>0</v>
      </c>
      <c r="H39" s="226">
        <v>0</v>
      </c>
      <c r="I39" s="225">
        <f>G39+H39</f>
        <v>0</v>
      </c>
      <c r="J39" s="778" t="e">
        <f>(I39/F39)</f>
        <v>#DIV/0!</v>
      </c>
      <c r="K39" s="778"/>
      <c r="L39" s="221">
        <v>0</v>
      </c>
      <c r="M39" s="221">
        <v>0</v>
      </c>
      <c r="N39" s="150">
        <f>(F39-I39)</f>
        <v>0</v>
      </c>
    </row>
    <row r="40" spans="1:14" ht="18" customHeight="1">
      <c r="A40" s="52">
        <v>2102</v>
      </c>
      <c r="B40" s="53" t="s">
        <v>273</v>
      </c>
      <c r="C40" s="225">
        <f>+PRESUPUESTO!K37</f>
        <v>0</v>
      </c>
      <c r="D40" s="226">
        <v>0</v>
      </c>
      <c r="E40" s="226">
        <v>0</v>
      </c>
      <c r="F40" s="225">
        <f t="shared" ref="F40:F49" si="6">C40+D40-E40</f>
        <v>0</v>
      </c>
      <c r="G40" s="225">
        <f>'MES 1'!I38</f>
        <v>0</v>
      </c>
      <c r="H40" s="226">
        <v>0</v>
      </c>
      <c r="I40" s="225">
        <f t="shared" ref="I40:I49" si="7">G40+H40</f>
        <v>0</v>
      </c>
      <c r="J40" s="778" t="e">
        <f t="shared" ref="J40:J49" si="8">(I40/F40)</f>
        <v>#DIV/0!</v>
      </c>
      <c r="K40" s="778"/>
      <c r="L40" s="221">
        <v>0</v>
      </c>
      <c r="M40" s="221">
        <v>0</v>
      </c>
      <c r="N40" s="150">
        <f t="shared" ref="N40:N49" si="9">(F40-I40)</f>
        <v>0</v>
      </c>
    </row>
    <row r="41" spans="1:14" ht="18" customHeight="1">
      <c r="A41" s="52">
        <v>2103</v>
      </c>
      <c r="B41" s="53" t="s">
        <v>274</v>
      </c>
      <c r="C41" s="225">
        <f>+PRESUPUESTO!K38</f>
        <v>0</v>
      </c>
      <c r="D41" s="226">
        <v>0</v>
      </c>
      <c r="E41" s="226">
        <v>0</v>
      </c>
      <c r="F41" s="225">
        <f t="shared" si="6"/>
        <v>0</v>
      </c>
      <c r="G41" s="225">
        <f>'MES 1'!I39</f>
        <v>0</v>
      </c>
      <c r="H41" s="226">
        <v>0</v>
      </c>
      <c r="I41" s="225">
        <f t="shared" si="7"/>
        <v>0</v>
      </c>
      <c r="J41" s="778" t="e">
        <f t="shared" si="8"/>
        <v>#DIV/0!</v>
      </c>
      <c r="K41" s="778"/>
      <c r="L41" s="221">
        <v>0</v>
      </c>
      <c r="M41" s="221">
        <v>0</v>
      </c>
      <c r="N41" s="150">
        <f t="shared" si="9"/>
        <v>0</v>
      </c>
    </row>
    <row r="42" spans="1:14" ht="18" customHeight="1">
      <c r="A42" s="52">
        <v>2104</v>
      </c>
      <c r="B42" s="53" t="s">
        <v>275</v>
      </c>
      <c r="C42" s="225">
        <f>+PRESUPUESTO!K39</f>
        <v>0</v>
      </c>
      <c r="D42" s="226">
        <v>0</v>
      </c>
      <c r="E42" s="226">
        <v>0</v>
      </c>
      <c r="F42" s="225">
        <f t="shared" si="6"/>
        <v>0</v>
      </c>
      <c r="G42" s="225">
        <f>'MES 1'!I40</f>
        <v>0</v>
      </c>
      <c r="H42" s="226">
        <v>0</v>
      </c>
      <c r="I42" s="225">
        <f t="shared" si="7"/>
        <v>0</v>
      </c>
      <c r="J42" s="778" t="e">
        <f t="shared" si="8"/>
        <v>#DIV/0!</v>
      </c>
      <c r="K42" s="778"/>
      <c r="L42" s="221">
        <v>0</v>
      </c>
      <c r="M42" s="221">
        <v>0</v>
      </c>
      <c r="N42" s="150">
        <f t="shared" si="9"/>
        <v>0</v>
      </c>
    </row>
    <row r="43" spans="1:14" ht="18" customHeight="1">
      <c r="A43" s="52">
        <v>2105</v>
      </c>
      <c r="B43" s="53" t="s">
        <v>276</v>
      </c>
      <c r="C43" s="225">
        <f>+PRESUPUESTO!K40</f>
        <v>0</v>
      </c>
      <c r="D43" s="226">
        <v>0</v>
      </c>
      <c r="E43" s="226">
        <v>0</v>
      </c>
      <c r="F43" s="225">
        <f t="shared" si="6"/>
        <v>0</v>
      </c>
      <c r="G43" s="225">
        <f>'MES 1'!I41</f>
        <v>0</v>
      </c>
      <c r="H43" s="226">
        <v>0</v>
      </c>
      <c r="I43" s="225">
        <f t="shared" si="7"/>
        <v>0</v>
      </c>
      <c r="J43" s="778" t="e">
        <f t="shared" si="8"/>
        <v>#DIV/0!</v>
      </c>
      <c r="K43" s="778"/>
      <c r="L43" s="221">
        <v>0</v>
      </c>
      <c r="M43" s="221">
        <v>0</v>
      </c>
      <c r="N43" s="150">
        <f t="shared" si="9"/>
        <v>0</v>
      </c>
    </row>
    <row r="44" spans="1:14" ht="21" customHeight="1">
      <c r="A44" s="52">
        <v>2106</v>
      </c>
      <c r="B44" s="53" t="s">
        <v>277</v>
      </c>
      <c r="C44" s="225">
        <f>+PRESUPUESTO!K41</f>
        <v>0</v>
      </c>
      <c r="D44" s="226">
        <v>0</v>
      </c>
      <c r="E44" s="226">
        <v>0</v>
      </c>
      <c r="F44" s="225">
        <f t="shared" si="6"/>
        <v>0</v>
      </c>
      <c r="G44" s="225">
        <f>'MES 1'!I42</f>
        <v>0</v>
      </c>
      <c r="H44" s="226">
        <v>0</v>
      </c>
      <c r="I44" s="225">
        <f t="shared" si="7"/>
        <v>0</v>
      </c>
      <c r="J44" s="778" t="e">
        <f t="shared" si="8"/>
        <v>#DIV/0!</v>
      </c>
      <c r="K44" s="778"/>
      <c r="L44" s="221">
        <v>0</v>
      </c>
      <c r="M44" s="221">
        <v>0</v>
      </c>
      <c r="N44" s="150">
        <f t="shared" si="9"/>
        <v>0</v>
      </c>
    </row>
    <row r="45" spans="1:14" ht="18" customHeight="1">
      <c r="A45" s="52">
        <v>2107</v>
      </c>
      <c r="B45" s="53" t="s">
        <v>278</v>
      </c>
      <c r="C45" s="225">
        <f>+PRESUPUESTO!K42</f>
        <v>0</v>
      </c>
      <c r="D45" s="226">
        <v>0</v>
      </c>
      <c r="E45" s="226">
        <v>0</v>
      </c>
      <c r="F45" s="225">
        <f t="shared" si="6"/>
        <v>0</v>
      </c>
      <c r="G45" s="225">
        <f>'MES 1'!I43</f>
        <v>0</v>
      </c>
      <c r="H45" s="226">
        <v>0</v>
      </c>
      <c r="I45" s="225">
        <f t="shared" si="7"/>
        <v>0</v>
      </c>
      <c r="J45" s="778" t="e">
        <f t="shared" si="8"/>
        <v>#DIV/0!</v>
      </c>
      <c r="K45" s="778"/>
      <c r="L45" s="221">
        <v>0</v>
      </c>
      <c r="M45" s="221">
        <v>0</v>
      </c>
      <c r="N45" s="150">
        <f t="shared" si="9"/>
        <v>0</v>
      </c>
    </row>
    <row r="46" spans="1:14" ht="20.25" customHeight="1">
      <c r="A46" s="52">
        <v>2108</v>
      </c>
      <c r="B46" s="65" t="s">
        <v>443</v>
      </c>
      <c r="C46" s="225">
        <f>+PRESUPUESTO!K43</f>
        <v>0</v>
      </c>
      <c r="D46" s="226">
        <v>0</v>
      </c>
      <c r="E46" s="226">
        <v>0</v>
      </c>
      <c r="F46" s="225">
        <f t="shared" si="6"/>
        <v>0</v>
      </c>
      <c r="G46" s="225">
        <f>'MES 1'!I44</f>
        <v>0</v>
      </c>
      <c r="H46" s="226">
        <v>0</v>
      </c>
      <c r="I46" s="225">
        <f t="shared" si="7"/>
        <v>0</v>
      </c>
      <c r="J46" s="778" t="e">
        <f t="shared" si="8"/>
        <v>#DIV/0!</v>
      </c>
      <c r="K46" s="778"/>
      <c r="L46" s="221">
        <v>0</v>
      </c>
      <c r="M46" s="221">
        <v>0</v>
      </c>
      <c r="N46" s="150">
        <f t="shared" si="9"/>
        <v>0</v>
      </c>
    </row>
    <row r="47" spans="1:14" ht="18" customHeight="1">
      <c r="A47" s="52">
        <v>2109</v>
      </c>
      <c r="B47" s="53" t="s">
        <v>280</v>
      </c>
      <c r="C47" s="225">
        <f>+PRESUPUESTO!K44</f>
        <v>0</v>
      </c>
      <c r="D47" s="226">
        <v>0</v>
      </c>
      <c r="E47" s="226">
        <v>0</v>
      </c>
      <c r="F47" s="225">
        <f t="shared" si="6"/>
        <v>0</v>
      </c>
      <c r="G47" s="225">
        <f>'MES 1'!I45</f>
        <v>0</v>
      </c>
      <c r="H47" s="226">
        <v>0</v>
      </c>
      <c r="I47" s="225">
        <f t="shared" si="7"/>
        <v>0</v>
      </c>
      <c r="J47" s="778" t="e">
        <f t="shared" si="8"/>
        <v>#DIV/0!</v>
      </c>
      <c r="K47" s="778"/>
      <c r="L47" s="221">
        <v>0</v>
      </c>
      <c r="M47" s="221">
        <v>0</v>
      </c>
      <c r="N47" s="150">
        <f t="shared" si="9"/>
        <v>0</v>
      </c>
    </row>
    <row r="48" spans="1:14" ht="18" customHeight="1">
      <c r="A48" s="52">
        <v>2110</v>
      </c>
      <c r="B48" s="53" t="s">
        <v>281</v>
      </c>
      <c r="C48" s="225">
        <f>+PRESUPUESTO!K45</f>
        <v>69000000</v>
      </c>
      <c r="D48" s="226">
        <v>0</v>
      </c>
      <c r="E48" s="226">
        <v>0</v>
      </c>
      <c r="F48" s="225">
        <f t="shared" si="6"/>
        <v>69000000</v>
      </c>
      <c r="G48" s="225">
        <f>'MES 1'!I46</f>
        <v>10300000</v>
      </c>
      <c r="H48" s="226">
        <v>29618759</v>
      </c>
      <c r="I48" s="225">
        <f t="shared" si="7"/>
        <v>39918759</v>
      </c>
      <c r="J48" s="778">
        <f t="shared" si="8"/>
        <v>0.57853273913043479</v>
      </c>
      <c r="K48" s="778"/>
      <c r="L48" s="221">
        <v>0</v>
      </c>
      <c r="M48" s="221">
        <v>0</v>
      </c>
      <c r="N48" s="150">
        <f t="shared" si="9"/>
        <v>29081241</v>
      </c>
    </row>
    <row r="49" spans="1:14" ht="18" customHeight="1">
      <c r="A49" s="52">
        <v>2111</v>
      </c>
      <c r="B49" s="53" t="s">
        <v>282</v>
      </c>
      <c r="C49" s="225">
        <f>+PRESUPUESTO!K46</f>
        <v>0</v>
      </c>
      <c r="D49" s="226">
        <v>0</v>
      </c>
      <c r="E49" s="226">
        <v>0</v>
      </c>
      <c r="F49" s="225">
        <f t="shared" si="6"/>
        <v>0</v>
      </c>
      <c r="G49" s="225">
        <f>'MES 1'!I47</f>
        <v>0</v>
      </c>
      <c r="H49" s="226">
        <v>0</v>
      </c>
      <c r="I49" s="225">
        <f t="shared" si="7"/>
        <v>0</v>
      </c>
      <c r="J49" s="778" t="e">
        <f t="shared" si="8"/>
        <v>#DIV/0!</v>
      </c>
      <c r="K49" s="778"/>
      <c r="L49" s="221">
        <v>0</v>
      </c>
      <c r="M49" s="221">
        <v>0</v>
      </c>
      <c r="N49" s="150">
        <f t="shared" si="9"/>
        <v>0</v>
      </c>
    </row>
    <row r="50" spans="1:14" ht="18" customHeight="1">
      <c r="A50" s="52">
        <v>2112</v>
      </c>
      <c r="B50" s="53" t="s">
        <v>283</v>
      </c>
      <c r="C50" s="225">
        <f>+PRESUPUESTO!K47</f>
        <v>3000000</v>
      </c>
      <c r="D50" s="226">
        <v>0</v>
      </c>
      <c r="E50" s="226">
        <v>0</v>
      </c>
      <c r="F50" s="225">
        <f>C50+D50-E50</f>
        <v>3000000</v>
      </c>
      <c r="G50" s="225">
        <f>'MES 1'!I48</f>
        <v>500000</v>
      </c>
      <c r="H50" s="226">
        <v>0</v>
      </c>
      <c r="I50" s="225">
        <f>G50+H50</f>
        <v>500000</v>
      </c>
      <c r="J50" s="778">
        <f>(I50/F50)</f>
        <v>0.16666666666666666</v>
      </c>
      <c r="K50" s="778"/>
      <c r="L50" s="221">
        <v>0</v>
      </c>
      <c r="M50" s="221">
        <v>0</v>
      </c>
      <c r="N50" s="150">
        <f>(F50-I50)</f>
        <v>2500000</v>
      </c>
    </row>
    <row r="51" spans="1:14" ht="18" customHeight="1">
      <c r="A51" s="52">
        <v>2113</v>
      </c>
      <c r="B51" s="53" t="s">
        <v>284</v>
      </c>
      <c r="C51" s="225">
        <f>+PRESUPUESTO!K48</f>
        <v>0</v>
      </c>
      <c r="D51" s="226">
        <v>0</v>
      </c>
      <c r="E51" s="226">
        <v>0</v>
      </c>
      <c r="F51" s="225">
        <f>C51+D51-E51</f>
        <v>0</v>
      </c>
      <c r="G51" s="225">
        <f>'MES 1'!I49</f>
        <v>0</v>
      </c>
      <c r="H51" s="226">
        <v>0</v>
      </c>
      <c r="I51" s="225">
        <f>G51+H51</f>
        <v>0</v>
      </c>
      <c r="J51" s="778" t="e">
        <f>(I51/F51)</f>
        <v>#DIV/0!</v>
      </c>
      <c r="K51" s="778"/>
      <c r="L51" s="221">
        <v>0</v>
      </c>
      <c r="M51" s="221">
        <v>0</v>
      </c>
      <c r="N51" s="150">
        <f>(F51-I51)</f>
        <v>0</v>
      </c>
    </row>
    <row r="52" spans="1:14" s="47" customFormat="1" ht="18" customHeight="1">
      <c r="A52" s="737" t="s">
        <v>444</v>
      </c>
      <c r="B52" s="737"/>
      <c r="C52" s="228">
        <f t="shared" ref="C52:I52" si="10">SUM(C39:C51)</f>
        <v>72000000</v>
      </c>
      <c r="D52" s="228">
        <f t="shared" si="10"/>
        <v>0</v>
      </c>
      <c r="E52" s="228">
        <f t="shared" si="10"/>
        <v>0</v>
      </c>
      <c r="F52" s="228">
        <f t="shared" si="10"/>
        <v>72000000</v>
      </c>
      <c r="G52" s="228">
        <f t="shared" si="10"/>
        <v>10800000</v>
      </c>
      <c r="H52" s="228">
        <f t="shared" si="10"/>
        <v>29618759</v>
      </c>
      <c r="I52" s="228">
        <f t="shared" si="10"/>
        <v>40418759</v>
      </c>
      <c r="J52" s="777">
        <f>(I52/F52)</f>
        <v>0.56137165277777779</v>
      </c>
      <c r="K52" s="777"/>
      <c r="L52" s="229">
        <f>SUM(L39:L51)</f>
        <v>0</v>
      </c>
      <c r="M52" s="229">
        <f>SUM(M39:M51)</f>
        <v>0</v>
      </c>
      <c r="N52" s="229">
        <f>SUM(N39:N51)</f>
        <v>31581241</v>
      </c>
    </row>
    <row r="53" spans="1:14" s="47" customFormat="1" ht="15.75" customHeight="1">
      <c r="A53" s="61">
        <v>2200</v>
      </c>
      <c r="B53" s="808" t="s">
        <v>286</v>
      </c>
      <c r="C53" s="808"/>
      <c r="D53" s="808"/>
      <c r="E53" s="808"/>
      <c r="F53" s="808"/>
      <c r="G53" s="808"/>
      <c r="H53" s="808"/>
      <c r="I53" s="808"/>
      <c r="J53" s="808"/>
      <c r="K53" s="808"/>
      <c r="L53" s="808"/>
      <c r="M53" s="808"/>
      <c r="N53" s="808"/>
    </row>
    <row r="54" spans="1:14" ht="27.75" customHeight="1">
      <c r="A54" s="52">
        <v>2201</v>
      </c>
      <c r="B54" s="53" t="s">
        <v>287</v>
      </c>
      <c r="C54" s="150">
        <f>+PRESUPUESTO!K51</f>
        <v>3360000</v>
      </c>
      <c r="D54" s="200">
        <v>0</v>
      </c>
      <c r="E54" s="200">
        <v>0</v>
      </c>
      <c r="F54" s="150">
        <f>C54+D54-E54</f>
        <v>3360000</v>
      </c>
      <c r="G54" s="150">
        <f>'MES 1'!I52</f>
        <v>0</v>
      </c>
      <c r="H54" s="230">
        <v>9808814</v>
      </c>
      <c r="I54" s="150">
        <f>(G54+H54)</f>
        <v>9808814</v>
      </c>
      <c r="J54" s="778">
        <f>(I54/F54)</f>
        <v>2.9192898809523808</v>
      </c>
      <c r="K54" s="778"/>
      <c r="L54" s="221">
        <v>0</v>
      </c>
      <c r="M54" s="221">
        <v>0</v>
      </c>
      <c r="N54" s="150">
        <f>(F54-I54)</f>
        <v>-6448814</v>
      </c>
    </row>
    <row r="55" spans="1:14" ht="21" customHeight="1">
      <c r="A55" s="52">
        <v>2202</v>
      </c>
      <c r="B55" s="65" t="s">
        <v>288</v>
      </c>
      <c r="C55" s="150">
        <f>+PRESUPUESTO!K52</f>
        <v>300000</v>
      </c>
      <c r="D55" s="200">
        <v>0</v>
      </c>
      <c r="E55" s="200">
        <v>0</v>
      </c>
      <c r="F55" s="150">
        <f t="shared" ref="F55:F61" si="11">C55+D55-E55</f>
        <v>300000</v>
      </c>
      <c r="G55" s="150">
        <f>'MES 1'!I53</f>
        <v>0</v>
      </c>
      <c r="H55" s="230">
        <v>59000</v>
      </c>
      <c r="I55" s="150">
        <f t="shared" ref="I55:I61" si="12">(G55+H55)</f>
        <v>59000</v>
      </c>
      <c r="J55" s="778">
        <f t="shared" ref="J55:J69" si="13">(I55/F55)</f>
        <v>0.19666666666666666</v>
      </c>
      <c r="K55" s="778"/>
      <c r="L55" s="221">
        <v>0</v>
      </c>
      <c r="M55" s="221">
        <v>0</v>
      </c>
      <c r="N55" s="150">
        <f t="shared" ref="N55:N61" si="14">(F55-I55)</f>
        <v>241000</v>
      </c>
    </row>
    <row r="56" spans="1:14" ht="22.9" customHeight="1">
      <c r="A56" s="52">
        <v>2203</v>
      </c>
      <c r="B56" s="66" t="s">
        <v>289</v>
      </c>
      <c r="C56" s="150">
        <f>+PRESUPUESTO!K53</f>
        <v>900000</v>
      </c>
      <c r="D56" s="200">
        <v>0</v>
      </c>
      <c r="E56" s="200">
        <v>0</v>
      </c>
      <c r="F56" s="150">
        <f t="shared" si="11"/>
        <v>900000</v>
      </c>
      <c r="G56" s="150">
        <f>'MES 1'!I54</f>
        <v>0</v>
      </c>
      <c r="H56" s="230">
        <v>2014800</v>
      </c>
      <c r="I56" s="150">
        <f t="shared" si="12"/>
        <v>2014800</v>
      </c>
      <c r="J56" s="778">
        <f t="shared" si="13"/>
        <v>2.2386666666666666</v>
      </c>
      <c r="K56" s="778"/>
      <c r="L56" s="221">
        <v>0</v>
      </c>
      <c r="M56" s="221">
        <v>0</v>
      </c>
      <c r="N56" s="150">
        <f t="shared" si="14"/>
        <v>-1114800</v>
      </c>
    </row>
    <row r="57" spans="1:14" ht="19.5" customHeight="1">
      <c r="A57" s="52">
        <v>2204</v>
      </c>
      <c r="B57" s="53" t="s">
        <v>290</v>
      </c>
      <c r="C57" s="150">
        <f>+PRESUPUESTO!K54</f>
        <v>0</v>
      </c>
      <c r="D57" s="200">
        <v>0</v>
      </c>
      <c r="E57" s="200">
        <v>0</v>
      </c>
      <c r="F57" s="150">
        <f t="shared" si="11"/>
        <v>0</v>
      </c>
      <c r="G57" s="150">
        <f>'MES 1'!I55</f>
        <v>0</v>
      </c>
      <c r="H57" s="230">
        <v>811000</v>
      </c>
      <c r="I57" s="150">
        <f t="shared" si="12"/>
        <v>811000</v>
      </c>
      <c r="J57" s="778" t="e">
        <f t="shared" si="13"/>
        <v>#DIV/0!</v>
      </c>
      <c r="K57" s="778"/>
      <c r="L57" s="221">
        <v>0</v>
      </c>
      <c r="M57" s="221">
        <v>0</v>
      </c>
      <c r="N57" s="150">
        <f t="shared" si="14"/>
        <v>-811000</v>
      </c>
    </row>
    <row r="58" spans="1:14" ht="19.5" customHeight="1">
      <c r="A58" s="52">
        <v>2205</v>
      </c>
      <c r="B58" s="53" t="s">
        <v>291</v>
      </c>
      <c r="C58" s="150">
        <f>+PRESUPUESTO!K55</f>
        <v>0</v>
      </c>
      <c r="D58" s="200">
        <v>0</v>
      </c>
      <c r="E58" s="200">
        <v>0</v>
      </c>
      <c r="F58" s="150">
        <f t="shared" si="11"/>
        <v>0</v>
      </c>
      <c r="G58" s="150">
        <f>'MES 1'!I56</f>
        <v>0</v>
      </c>
      <c r="H58" s="230">
        <v>451400</v>
      </c>
      <c r="I58" s="150">
        <f t="shared" si="12"/>
        <v>451400</v>
      </c>
      <c r="J58" s="778" t="e">
        <f t="shared" si="13"/>
        <v>#DIV/0!</v>
      </c>
      <c r="K58" s="778"/>
      <c r="L58" s="221">
        <v>0</v>
      </c>
      <c r="M58" s="221">
        <v>0</v>
      </c>
      <c r="N58" s="150">
        <f t="shared" si="14"/>
        <v>-451400</v>
      </c>
    </row>
    <row r="59" spans="1:14" ht="19.5" customHeight="1">
      <c r="A59" s="52">
        <v>2206</v>
      </c>
      <c r="B59" s="53" t="s">
        <v>292</v>
      </c>
      <c r="C59" s="150">
        <f>+PRESUPUESTO!K56</f>
        <v>600000</v>
      </c>
      <c r="D59" s="200">
        <v>0</v>
      </c>
      <c r="E59" s="200">
        <v>0</v>
      </c>
      <c r="F59" s="150">
        <f t="shared" si="11"/>
        <v>600000</v>
      </c>
      <c r="G59" s="150">
        <f>'MES 1'!I57</f>
        <v>0</v>
      </c>
      <c r="H59" s="230">
        <v>395500</v>
      </c>
      <c r="I59" s="150">
        <f t="shared" si="12"/>
        <v>395500</v>
      </c>
      <c r="J59" s="778">
        <f t="shared" si="13"/>
        <v>0.65916666666666668</v>
      </c>
      <c r="K59" s="778"/>
      <c r="L59" s="221">
        <v>0</v>
      </c>
      <c r="M59" s="221">
        <v>0</v>
      </c>
      <c r="N59" s="150">
        <f t="shared" si="14"/>
        <v>204500</v>
      </c>
    </row>
    <row r="60" spans="1:14" ht="19.5" customHeight="1">
      <c r="A60" s="52">
        <v>2207</v>
      </c>
      <c r="B60" s="53" t="s">
        <v>447</v>
      </c>
      <c r="C60" s="150">
        <f>+PRESUPUESTO!K57</f>
        <v>720000</v>
      </c>
      <c r="D60" s="200">
        <v>0</v>
      </c>
      <c r="E60" s="200">
        <v>0</v>
      </c>
      <c r="F60" s="150">
        <f t="shared" si="11"/>
        <v>720000</v>
      </c>
      <c r="G60" s="150">
        <f>'MES 1'!I58</f>
        <v>0</v>
      </c>
      <c r="H60" s="230">
        <v>0</v>
      </c>
      <c r="I60" s="150">
        <f t="shared" si="12"/>
        <v>0</v>
      </c>
      <c r="J60" s="778">
        <f t="shared" si="13"/>
        <v>0</v>
      </c>
      <c r="K60" s="778"/>
      <c r="L60" s="221">
        <v>0</v>
      </c>
      <c r="M60" s="221">
        <v>0</v>
      </c>
      <c r="N60" s="150">
        <f>(F60-I60)</f>
        <v>720000</v>
      </c>
    </row>
    <row r="61" spans="1:14" ht="19.5" customHeight="1">
      <c r="A61" s="52">
        <v>2208</v>
      </c>
      <c r="B61" s="53" t="s">
        <v>294</v>
      </c>
      <c r="C61" s="150">
        <f>+PRESUPUESTO!K58</f>
        <v>1650000</v>
      </c>
      <c r="D61" s="200">
        <v>0</v>
      </c>
      <c r="E61" s="200">
        <v>0</v>
      </c>
      <c r="F61" s="150">
        <f t="shared" si="11"/>
        <v>1650000</v>
      </c>
      <c r="G61" s="150">
        <f>'MES 1'!I59</f>
        <v>0</v>
      </c>
      <c r="H61" s="230">
        <v>1228000</v>
      </c>
      <c r="I61" s="150">
        <f t="shared" si="12"/>
        <v>1228000</v>
      </c>
      <c r="J61" s="778">
        <f t="shared" si="13"/>
        <v>0.74424242424242426</v>
      </c>
      <c r="K61" s="778"/>
      <c r="L61" s="221">
        <v>0</v>
      </c>
      <c r="M61" s="221">
        <v>0</v>
      </c>
      <c r="N61" s="150">
        <f t="shared" si="14"/>
        <v>422000</v>
      </c>
    </row>
    <row r="62" spans="1:14" ht="20.25" customHeight="1">
      <c r="A62" s="52">
        <v>2209</v>
      </c>
      <c r="B62" s="53" t="s">
        <v>448</v>
      </c>
      <c r="C62" s="150">
        <f>+PRESUPUESTO!K59</f>
        <v>0</v>
      </c>
      <c r="D62" s="200">
        <v>0</v>
      </c>
      <c r="E62" s="200">
        <v>0</v>
      </c>
      <c r="F62" s="150">
        <f t="shared" ref="F62:F68" si="15">C62+D62-E62</f>
        <v>0</v>
      </c>
      <c r="G62" s="150">
        <f>'MES 1'!I60</f>
        <v>0</v>
      </c>
      <c r="H62" s="230">
        <v>0</v>
      </c>
      <c r="I62" s="150">
        <f t="shared" ref="I62:I68" si="16">(G62+H62)</f>
        <v>0</v>
      </c>
      <c r="J62" s="778" t="e">
        <f t="shared" ref="J62:J68" si="17">(I62/F62)</f>
        <v>#DIV/0!</v>
      </c>
      <c r="K62" s="778"/>
      <c r="L62" s="221">
        <v>0</v>
      </c>
      <c r="M62" s="221">
        <v>0</v>
      </c>
      <c r="N62" s="150">
        <f t="shared" ref="N62:N68" si="18">(F62-I62)</f>
        <v>0</v>
      </c>
    </row>
    <row r="63" spans="1:14" ht="38.25" customHeight="1">
      <c r="A63" s="52">
        <v>2210</v>
      </c>
      <c r="B63" s="65" t="s">
        <v>507</v>
      </c>
      <c r="C63" s="150">
        <f>+PRESUPUESTO!K60</f>
        <v>0</v>
      </c>
      <c r="D63" s="200">
        <v>0</v>
      </c>
      <c r="E63" s="200">
        <v>0</v>
      </c>
      <c r="F63" s="150">
        <f t="shared" si="15"/>
        <v>0</v>
      </c>
      <c r="G63" s="150">
        <f>'MES 1'!I61</f>
        <v>0</v>
      </c>
      <c r="H63" s="230">
        <v>0</v>
      </c>
      <c r="I63" s="150">
        <f t="shared" si="16"/>
        <v>0</v>
      </c>
      <c r="J63" s="778" t="e">
        <f t="shared" si="17"/>
        <v>#DIV/0!</v>
      </c>
      <c r="K63" s="778"/>
      <c r="L63" s="221">
        <v>0</v>
      </c>
      <c r="M63" s="221">
        <v>0</v>
      </c>
      <c r="N63" s="150">
        <f t="shared" si="18"/>
        <v>0</v>
      </c>
    </row>
    <row r="64" spans="1:14" ht="31.5" customHeight="1">
      <c r="A64" s="52">
        <v>2211</v>
      </c>
      <c r="B64" s="65" t="s">
        <v>260</v>
      </c>
      <c r="C64" s="150">
        <f>+PRESUPUESTO!K61</f>
        <v>0</v>
      </c>
      <c r="D64" s="200">
        <v>0</v>
      </c>
      <c r="E64" s="200">
        <v>0</v>
      </c>
      <c r="F64" s="150">
        <f t="shared" si="15"/>
        <v>0</v>
      </c>
      <c r="G64" s="150">
        <f>'MES 1'!I62</f>
        <v>0</v>
      </c>
      <c r="H64" s="230">
        <v>0</v>
      </c>
      <c r="I64" s="150">
        <f t="shared" si="16"/>
        <v>0</v>
      </c>
      <c r="J64" s="778" t="e">
        <f t="shared" si="17"/>
        <v>#DIV/0!</v>
      </c>
      <c r="K64" s="778"/>
      <c r="L64" s="221">
        <v>0</v>
      </c>
      <c r="M64" s="221">
        <v>0</v>
      </c>
      <c r="N64" s="150">
        <f t="shared" si="18"/>
        <v>0</v>
      </c>
    </row>
    <row r="65" spans="1:14" ht="25.5" customHeight="1">
      <c r="A65" s="52">
        <v>2212</v>
      </c>
      <c r="B65" s="65" t="s">
        <v>508</v>
      </c>
      <c r="C65" s="150">
        <f>+PRESUPUESTO!K62</f>
        <v>0</v>
      </c>
      <c r="D65" s="200">
        <v>0</v>
      </c>
      <c r="E65" s="200">
        <v>0</v>
      </c>
      <c r="F65" s="150">
        <f t="shared" si="15"/>
        <v>0</v>
      </c>
      <c r="G65" s="150">
        <f>'MES 1'!I63</f>
        <v>0</v>
      </c>
      <c r="H65" s="230">
        <v>0</v>
      </c>
      <c r="I65" s="150">
        <f t="shared" si="16"/>
        <v>0</v>
      </c>
      <c r="J65" s="778" t="e">
        <f t="shared" si="17"/>
        <v>#DIV/0!</v>
      </c>
      <c r="K65" s="778"/>
      <c r="L65" s="221">
        <v>0</v>
      </c>
      <c r="M65" s="221">
        <v>0</v>
      </c>
      <c r="N65" s="150">
        <f t="shared" si="18"/>
        <v>0</v>
      </c>
    </row>
    <row r="66" spans="1:14" ht="20.65" customHeight="1">
      <c r="A66" s="52">
        <v>2213</v>
      </c>
      <c r="B66" s="65" t="s">
        <v>450</v>
      </c>
      <c r="C66" s="150">
        <f>+PRESUPUESTO!K63</f>
        <v>0</v>
      </c>
      <c r="D66" s="200">
        <v>0</v>
      </c>
      <c r="E66" s="200">
        <v>0</v>
      </c>
      <c r="F66" s="150">
        <f>C66+D66-E66</f>
        <v>0</v>
      </c>
      <c r="G66" s="150">
        <f>'MES 1'!I64</f>
        <v>0</v>
      </c>
      <c r="H66" s="230">
        <v>0</v>
      </c>
      <c r="I66" s="150">
        <f>(G66+H66)</f>
        <v>0</v>
      </c>
      <c r="J66" s="778" t="e">
        <f>(I66/F66)</f>
        <v>#DIV/0!</v>
      </c>
      <c r="K66" s="778"/>
      <c r="L66" s="221">
        <v>0</v>
      </c>
      <c r="M66" s="221">
        <v>0</v>
      </c>
      <c r="N66" s="150">
        <f>(F66-I66)</f>
        <v>0</v>
      </c>
    </row>
    <row r="67" spans="1:14" ht="18" customHeight="1">
      <c r="A67" s="52">
        <v>2214</v>
      </c>
      <c r="B67" s="53" t="s">
        <v>451</v>
      </c>
      <c r="C67" s="150">
        <f>+PRESUPUESTO!K64</f>
        <v>0</v>
      </c>
      <c r="D67" s="200">
        <v>0</v>
      </c>
      <c r="E67" s="200">
        <v>0</v>
      </c>
      <c r="F67" s="150">
        <f t="shared" si="15"/>
        <v>0</v>
      </c>
      <c r="G67" s="150">
        <f>'MES 1'!I65</f>
        <v>0</v>
      </c>
      <c r="H67" s="230">
        <v>0</v>
      </c>
      <c r="I67" s="150">
        <f t="shared" si="16"/>
        <v>0</v>
      </c>
      <c r="J67" s="778" t="e">
        <f t="shared" si="17"/>
        <v>#DIV/0!</v>
      </c>
      <c r="K67" s="778"/>
      <c r="L67" s="221">
        <v>0</v>
      </c>
      <c r="M67" s="221">
        <v>0</v>
      </c>
      <c r="N67" s="150">
        <f t="shared" si="18"/>
        <v>0</v>
      </c>
    </row>
    <row r="68" spans="1:14" ht="18" customHeight="1">
      <c r="A68" s="52">
        <v>2215</v>
      </c>
      <c r="B68" s="53" t="s">
        <v>284</v>
      </c>
      <c r="C68" s="150">
        <f>+PRESUPUESTO!K65</f>
        <v>0</v>
      </c>
      <c r="D68" s="200">
        <v>0</v>
      </c>
      <c r="E68" s="200">
        <v>0</v>
      </c>
      <c r="F68" s="150">
        <f t="shared" si="15"/>
        <v>0</v>
      </c>
      <c r="G68" s="150">
        <f>'MES 1'!I66</f>
        <v>0</v>
      </c>
      <c r="H68" s="230">
        <v>0</v>
      </c>
      <c r="I68" s="150">
        <f t="shared" si="16"/>
        <v>0</v>
      </c>
      <c r="J68" s="778" t="e">
        <f t="shared" si="17"/>
        <v>#DIV/0!</v>
      </c>
      <c r="K68" s="778"/>
      <c r="L68" s="221">
        <v>0</v>
      </c>
      <c r="M68" s="221">
        <v>0</v>
      </c>
      <c r="N68" s="150">
        <f t="shared" si="18"/>
        <v>0</v>
      </c>
    </row>
    <row r="69" spans="1:14" s="47" customFormat="1" ht="18" customHeight="1">
      <c r="A69" s="737" t="s">
        <v>444</v>
      </c>
      <c r="B69" s="737"/>
      <c r="C69" s="223">
        <f t="shared" ref="C69:I69" si="19">SUM(C54:C68)</f>
        <v>7530000</v>
      </c>
      <c r="D69" s="223">
        <f t="shared" si="19"/>
        <v>0</v>
      </c>
      <c r="E69" s="223">
        <f t="shared" si="19"/>
        <v>0</v>
      </c>
      <c r="F69" s="223">
        <f t="shared" si="19"/>
        <v>7530000</v>
      </c>
      <c r="G69" s="223">
        <f t="shared" si="19"/>
        <v>0</v>
      </c>
      <c r="H69" s="223">
        <f t="shared" si="19"/>
        <v>14768514</v>
      </c>
      <c r="I69" s="223">
        <f t="shared" si="19"/>
        <v>14768514</v>
      </c>
      <c r="J69" s="777">
        <f t="shared" si="13"/>
        <v>1.9612900398406374</v>
      </c>
      <c r="K69" s="777"/>
      <c r="L69" s="223">
        <f>SUM(L54:L68)</f>
        <v>0</v>
      </c>
      <c r="M69" s="223">
        <f>SUM(M54:M68)</f>
        <v>0</v>
      </c>
      <c r="N69" s="223">
        <f>SUM(N54:N68)</f>
        <v>-7238514</v>
      </c>
    </row>
    <row r="70" spans="1:14" s="47" customFormat="1" ht="18" customHeight="1">
      <c r="A70" s="58" t="s">
        <v>253</v>
      </c>
      <c r="B70" s="59" t="s">
        <v>434</v>
      </c>
      <c r="C70" s="59">
        <v>1</v>
      </c>
      <c r="D70" s="59">
        <v>2</v>
      </c>
      <c r="E70" s="59">
        <v>3</v>
      </c>
      <c r="F70" s="59" t="s">
        <v>409</v>
      </c>
      <c r="G70" s="59">
        <v>5</v>
      </c>
      <c r="H70" s="59">
        <v>6</v>
      </c>
      <c r="I70" s="59" t="s">
        <v>435</v>
      </c>
      <c r="J70" s="826" t="s">
        <v>411</v>
      </c>
      <c r="K70" s="826"/>
      <c r="L70" s="806">
        <v>9</v>
      </c>
      <c r="M70" s="806"/>
      <c r="N70" s="59" t="s">
        <v>503</v>
      </c>
    </row>
    <row r="71" spans="1:14" s="47" customFormat="1" ht="19.5" customHeight="1">
      <c r="A71" s="737">
        <v>2000</v>
      </c>
      <c r="B71" s="737" t="s">
        <v>269</v>
      </c>
      <c r="C71" s="809" t="str">
        <f>C36</f>
        <v>Presupuesto inicial del periodo a ejecutar</v>
      </c>
      <c r="D71" s="737" t="s">
        <v>415</v>
      </c>
      <c r="E71" s="737" t="s">
        <v>416</v>
      </c>
      <c r="F71" s="802" t="str">
        <f>F36</f>
        <v>Presupuesto al final del  periodo ejecutado</v>
      </c>
      <c r="G71" s="802" t="str">
        <f>G36</f>
        <v>Gastos acumulados al mes 1</v>
      </c>
      <c r="H71" s="802" t="str">
        <f>H36</f>
        <v>Gastos - mes 2</v>
      </c>
      <c r="I71" s="802" t="str">
        <f>I36</f>
        <v xml:space="preserve">Valor total ejecutado al final de periodo </v>
      </c>
      <c r="J71" s="802" t="s">
        <v>439</v>
      </c>
      <c r="K71" s="802"/>
      <c r="L71" s="807" t="s">
        <v>422</v>
      </c>
      <c r="M71" s="807"/>
      <c r="N71" s="802" t="str">
        <f>N36</f>
        <v>Total saldo por ejecutar</v>
      </c>
    </row>
    <row r="72" spans="1:14" s="47" customFormat="1" ht="24" customHeight="1">
      <c r="A72" s="737"/>
      <c r="B72" s="737"/>
      <c r="C72" s="809"/>
      <c r="D72" s="737"/>
      <c r="E72" s="737"/>
      <c r="F72" s="802"/>
      <c r="G72" s="802"/>
      <c r="H72" s="802"/>
      <c r="I72" s="802"/>
      <c r="J72" s="802"/>
      <c r="K72" s="802"/>
      <c r="L72" s="67" t="s">
        <v>441</v>
      </c>
      <c r="M72" s="67" t="s">
        <v>442</v>
      </c>
      <c r="N72" s="802"/>
    </row>
    <row r="73" spans="1:14" s="47" customFormat="1" ht="14.25" customHeight="1">
      <c r="A73" s="61">
        <v>2300</v>
      </c>
      <c r="B73" s="808" t="s">
        <v>140</v>
      </c>
      <c r="C73" s="808"/>
      <c r="D73" s="808"/>
      <c r="E73" s="808"/>
      <c r="F73" s="808"/>
      <c r="G73" s="808"/>
      <c r="H73" s="808"/>
      <c r="I73" s="808"/>
      <c r="J73" s="808"/>
      <c r="K73" s="808"/>
      <c r="L73" s="808"/>
      <c r="M73" s="808"/>
      <c r="N73" s="808"/>
    </row>
    <row r="74" spans="1:14" ht="15.75" customHeight="1">
      <c r="A74" s="52">
        <v>2301</v>
      </c>
      <c r="B74" s="54" t="s">
        <v>301</v>
      </c>
      <c r="C74" s="231">
        <f>+PRESUPUESTO!K68</f>
        <v>3000000</v>
      </c>
      <c r="D74" s="200">
        <v>0</v>
      </c>
      <c r="E74" s="200">
        <v>0</v>
      </c>
      <c r="F74" s="150">
        <f>C74+D74-E74</f>
        <v>3000000</v>
      </c>
      <c r="G74" s="150">
        <f>'MES 1'!I72</f>
        <v>0</v>
      </c>
      <c r="H74" s="230">
        <v>711600</v>
      </c>
      <c r="I74" s="150">
        <f>(G74+H74)</f>
        <v>711600</v>
      </c>
      <c r="J74" s="778">
        <f>(I74/F74)</f>
        <v>0.23719999999999999</v>
      </c>
      <c r="K74" s="778"/>
      <c r="L74" s="149">
        <v>0</v>
      </c>
      <c r="M74" s="149">
        <v>0</v>
      </c>
      <c r="N74" s="238">
        <f t="shared" ref="N74:N83" si="20">(F74-I74)</f>
        <v>2288400</v>
      </c>
    </row>
    <row r="75" spans="1:14" ht="26.25" customHeight="1">
      <c r="A75" s="52">
        <v>2302</v>
      </c>
      <c r="B75" s="54" t="s">
        <v>302</v>
      </c>
      <c r="C75" s="231">
        <f>+PRESUPUESTO!K69</f>
        <v>300000</v>
      </c>
      <c r="D75" s="200">
        <v>0</v>
      </c>
      <c r="E75" s="200">
        <v>0</v>
      </c>
      <c r="F75" s="150">
        <f t="shared" ref="F75:F83" si="21">C75+D75-E75</f>
        <v>300000</v>
      </c>
      <c r="G75" s="150">
        <f>'MES 1'!I73</f>
        <v>250000</v>
      </c>
      <c r="H75" s="230">
        <v>0</v>
      </c>
      <c r="I75" s="150">
        <f t="shared" ref="I75:I83" si="22">(G75+H75)</f>
        <v>250000</v>
      </c>
      <c r="J75" s="778">
        <f t="shared" ref="J75:J81" si="23">(I75/F75)</f>
        <v>0.83333333333333337</v>
      </c>
      <c r="K75" s="778"/>
      <c r="L75" s="149">
        <v>0</v>
      </c>
      <c r="M75" s="149">
        <v>0</v>
      </c>
      <c r="N75" s="238">
        <f t="shared" si="20"/>
        <v>50000</v>
      </c>
    </row>
    <row r="76" spans="1:14" ht="23.25" customHeight="1">
      <c r="A76" s="52">
        <v>2303</v>
      </c>
      <c r="B76" s="54" t="s">
        <v>303</v>
      </c>
      <c r="C76" s="231">
        <f>+PRESUPUESTO!K70</f>
        <v>21000000</v>
      </c>
      <c r="D76" s="200">
        <v>0</v>
      </c>
      <c r="E76" s="200">
        <v>0</v>
      </c>
      <c r="F76" s="150">
        <f t="shared" si="21"/>
        <v>21000000</v>
      </c>
      <c r="G76" s="150">
        <f>'MES 1'!I74</f>
        <v>3500000</v>
      </c>
      <c r="H76" s="230">
        <v>0</v>
      </c>
      <c r="I76" s="150">
        <f t="shared" si="22"/>
        <v>3500000</v>
      </c>
      <c r="J76" s="778">
        <f t="shared" si="23"/>
        <v>0.16666666666666666</v>
      </c>
      <c r="K76" s="778"/>
      <c r="L76" s="149">
        <v>0</v>
      </c>
      <c r="M76" s="149">
        <v>0</v>
      </c>
      <c r="N76" s="238">
        <f t="shared" si="20"/>
        <v>17500000</v>
      </c>
    </row>
    <row r="77" spans="1:14" ht="24.75" customHeight="1">
      <c r="A77" s="52">
        <v>2304</v>
      </c>
      <c r="B77" s="54" t="s">
        <v>304</v>
      </c>
      <c r="C77" s="231">
        <f>+PRESUPUESTO!K71</f>
        <v>780000</v>
      </c>
      <c r="D77" s="200">
        <v>0</v>
      </c>
      <c r="E77" s="200">
        <v>0</v>
      </c>
      <c r="F77" s="150">
        <f>C77+D77-E77</f>
        <v>780000</v>
      </c>
      <c r="G77" s="150">
        <f>'MES 1'!I75</f>
        <v>0</v>
      </c>
      <c r="H77" s="230">
        <v>0</v>
      </c>
      <c r="I77" s="150">
        <f>(G77+H77)</f>
        <v>0</v>
      </c>
      <c r="J77" s="778">
        <f>(I77/F77)</f>
        <v>0</v>
      </c>
      <c r="K77" s="778"/>
      <c r="L77" s="149">
        <v>0</v>
      </c>
      <c r="M77" s="149">
        <v>0</v>
      </c>
      <c r="N77" s="238">
        <f>(F77-I77)</f>
        <v>780000</v>
      </c>
    </row>
    <row r="78" spans="1:14" ht="16.5" customHeight="1">
      <c r="A78" s="52">
        <v>2305</v>
      </c>
      <c r="B78" s="54" t="s">
        <v>305</v>
      </c>
      <c r="C78" s="231">
        <f>+PRESUPUESTO!K72</f>
        <v>960000</v>
      </c>
      <c r="D78" s="200">
        <v>0</v>
      </c>
      <c r="E78" s="200">
        <v>0</v>
      </c>
      <c r="F78" s="150">
        <f t="shared" si="21"/>
        <v>960000</v>
      </c>
      <c r="G78" s="150">
        <f>'MES 1'!I76</f>
        <v>0</v>
      </c>
      <c r="H78" s="230">
        <v>433500</v>
      </c>
      <c r="I78" s="150">
        <f t="shared" si="22"/>
        <v>433500</v>
      </c>
      <c r="J78" s="778">
        <f t="shared" si="23"/>
        <v>0.45156249999999998</v>
      </c>
      <c r="K78" s="778"/>
      <c r="L78" s="149">
        <v>0</v>
      </c>
      <c r="M78" s="149">
        <v>0</v>
      </c>
      <c r="N78" s="238">
        <f t="shared" si="20"/>
        <v>526500</v>
      </c>
    </row>
    <row r="79" spans="1:14" ht="15" customHeight="1">
      <c r="A79" s="52">
        <v>2306</v>
      </c>
      <c r="B79" s="54" t="s">
        <v>306</v>
      </c>
      <c r="C79" s="231">
        <f>+PRESUPUESTO!K73</f>
        <v>900000</v>
      </c>
      <c r="D79" s="200">
        <v>0</v>
      </c>
      <c r="E79" s="200">
        <v>0</v>
      </c>
      <c r="F79" s="150">
        <f t="shared" si="21"/>
        <v>900000</v>
      </c>
      <c r="G79" s="150">
        <f>'MES 1'!I77</f>
        <v>0</v>
      </c>
      <c r="H79" s="230">
        <v>260500</v>
      </c>
      <c r="I79" s="150">
        <f t="shared" si="22"/>
        <v>260500</v>
      </c>
      <c r="J79" s="778">
        <f t="shared" si="23"/>
        <v>0.28944444444444445</v>
      </c>
      <c r="K79" s="778"/>
      <c r="L79" s="149">
        <v>0</v>
      </c>
      <c r="M79" s="149">
        <v>0</v>
      </c>
      <c r="N79" s="238">
        <f t="shared" si="20"/>
        <v>639500</v>
      </c>
    </row>
    <row r="80" spans="1:14" ht="34.5" customHeight="1">
      <c r="A80" s="52">
        <v>2307</v>
      </c>
      <c r="B80" s="65" t="s">
        <v>307</v>
      </c>
      <c r="C80" s="231">
        <f>+PRESUPUESTO!K74</f>
        <v>1470000</v>
      </c>
      <c r="D80" s="200">
        <v>0</v>
      </c>
      <c r="E80" s="200">
        <v>0</v>
      </c>
      <c r="F80" s="150">
        <f t="shared" si="21"/>
        <v>1470000</v>
      </c>
      <c r="G80" s="150">
        <f>'MES 1'!I78</f>
        <v>0</v>
      </c>
      <c r="H80" s="230">
        <v>1020000</v>
      </c>
      <c r="I80" s="150">
        <f t="shared" si="22"/>
        <v>1020000</v>
      </c>
      <c r="J80" s="778">
        <f t="shared" si="23"/>
        <v>0.69387755102040816</v>
      </c>
      <c r="K80" s="778"/>
      <c r="L80" s="149">
        <v>0</v>
      </c>
      <c r="M80" s="149">
        <v>0</v>
      </c>
      <c r="N80" s="238">
        <f t="shared" si="20"/>
        <v>450000</v>
      </c>
    </row>
    <row r="81" spans="1:14" ht="22.5" customHeight="1">
      <c r="A81" s="52">
        <v>2308</v>
      </c>
      <c r="B81" s="54" t="s">
        <v>308</v>
      </c>
      <c r="C81" s="231">
        <f>+PRESUPUESTO!K75</f>
        <v>463290</v>
      </c>
      <c r="D81" s="200">
        <v>0</v>
      </c>
      <c r="E81" s="200">
        <v>0</v>
      </c>
      <c r="F81" s="150">
        <f t="shared" si="21"/>
        <v>463290</v>
      </c>
      <c r="G81" s="150">
        <f>'MES 1'!I79</f>
        <v>0</v>
      </c>
      <c r="H81" s="230">
        <v>0</v>
      </c>
      <c r="I81" s="150">
        <f t="shared" si="22"/>
        <v>0</v>
      </c>
      <c r="J81" s="778">
        <f t="shared" si="23"/>
        <v>0</v>
      </c>
      <c r="K81" s="778"/>
      <c r="L81" s="149">
        <v>0</v>
      </c>
      <c r="M81" s="149">
        <v>0</v>
      </c>
      <c r="N81" s="238">
        <f t="shared" si="20"/>
        <v>463290</v>
      </c>
    </row>
    <row r="82" spans="1:14" ht="26.25" customHeight="1">
      <c r="A82" s="52">
        <v>2309</v>
      </c>
      <c r="B82" s="54" t="s">
        <v>309</v>
      </c>
      <c r="C82" s="231">
        <f>+PRESUPUESTO!K76</f>
        <v>820470</v>
      </c>
      <c r="D82" s="200">
        <v>0</v>
      </c>
      <c r="E82" s="200">
        <v>0</v>
      </c>
      <c r="F82" s="150">
        <f>C82+D82-E82</f>
        <v>820470</v>
      </c>
      <c r="G82" s="150">
        <f>'MES 1'!I80</f>
        <v>19848</v>
      </c>
      <c r="H82" s="230">
        <v>219378</v>
      </c>
      <c r="I82" s="150">
        <f>(G82+H82)</f>
        <v>239226</v>
      </c>
      <c r="J82" s="778">
        <f t="shared" ref="J82:J87" si="24">(I82/F82)</f>
        <v>0.29157190390873522</v>
      </c>
      <c r="K82" s="778"/>
      <c r="L82" s="149">
        <v>0</v>
      </c>
      <c r="M82" s="149">
        <v>0</v>
      </c>
      <c r="N82" s="238">
        <f>(F82-I82)</f>
        <v>581244</v>
      </c>
    </row>
    <row r="83" spans="1:14" ht="15" customHeight="1">
      <c r="A83" s="52">
        <v>2310</v>
      </c>
      <c r="B83" s="54" t="s">
        <v>310</v>
      </c>
      <c r="C83" s="231">
        <f>+PRESUPUESTO!K77</f>
        <v>6600000</v>
      </c>
      <c r="D83" s="200">
        <v>0</v>
      </c>
      <c r="E83" s="200">
        <v>0</v>
      </c>
      <c r="F83" s="150">
        <f t="shared" si="21"/>
        <v>6600000</v>
      </c>
      <c r="G83" s="150">
        <f>'MES 1'!I81</f>
        <v>1100000</v>
      </c>
      <c r="H83" s="230">
        <v>1100000</v>
      </c>
      <c r="I83" s="150">
        <f t="shared" si="22"/>
        <v>2200000</v>
      </c>
      <c r="J83" s="778">
        <f t="shared" si="24"/>
        <v>0.33333333333333331</v>
      </c>
      <c r="K83" s="778"/>
      <c r="L83" s="149">
        <v>0</v>
      </c>
      <c r="M83" s="149">
        <v>0</v>
      </c>
      <c r="N83" s="238">
        <f t="shared" si="20"/>
        <v>4400000</v>
      </c>
    </row>
    <row r="84" spans="1:14" ht="22.15" customHeight="1">
      <c r="A84" s="52">
        <v>2311</v>
      </c>
      <c r="B84" s="54" t="s">
        <v>311</v>
      </c>
      <c r="C84" s="231">
        <f>+PRESUPUESTO!K78</f>
        <v>0</v>
      </c>
      <c r="D84" s="200">
        <v>0</v>
      </c>
      <c r="E84" s="200">
        <v>0</v>
      </c>
      <c r="F84" s="150">
        <f>C84+D84-E84</f>
        <v>0</v>
      </c>
      <c r="G84" s="150">
        <f>'MES 1'!I82</f>
        <v>0</v>
      </c>
      <c r="H84" s="230">
        <v>1621096</v>
      </c>
      <c r="I84" s="150">
        <f>(G84+H84)</f>
        <v>1621096</v>
      </c>
      <c r="J84" s="778" t="e">
        <f t="shared" si="24"/>
        <v>#DIV/0!</v>
      </c>
      <c r="K84" s="778"/>
      <c r="L84" s="149">
        <v>0</v>
      </c>
      <c r="M84" s="149">
        <v>0</v>
      </c>
      <c r="N84" s="238">
        <f>(F84-I84)</f>
        <v>-1621096</v>
      </c>
    </row>
    <row r="85" spans="1:14" ht="18" customHeight="1">
      <c r="A85" s="52">
        <v>2312</v>
      </c>
      <c r="B85" s="54" t="s">
        <v>284</v>
      </c>
      <c r="C85" s="231">
        <f>+PRESUPUESTO!K79</f>
        <v>0</v>
      </c>
      <c r="D85" s="200">
        <v>0</v>
      </c>
      <c r="E85" s="200">
        <v>0</v>
      </c>
      <c r="F85" s="150">
        <f>C85+D85-E85</f>
        <v>0</v>
      </c>
      <c r="G85" s="150">
        <f>'MES 1'!I83</f>
        <v>0</v>
      </c>
      <c r="H85" s="230">
        <v>0</v>
      </c>
      <c r="I85" s="150">
        <f>(G85+H85)</f>
        <v>0</v>
      </c>
      <c r="J85" s="778" t="e">
        <f t="shared" si="24"/>
        <v>#DIV/0!</v>
      </c>
      <c r="K85" s="778"/>
      <c r="L85" s="149">
        <v>0</v>
      </c>
      <c r="M85" s="149">
        <v>0</v>
      </c>
      <c r="N85" s="238">
        <f>(F85-I85)</f>
        <v>0</v>
      </c>
    </row>
    <row r="86" spans="1:14" ht="15" customHeight="1">
      <c r="A86" s="737" t="s">
        <v>453</v>
      </c>
      <c r="B86" s="737"/>
      <c r="C86" s="232">
        <f t="shared" ref="C86:I86" si="25">SUM(C74:C85)</f>
        <v>36293760</v>
      </c>
      <c r="D86" s="232">
        <f t="shared" si="25"/>
        <v>0</v>
      </c>
      <c r="E86" s="232">
        <f t="shared" si="25"/>
        <v>0</v>
      </c>
      <c r="F86" s="232">
        <f t="shared" si="25"/>
        <v>36293760</v>
      </c>
      <c r="G86" s="232">
        <f t="shared" si="25"/>
        <v>4869848</v>
      </c>
      <c r="H86" s="233">
        <f t="shared" si="25"/>
        <v>5366074</v>
      </c>
      <c r="I86" s="232">
        <f t="shared" si="25"/>
        <v>10235922</v>
      </c>
      <c r="J86" s="777">
        <f t="shared" si="24"/>
        <v>0.28202980347034862</v>
      </c>
      <c r="K86" s="777"/>
      <c r="L86" s="239">
        <f>SUM(L74:L85)</f>
        <v>0</v>
      </c>
      <c r="M86" s="239">
        <f>SUM(M74:M85)</f>
        <v>0</v>
      </c>
      <c r="N86" s="240">
        <f>SUM(N74:N85)</f>
        <v>26057838</v>
      </c>
    </row>
    <row r="87" spans="1:14" s="47" customFormat="1" ht="15" customHeight="1">
      <c r="A87" s="737" t="s">
        <v>454</v>
      </c>
      <c r="B87" s="737"/>
      <c r="C87" s="232">
        <f t="shared" ref="C87:I87" si="26">C86+C69+C52</f>
        <v>115823760</v>
      </c>
      <c r="D87" s="232">
        <f t="shared" si="26"/>
        <v>0</v>
      </c>
      <c r="E87" s="232">
        <f t="shared" si="26"/>
        <v>0</v>
      </c>
      <c r="F87" s="232">
        <f t="shared" si="26"/>
        <v>115823760</v>
      </c>
      <c r="G87" s="232">
        <f t="shared" si="26"/>
        <v>15669848</v>
      </c>
      <c r="H87" s="233">
        <f t="shared" si="26"/>
        <v>49753347</v>
      </c>
      <c r="I87" s="232">
        <f t="shared" si="26"/>
        <v>65423195</v>
      </c>
      <c r="J87" s="777">
        <f t="shared" si="24"/>
        <v>0.56485124468416492</v>
      </c>
      <c r="K87" s="777"/>
      <c r="L87" s="240">
        <f>L86+L69+L52</f>
        <v>0</v>
      </c>
      <c r="M87" s="240">
        <f>M86+M69+M52</f>
        <v>0</v>
      </c>
      <c r="N87" s="240">
        <f>N86+N69+N52</f>
        <v>50400565</v>
      </c>
    </row>
    <row r="88" spans="1:14" ht="18" customHeight="1">
      <c r="B88" s="737" t="s">
        <v>210</v>
      </c>
      <c r="C88" s="737"/>
      <c r="D88" s="737" t="s">
        <v>455</v>
      </c>
      <c r="E88" s="737"/>
      <c r="F88" s="737"/>
      <c r="G88" s="737"/>
      <c r="H88" s="737" t="s">
        <v>456</v>
      </c>
      <c r="I88" s="737"/>
      <c r="J88" s="737"/>
      <c r="K88" s="737"/>
      <c r="L88" s="737"/>
      <c r="M88" s="737"/>
      <c r="N88" s="737"/>
    </row>
    <row r="89" spans="1:14" ht="12" customHeight="1">
      <c r="B89" s="737"/>
      <c r="C89" s="737"/>
      <c r="D89" s="737"/>
      <c r="E89" s="737"/>
      <c r="F89" s="737"/>
      <c r="G89" s="737"/>
      <c r="H89" s="737"/>
      <c r="I89" s="737"/>
      <c r="J89" s="737"/>
      <c r="K89" s="737"/>
      <c r="L89" s="737"/>
      <c r="M89" s="737"/>
      <c r="N89" s="737"/>
    </row>
    <row r="90" spans="1:14" ht="33" customHeight="1">
      <c r="B90" s="737"/>
      <c r="C90" s="737"/>
      <c r="D90" s="737"/>
      <c r="E90" s="737"/>
      <c r="F90" s="737"/>
      <c r="G90" s="737"/>
      <c r="H90" s="737"/>
      <c r="I90" s="737"/>
      <c r="J90" s="737"/>
      <c r="K90" s="737"/>
      <c r="L90" s="737"/>
      <c r="M90" s="737"/>
      <c r="N90" s="737"/>
    </row>
    <row r="91" spans="1:14" ht="16.5" customHeight="1">
      <c r="B91" s="737" t="s">
        <v>317</v>
      </c>
      <c r="C91" s="737"/>
      <c r="D91" s="737" t="s">
        <v>317</v>
      </c>
      <c r="E91" s="737"/>
      <c r="F91" s="737"/>
      <c r="G91" s="737"/>
      <c r="H91" s="737" t="s">
        <v>317</v>
      </c>
      <c r="I91" s="737"/>
      <c r="J91" s="737"/>
      <c r="K91" s="737"/>
      <c r="L91" s="737"/>
      <c r="M91" s="737"/>
      <c r="N91" s="737"/>
    </row>
    <row r="92" spans="1:14" ht="17.25" customHeight="1"/>
    <row r="93" spans="1:14" s="32" customFormat="1" ht="17.25" customHeight="1">
      <c r="A93" s="803" t="s">
        <v>457</v>
      </c>
      <c r="B93" s="803"/>
      <c r="C93" s="803"/>
      <c r="D93" s="799" t="s">
        <v>458</v>
      </c>
      <c r="E93" s="800"/>
      <c r="F93" s="234">
        <f>H22</f>
        <v>18179504.330000002</v>
      </c>
      <c r="G93" s="730" t="s">
        <v>459</v>
      </c>
      <c r="H93" s="730"/>
      <c r="I93" s="730"/>
      <c r="J93" s="843">
        <f>I22</f>
        <v>37483464.329999998</v>
      </c>
      <c r="K93" s="843"/>
      <c r="L93" s="50"/>
      <c r="M93" s="50"/>
    </row>
    <row r="94" spans="1:14" s="32" customFormat="1" ht="17.25" customHeight="1">
      <c r="A94" s="803"/>
      <c r="B94" s="803"/>
      <c r="C94" s="803"/>
      <c r="D94" s="799" t="s">
        <v>460</v>
      </c>
      <c r="E94" s="800"/>
      <c r="F94" s="234">
        <f>H87</f>
        <v>49753347</v>
      </c>
      <c r="G94" s="730" t="s">
        <v>461</v>
      </c>
      <c r="H94" s="730"/>
      <c r="I94" s="730"/>
      <c r="J94" s="843">
        <f>I87</f>
        <v>65423195</v>
      </c>
      <c r="K94" s="843"/>
      <c r="L94" s="50"/>
      <c r="M94" s="50"/>
    </row>
    <row r="95" spans="1:14" s="32" customFormat="1" ht="18" customHeight="1">
      <c r="A95" s="804" t="s">
        <v>462</v>
      </c>
      <c r="B95" s="804"/>
      <c r="C95" s="804"/>
      <c r="D95" s="799" t="s">
        <v>463</v>
      </c>
      <c r="E95" s="800"/>
      <c r="F95" s="234">
        <f>+F93-F94</f>
        <v>-31573842.669999998</v>
      </c>
      <c r="G95" s="827" t="s">
        <v>464</v>
      </c>
      <c r="H95" s="827"/>
      <c r="I95" s="827"/>
      <c r="J95" s="843">
        <f>J93-J94</f>
        <v>-27939730.670000002</v>
      </c>
      <c r="K95" s="843"/>
      <c r="L95" s="50"/>
      <c r="M95" s="50"/>
    </row>
    <row r="96" spans="1:14" s="32" customFormat="1" ht="51" customHeight="1">
      <c r="A96" s="803" t="s">
        <v>465</v>
      </c>
      <c r="B96" s="803"/>
      <c r="C96" s="803"/>
      <c r="D96" s="85"/>
      <c r="E96" s="85"/>
      <c r="F96" s="85"/>
      <c r="G96" s="85"/>
      <c r="H96" s="85"/>
      <c r="I96" s="85"/>
      <c r="J96" s="85"/>
      <c r="K96" s="85"/>
      <c r="L96" s="85"/>
      <c r="M96" s="85"/>
      <c r="N96" s="85"/>
    </row>
    <row r="97" spans="1:14" s="32" customFormat="1" ht="27" customHeight="1">
      <c r="A97" s="803" t="s">
        <v>466</v>
      </c>
      <c r="B97" s="803"/>
      <c r="C97" s="803"/>
      <c r="D97" s="842" t="s">
        <v>509</v>
      </c>
      <c r="E97" s="842"/>
      <c r="F97" s="270">
        <f>C8</f>
        <v>19303960</v>
      </c>
      <c r="G97" s="805" t="s">
        <v>468</v>
      </c>
      <c r="H97" s="805"/>
      <c r="I97" s="805"/>
      <c r="J97" s="805"/>
      <c r="K97" s="797"/>
      <c r="L97" s="797"/>
      <c r="M97" s="71" t="s">
        <v>469</v>
      </c>
      <c r="N97" s="72" t="s">
        <v>470</v>
      </c>
    </row>
    <row r="98" spans="1:14" s="32" customFormat="1" ht="33.75" customHeight="1">
      <c r="A98" s="803"/>
      <c r="B98" s="803"/>
      <c r="C98" s="803"/>
      <c r="D98" s="801" t="s">
        <v>471</v>
      </c>
      <c r="E98" s="801"/>
      <c r="F98" s="234">
        <f>H22</f>
        <v>18179504.330000002</v>
      </c>
      <c r="G98" s="741" t="s">
        <v>472</v>
      </c>
      <c r="H98" s="741"/>
      <c r="I98" s="70">
        <v>0</v>
      </c>
      <c r="K98" s="797" t="s">
        <v>473</v>
      </c>
      <c r="L98" s="797"/>
      <c r="M98" s="73">
        <v>0</v>
      </c>
      <c r="N98" s="74">
        <v>0</v>
      </c>
    </row>
    <row r="99" spans="1:14" s="32" customFormat="1" ht="31.5" customHeight="1">
      <c r="A99" s="803"/>
      <c r="B99" s="803"/>
      <c r="C99" s="803"/>
      <c r="D99" s="801" t="s">
        <v>474</v>
      </c>
      <c r="E99" s="801"/>
      <c r="F99" s="236">
        <f>F97-F98</f>
        <v>1124455.6699999981</v>
      </c>
      <c r="G99" s="741" t="s">
        <v>475</v>
      </c>
      <c r="H99" s="741"/>
      <c r="I99" s="70">
        <v>0</v>
      </c>
      <c r="K99" s="797" t="s">
        <v>473</v>
      </c>
      <c r="L99" s="797"/>
      <c r="M99" s="73">
        <v>0</v>
      </c>
      <c r="N99" s="74">
        <v>0</v>
      </c>
    </row>
    <row r="100" spans="1:14" s="32" customFormat="1" ht="18" customHeight="1">
      <c r="A100" s="803"/>
      <c r="B100" s="803"/>
      <c r="C100" s="803"/>
      <c r="F100" s="45"/>
      <c r="G100" s="28"/>
      <c r="H100" s="28"/>
      <c r="I100" s="28"/>
      <c r="J100" s="28"/>
      <c r="K100" s="797" t="s">
        <v>473</v>
      </c>
      <c r="L100" s="797"/>
      <c r="M100" s="73">
        <v>0</v>
      </c>
      <c r="N100" s="74">
        <v>0</v>
      </c>
    </row>
    <row r="101" spans="1:14" s="32" customFormat="1" ht="21.75" customHeight="1">
      <c r="A101" s="803"/>
      <c r="B101" s="803"/>
      <c r="C101" s="803"/>
      <c r="K101" s="797" t="s">
        <v>476</v>
      </c>
      <c r="L101" s="797"/>
      <c r="M101" s="73">
        <v>0</v>
      </c>
      <c r="N101" s="74">
        <v>0</v>
      </c>
    </row>
    <row r="102" spans="1:14" s="32" customFormat="1" ht="33" customHeight="1">
      <c r="A102" s="841" t="s">
        <v>477</v>
      </c>
      <c r="B102" s="841"/>
      <c r="C102" s="841"/>
      <c r="K102" s="797" t="s">
        <v>476</v>
      </c>
      <c r="L102" s="797"/>
      <c r="M102" s="73">
        <v>0</v>
      </c>
      <c r="N102" s="74">
        <v>0</v>
      </c>
    </row>
    <row r="103" spans="1:14" ht="24" customHeight="1">
      <c r="A103" s="138"/>
      <c r="B103" s="138"/>
      <c r="C103" s="138"/>
      <c r="D103" s="139"/>
      <c r="E103" s="139"/>
      <c r="F103" s="139"/>
      <c r="G103" s="139"/>
      <c r="H103" s="139"/>
      <c r="I103" s="139"/>
      <c r="J103" s="139"/>
      <c r="K103" s="139"/>
      <c r="L103" s="139"/>
      <c r="M103" s="139"/>
      <c r="N103" s="139"/>
    </row>
    <row r="104" spans="1:14" ht="18" customHeight="1">
      <c r="A104" s="796" t="s">
        <v>478</v>
      </c>
      <c r="B104" s="796"/>
      <c r="C104" s="796"/>
      <c r="D104" s="796"/>
      <c r="E104" s="796"/>
      <c r="F104" s="796"/>
      <c r="G104" s="796"/>
      <c r="H104" s="796"/>
      <c r="I104" s="796"/>
      <c r="J104" s="796"/>
      <c r="K104" s="796"/>
      <c r="L104" s="796"/>
      <c r="M104" s="796"/>
      <c r="N104" s="796"/>
    </row>
    <row r="105" spans="1:14" ht="33" customHeight="1">
      <c r="A105" s="32"/>
      <c r="B105" s="32"/>
      <c r="C105" s="32"/>
      <c r="D105" s="32"/>
      <c r="E105" s="32"/>
      <c r="F105" s="32"/>
      <c r="G105" s="32"/>
      <c r="H105" s="32"/>
      <c r="I105" s="32"/>
      <c r="J105" s="32"/>
      <c r="K105" s="32"/>
      <c r="L105" s="32"/>
      <c r="M105" s="32"/>
      <c r="N105" s="32"/>
    </row>
    <row r="106" spans="1:14" ht="18" customHeight="1">
      <c r="A106" s="779" t="s">
        <v>479</v>
      </c>
      <c r="B106" s="780"/>
      <c r="C106" s="785" t="s">
        <v>480</v>
      </c>
      <c r="D106" s="786"/>
      <c r="E106" s="786"/>
      <c r="F106" s="787"/>
      <c r="G106" s="140" t="s">
        <v>481</v>
      </c>
      <c r="H106" s="788" t="s">
        <v>482</v>
      </c>
      <c r="I106" s="788"/>
      <c r="J106" s="788"/>
      <c r="K106" s="788"/>
      <c r="L106" s="788"/>
      <c r="M106" s="789"/>
      <c r="N106" s="141" t="s">
        <v>483</v>
      </c>
    </row>
    <row r="107" spans="1:14" ht="18" customHeight="1">
      <c r="A107" s="781"/>
      <c r="B107" s="782"/>
      <c r="C107" s="790" t="s">
        <v>484</v>
      </c>
      <c r="D107" s="791" t="s">
        <v>415</v>
      </c>
      <c r="E107" s="792" t="s">
        <v>416</v>
      </c>
      <c r="F107" s="774" t="s">
        <v>485</v>
      </c>
      <c r="G107" s="774" t="s">
        <v>486</v>
      </c>
      <c r="H107" s="774" t="s">
        <v>505</v>
      </c>
      <c r="I107" s="774" t="s">
        <v>488</v>
      </c>
      <c r="J107" s="774" t="s">
        <v>421</v>
      </c>
      <c r="K107" s="774"/>
      <c r="L107" s="794" t="s">
        <v>422</v>
      </c>
      <c r="M107" s="795"/>
      <c r="N107" s="774" t="s">
        <v>489</v>
      </c>
    </row>
    <row r="108" spans="1:14" ht="18" customHeight="1">
      <c r="A108" s="783"/>
      <c r="B108" s="784"/>
      <c r="C108" s="790"/>
      <c r="D108" s="791"/>
      <c r="E108" s="792"/>
      <c r="F108" s="793"/>
      <c r="G108" s="774"/>
      <c r="H108" s="774"/>
      <c r="I108" s="774"/>
      <c r="J108" s="774"/>
      <c r="K108" s="774"/>
      <c r="L108" s="63" t="s">
        <v>441</v>
      </c>
      <c r="M108" s="63" t="s">
        <v>442</v>
      </c>
      <c r="N108" s="774"/>
    </row>
    <row r="109" spans="1:14" ht="18" customHeight="1">
      <c r="A109" s="775" t="s">
        <v>490</v>
      </c>
      <c r="B109" s="775"/>
      <c r="C109" s="775"/>
      <c r="D109" s="775"/>
      <c r="E109" s="775"/>
      <c r="F109" s="775"/>
      <c r="G109" s="775"/>
      <c r="H109" s="775"/>
      <c r="I109" s="775"/>
      <c r="J109" s="775"/>
      <c r="K109" s="775"/>
      <c r="L109" s="775"/>
      <c r="M109" s="775"/>
      <c r="N109" s="776"/>
    </row>
    <row r="110" spans="1:14" ht="18" customHeight="1">
      <c r="A110" s="142"/>
      <c r="B110" s="143" t="s">
        <v>491</v>
      </c>
      <c r="C110" s="144">
        <f>SUM(C111:C113)</f>
        <v>0</v>
      </c>
      <c r="D110" s="145">
        <f>SUM(D111:D113)</f>
        <v>0</v>
      </c>
      <c r="E110" s="145">
        <f>SUM(E111:E113)</f>
        <v>0</v>
      </c>
      <c r="F110" s="144">
        <f>C110+D110-E110</f>
        <v>0</v>
      </c>
      <c r="G110" s="144">
        <f>SUM(G111:G113)</f>
        <v>0</v>
      </c>
      <c r="H110" s="145">
        <f>SUM(H111:H113)</f>
        <v>0</v>
      </c>
      <c r="I110" s="144">
        <f>G110+H110</f>
        <v>0</v>
      </c>
      <c r="J110" s="777" t="e">
        <f>(I110/F110)</f>
        <v>#DIV/0!</v>
      </c>
      <c r="K110" s="777"/>
      <c r="L110" s="146">
        <f>SUM(L111:L113)</f>
        <v>0</v>
      </c>
      <c r="M110" s="146">
        <f>SUM(M111:M113)</f>
        <v>0</v>
      </c>
      <c r="N110" s="144">
        <f>F110-I110</f>
        <v>0</v>
      </c>
    </row>
    <row r="111" spans="1:14" ht="18" customHeight="1">
      <c r="A111" s="142">
        <v>1</v>
      </c>
      <c r="B111" s="44" t="s">
        <v>492</v>
      </c>
      <c r="C111" s="147">
        <v>0</v>
      </c>
      <c r="D111" s="147">
        <v>0</v>
      </c>
      <c r="E111" s="147">
        <v>0</v>
      </c>
      <c r="F111" s="144">
        <f>C111+D111-E111</f>
        <v>0</v>
      </c>
      <c r="G111" s="148">
        <v>0</v>
      </c>
      <c r="H111" s="147">
        <v>0</v>
      </c>
      <c r="I111" s="148">
        <f>G111+H111</f>
        <v>0</v>
      </c>
      <c r="J111" s="778" t="e">
        <f>(I111/F111)</f>
        <v>#DIV/0!</v>
      </c>
      <c r="K111" s="778"/>
      <c r="L111" s="149">
        <v>0</v>
      </c>
      <c r="M111" s="149">
        <v>0</v>
      </c>
      <c r="N111" s="150">
        <f>(F111-I111)</f>
        <v>0</v>
      </c>
    </row>
    <row r="112" spans="1:14" ht="18" customHeight="1">
      <c r="A112" s="142">
        <v>2</v>
      </c>
      <c r="B112" s="44" t="s">
        <v>493</v>
      </c>
      <c r="C112" s="147">
        <v>0</v>
      </c>
      <c r="D112" s="147">
        <v>0</v>
      </c>
      <c r="E112" s="147">
        <v>0</v>
      </c>
      <c r="F112" s="144">
        <f>C112+D112-E112</f>
        <v>0</v>
      </c>
      <c r="G112" s="148">
        <v>0</v>
      </c>
      <c r="H112" s="147">
        <v>0</v>
      </c>
      <c r="I112" s="148">
        <f t="shared" ref="I112:I113" si="27">G112+H112</f>
        <v>0</v>
      </c>
      <c r="J112" s="778" t="e">
        <f t="shared" ref="J112:J113" si="28">(I112/F112)</f>
        <v>#DIV/0!</v>
      </c>
      <c r="K112" s="778"/>
      <c r="L112" s="149">
        <v>0</v>
      </c>
      <c r="M112" s="149">
        <v>0</v>
      </c>
      <c r="N112" s="150">
        <f>(F112-I112)</f>
        <v>0</v>
      </c>
    </row>
    <row r="113" spans="1:14" ht="18" customHeight="1">
      <c r="A113" s="142">
        <v>3</v>
      </c>
      <c r="B113" s="44" t="s">
        <v>494</v>
      </c>
      <c r="C113" s="147">
        <v>0</v>
      </c>
      <c r="D113" s="147">
        <v>0</v>
      </c>
      <c r="E113" s="147">
        <v>0</v>
      </c>
      <c r="F113" s="144">
        <f>C113+D113-E113</f>
        <v>0</v>
      </c>
      <c r="G113" s="148">
        <v>0</v>
      </c>
      <c r="H113" s="147">
        <v>0</v>
      </c>
      <c r="I113" s="148">
        <f t="shared" si="27"/>
        <v>0</v>
      </c>
      <c r="J113" s="778" t="e">
        <f t="shared" si="28"/>
        <v>#DIV/0!</v>
      </c>
      <c r="K113" s="778"/>
      <c r="L113" s="149">
        <v>0</v>
      </c>
      <c r="M113" s="149">
        <v>0</v>
      </c>
      <c r="N113" s="150">
        <f>(F113-I113)</f>
        <v>0</v>
      </c>
    </row>
    <row r="114" spans="1:14" ht="18" customHeight="1">
      <c r="A114" s="32"/>
      <c r="B114" s="32"/>
      <c r="C114" s="32"/>
      <c r="D114" s="32"/>
      <c r="E114" s="32"/>
      <c r="F114" s="32"/>
      <c r="G114" s="32"/>
      <c r="H114" s="32"/>
      <c r="I114" s="32"/>
      <c r="J114" s="32"/>
      <c r="K114" s="32"/>
      <c r="L114" s="32"/>
      <c r="M114" s="32"/>
      <c r="N114" s="32"/>
    </row>
    <row r="115" spans="1:14" ht="18" customHeight="1">
      <c r="A115" s="32"/>
      <c r="B115" s="32"/>
      <c r="C115" s="151"/>
      <c r="D115" s="151"/>
      <c r="E115" s="151"/>
      <c r="F115" s="151"/>
      <c r="G115" s="151"/>
      <c r="H115" s="151"/>
      <c r="I115" s="151"/>
      <c r="J115" s="152"/>
      <c r="K115" s="152"/>
      <c r="L115" s="151"/>
      <c r="M115" s="151"/>
      <c r="N115" s="151"/>
    </row>
    <row r="116" spans="1:14" ht="18" customHeight="1">
      <c r="A116" s="772" t="s">
        <v>210</v>
      </c>
      <c r="B116" s="773"/>
      <c r="C116" s="771"/>
      <c r="D116" s="771" t="s">
        <v>455</v>
      </c>
      <c r="E116" s="737"/>
      <c r="F116" s="737"/>
      <c r="G116" s="737"/>
      <c r="H116" s="737" t="s">
        <v>495</v>
      </c>
      <c r="I116" s="737"/>
      <c r="J116" s="737"/>
      <c r="K116" s="737"/>
      <c r="L116" s="737"/>
      <c r="M116" s="737"/>
      <c r="N116" s="737"/>
    </row>
    <row r="117" spans="1:14" ht="18" customHeight="1">
      <c r="A117" s="768"/>
      <c r="B117" s="769"/>
      <c r="C117" s="770"/>
      <c r="D117" s="771"/>
      <c r="E117" s="737"/>
      <c r="F117" s="737"/>
      <c r="G117" s="737"/>
      <c r="H117" s="737"/>
      <c r="I117" s="737"/>
      <c r="J117" s="737"/>
      <c r="K117" s="737"/>
      <c r="L117" s="737"/>
      <c r="M117" s="737"/>
      <c r="N117" s="737"/>
    </row>
    <row r="118" spans="1:14" ht="50.45" customHeight="1">
      <c r="A118" s="768"/>
      <c r="B118" s="769"/>
      <c r="C118" s="770"/>
      <c r="D118" s="771"/>
      <c r="E118" s="737"/>
      <c r="F118" s="737"/>
      <c r="G118" s="737"/>
      <c r="H118" s="737"/>
      <c r="I118" s="737"/>
      <c r="J118" s="737"/>
      <c r="K118" s="737"/>
      <c r="L118" s="737"/>
      <c r="M118" s="737"/>
      <c r="N118" s="737"/>
    </row>
    <row r="119" spans="1:14" ht="18" customHeight="1">
      <c r="A119" s="772" t="s">
        <v>317</v>
      </c>
      <c r="B119" s="773"/>
      <c r="C119" s="771"/>
      <c r="D119" s="771" t="s">
        <v>317</v>
      </c>
      <c r="E119" s="737"/>
      <c r="F119" s="737"/>
      <c r="G119" s="737"/>
      <c r="H119" s="737" t="s">
        <v>317</v>
      </c>
      <c r="I119" s="737"/>
      <c r="J119" s="737"/>
      <c r="K119" s="737"/>
      <c r="L119" s="737"/>
      <c r="M119" s="737"/>
      <c r="N119" s="737"/>
    </row>
  </sheetData>
  <sheetProtection algorithmName="SHA-512" hashValue="dZ+2HSjfMQLBtc3xpL5ZlmC9ks5zQJYh6uEQgDVAruLIKyhUlq2VCFeOXGxmhP7cB7DuefkeL9l5eQI0MuGR6Q==" saltValue="Fn5nWBDbOFwHQkSigabsVA==" spinCount="100000" sheet="1" objects="1" scenarios="1"/>
  <mergeCells count="231">
    <mergeCell ref="A96:C96"/>
    <mergeCell ref="A97:C101"/>
    <mergeCell ref="D97:E97"/>
    <mergeCell ref="K97:L97"/>
    <mergeCell ref="K98:L98"/>
    <mergeCell ref="A102:C102"/>
    <mergeCell ref="D95:E95"/>
    <mergeCell ref="A33:N33"/>
    <mergeCell ref="A34:N34"/>
    <mergeCell ref="G97:J97"/>
    <mergeCell ref="G98:H98"/>
    <mergeCell ref="G99:H99"/>
    <mergeCell ref="A93:C94"/>
    <mergeCell ref="G93:I93"/>
    <mergeCell ref="J93:K93"/>
    <mergeCell ref="J41:K41"/>
    <mergeCell ref="J58:K58"/>
    <mergeCell ref="D36:D37"/>
    <mergeCell ref="E36:E37"/>
    <mergeCell ref="F36:F37"/>
    <mergeCell ref="I36:I37"/>
    <mergeCell ref="J36:K37"/>
    <mergeCell ref="N36:N37"/>
    <mergeCell ref="J61:K61"/>
    <mergeCell ref="A1:N1"/>
    <mergeCell ref="A22:B22"/>
    <mergeCell ref="J22:K22"/>
    <mergeCell ref="J35:K35"/>
    <mergeCell ref="G36:G37"/>
    <mergeCell ref="H36:H37"/>
    <mergeCell ref="I24:N24"/>
    <mergeCell ref="B25:D25"/>
    <mergeCell ref="E25:H25"/>
    <mergeCell ref="I25:N25"/>
    <mergeCell ref="L36:M36"/>
    <mergeCell ref="L35:M35"/>
    <mergeCell ref="B27:D27"/>
    <mergeCell ref="E27:H27"/>
    <mergeCell ref="I27:N27"/>
    <mergeCell ref="B24:D24"/>
    <mergeCell ref="E24:H24"/>
    <mergeCell ref="B26:D26"/>
    <mergeCell ref="E26:H26"/>
    <mergeCell ref="I26:N26"/>
    <mergeCell ref="A36:A37"/>
    <mergeCell ref="B36:B37"/>
    <mergeCell ref="C36:C37"/>
    <mergeCell ref="M5:N5"/>
    <mergeCell ref="M6:N6"/>
    <mergeCell ref="G9:H9"/>
    <mergeCell ref="J9:K9"/>
    <mergeCell ref="M9:N9"/>
    <mergeCell ref="G8:H8"/>
    <mergeCell ref="C12:C13"/>
    <mergeCell ref="D12:D13"/>
    <mergeCell ref="E12:E13"/>
    <mergeCell ref="J11:K11"/>
    <mergeCell ref="L11:M11"/>
    <mergeCell ref="G12:G13"/>
    <mergeCell ref="H12:H13"/>
    <mergeCell ref="N12:N13"/>
    <mergeCell ref="F12:F13"/>
    <mergeCell ref="C7:D7"/>
    <mergeCell ref="E7:F7"/>
    <mergeCell ref="G7:H7"/>
    <mergeCell ref="J7:K7"/>
    <mergeCell ref="M7:N7"/>
    <mergeCell ref="C9:D9"/>
    <mergeCell ref="J12:K13"/>
    <mergeCell ref="J8:K8"/>
    <mergeCell ref="M8:N8"/>
    <mergeCell ref="E9:F9"/>
    <mergeCell ref="C5:D5"/>
    <mergeCell ref="E5:F5"/>
    <mergeCell ref="G5:H5"/>
    <mergeCell ref="J5:K5"/>
    <mergeCell ref="E8:F8"/>
    <mergeCell ref="C8:D8"/>
    <mergeCell ref="G2:H2"/>
    <mergeCell ref="C6:D6"/>
    <mergeCell ref="E6:F6"/>
    <mergeCell ref="G6:H6"/>
    <mergeCell ref="J6:K6"/>
    <mergeCell ref="E2:F2"/>
    <mergeCell ref="J2:K2"/>
    <mergeCell ref="M2:N2"/>
    <mergeCell ref="C3:D3"/>
    <mergeCell ref="E3:F3"/>
    <mergeCell ref="G3:H3"/>
    <mergeCell ref="J3:K3"/>
    <mergeCell ref="M3:N3"/>
    <mergeCell ref="C4:D4"/>
    <mergeCell ref="E4:F4"/>
    <mergeCell ref="G4:H4"/>
    <mergeCell ref="J4:K4"/>
    <mergeCell ref="M4:N4"/>
    <mergeCell ref="A87:B87"/>
    <mergeCell ref="J87:K87"/>
    <mergeCell ref="J39:K39"/>
    <mergeCell ref="J40:K40"/>
    <mergeCell ref="J60:K60"/>
    <mergeCell ref="B38:N38"/>
    <mergeCell ref="J52:K52"/>
    <mergeCell ref="J43:K43"/>
    <mergeCell ref="J44:K44"/>
    <mergeCell ref="J45:K45"/>
    <mergeCell ref="J46:K46"/>
    <mergeCell ref="J47:K47"/>
    <mergeCell ref="J48:K48"/>
    <mergeCell ref="J51:K51"/>
    <mergeCell ref="J50:K50"/>
    <mergeCell ref="B53:N53"/>
    <mergeCell ref="A52:B52"/>
    <mergeCell ref="J42:K42"/>
    <mergeCell ref="A71:A72"/>
    <mergeCell ref="J62:K62"/>
    <mergeCell ref="J70:K70"/>
    <mergeCell ref="N71:N72"/>
    <mergeCell ref="L70:M70"/>
    <mergeCell ref="L71:M71"/>
    <mergeCell ref="J14:K14"/>
    <mergeCell ref="J19:K19"/>
    <mergeCell ref="J18:K18"/>
    <mergeCell ref="J20:K20"/>
    <mergeCell ref="J21:K21"/>
    <mergeCell ref="J64:K64"/>
    <mergeCell ref="J68:K68"/>
    <mergeCell ref="J76:K76"/>
    <mergeCell ref="J78:K78"/>
    <mergeCell ref="J49:K49"/>
    <mergeCell ref="J54:K54"/>
    <mergeCell ref="J55:K55"/>
    <mergeCell ref="J56:K56"/>
    <mergeCell ref="J57:K57"/>
    <mergeCell ref="J59:K59"/>
    <mergeCell ref="J69:K69"/>
    <mergeCell ref="A12:A13"/>
    <mergeCell ref="B12:B13"/>
    <mergeCell ref="L12:M12"/>
    <mergeCell ref="I12:I13"/>
    <mergeCell ref="A69:B69"/>
    <mergeCell ref="A2:A10"/>
    <mergeCell ref="C2:D2"/>
    <mergeCell ref="K100:L100"/>
    <mergeCell ref="G10:H10"/>
    <mergeCell ref="J10:L10"/>
    <mergeCell ref="M10:N10"/>
    <mergeCell ref="J15:K15"/>
    <mergeCell ref="J16:K16"/>
    <mergeCell ref="J17:K17"/>
    <mergeCell ref="D93:E93"/>
    <mergeCell ref="D94:E94"/>
    <mergeCell ref="J63:K63"/>
    <mergeCell ref="J65:K65"/>
    <mergeCell ref="J66:K66"/>
    <mergeCell ref="J77:K77"/>
    <mergeCell ref="J82:K82"/>
    <mergeCell ref="J84:K84"/>
    <mergeCell ref="J67:K67"/>
    <mergeCell ref="D91:G91"/>
    <mergeCell ref="G94:I94"/>
    <mergeCell ref="J94:K94"/>
    <mergeCell ref="K102:L102"/>
    <mergeCell ref="K101:L101"/>
    <mergeCell ref="J71:K72"/>
    <mergeCell ref="H91:N91"/>
    <mergeCell ref="H90:N90"/>
    <mergeCell ref="J85:K85"/>
    <mergeCell ref="G71:G72"/>
    <mergeCell ref="H71:H72"/>
    <mergeCell ref="I71:I72"/>
    <mergeCell ref="J79:K79"/>
    <mergeCell ref="D88:G88"/>
    <mergeCell ref="H88:N88"/>
    <mergeCell ref="D98:E98"/>
    <mergeCell ref="D99:E99"/>
    <mergeCell ref="A95:C95"/>
    <mergeCell ref="K99:L99"/>
    <mergeCell ref="B71:B72"/>
    <mergeCell ref="C71:C72"/>
    <mergeCell ref="D71:D72"/>
    <mergeCell ref="E71:E72"/>
    <mergeCell ref="B73:N73"/>
    <mergeCell ref="J83:K83"/>
    <mergeCell ref="A86:B86"/>
    <mergeCell ref="J86:K86"/>
    <mergeCell ref="J80:K80"/>
    <mergeCell ref="J81:K81"/>
    <mergeCell ref="J74:K74"/>
    <mergeCell ref="J75:K75"/>
    <mergeCell ref="B91:C91"/>
    <mergeCell ref="B89:C89"/>
    <mergeCell ref="D89:G89"/>
    <mergeCell ref="H89:N89"/>
    <mergeCell ref="B90:C90"/>
    <mergeCell ref="D90:G90"/>
    <mergeCell ref="F71:F72"/>
    <mergeCell ref="B88:C88"/>
    <mergeCell ref="G95:I95"/>
    <mergeCell ref="J95:K95"/>
    <mergeCell ref="A104:N104"/>
    <mergeCell ref="A106:B108"/>
    <mergeCell ref="C106:F106"/>
    <mergeCell ref="H106:M106"/>
    <mergeCell ref="C107:C108"/>
    <mergeCell ref="D107:D108"/>
    <mergeCell ref="E107:E108"/>
    <mergeCell ref="F107:F108"/>
    <mergeCell ref="G107:G108"/>
    <mergeCell ref="H107:H108"/>
    <mergeCell ref="I107:I108"/>
    <mergeCell ref="J107:K108"/>
    <mergeCell ref="L107:M107"/>
    <mergeCell ref="N107:N108"/>
    <mergeCell ref="A118:C118"/>
    <mergeCell ref="D118:G118"/>
    <mergeCell ref="H118:N118"/>
    <mergeCell ref="A119:C119"/>
    <mergeCell ref="D119:G119"/>
    <mergeCell ref="H119:N119"/>
    <mergeCell ref="A109:N109"/>
    <mergeCell ref="J110:K110"/>
    <mergeCell ref="J111:K111"/>
    <mergeCell ref="J112:K112"/>
    <mergeCell ref="J113:K113"/>
    <mergeCell ref="A116:C116"/>
    <mergeCell ref="D116:G116"/>
    <mergeCell ref="H116:N116"/>
    <mergeCell ref="A117:C117"/>
    <mergeCell ref="D117:G117"/>
    <mergeCell ref="H117:N117"/>
  </mergeCells>
  <printOptions horizontalCentered="1"/>
  <pageMargins left="0.23622047244094491" right="0.23622047244094491" top="1.4960629921259843" bottom="0.74803149606299213" header="0.31496062992125984" footer="0.31496062992125984"/>
  <pageSetup scale="44"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0" max="13" man="1"/>
    <brk id="72" max="13" man="1"/>
    <brk id="102" max="13" man="1"/>
  </rowBreaks>
  <ignoredErrors>
    <ignoredError sqref="J19:K21" evalError="1"/>
  </ignoredErrors>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39997558519241921"/>
  </sheetPr>
  <dimension ref="A1:N118"/>
  <sheetViews>
    <sheetView showGridLines="0" zoomScale="80" zoomScaleNormal="80" zoomScaleSheetLayoutView="80" workbookViewId="0">
      <selection sqref="A1:N1"/>
    </sheetView>
  </sheetViews>
  <sheetFormatPr baseColWidth="10" defaultColWidth="11.42578125" defaultRowHeight="18" customHeight="1"/>
  <cols>
    <col min="1" max="1" width="12.7109375" style="45" customWidth="1"/>
    <col min="2" max="2" width="53.7109375" style="45" customWidth="1"/>
    <col min="3" max="4" width="19.7109375" style="45" customWidth="1"/>
    <col min="5" max="5" width="22.7109375" style="45" customWidth="1"/>
    <col min="6" max="6" width="26.7109375" style="45" customWidth="1"/>
    <col min="7" max="10" width="19.7109375" style="45" customWidth="1"/>
    <col min="11" max="11" width="11.5703125" style="45" customWidth="1"/>
    <col min="12" max="12" width="19.7109375" style="48" customWidth="1"/>
    <col min="13" max="13" width="20.28515625" style="48" customWidth="1"/>
    <col min="14" max="16" width="19.7109375" style="45" customWidth="1"/>
    <col min="17"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5</v>
      </c>
      <c r="K5" s="823"/>
      <c r="L5" s="136">
        <f t="shared" si="0"/>
        <v>-5</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4</v>
      </c>
      <c r="K6" s="823"/>
      <c r="L6" s="136">
        <f t="shared" si="0"/>
        <v>-4</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3</v>
      </c>
      <c r="K7" s="823"/>
      <c r="L7" s="136">
        <f t="shared" si="0"/>
        <v>-3</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5</v>
      </c>
      <c r="K8" s="823"/>
      <c r="L8" s="136">
        <f t="shared" si="0"/>
        <v>-5</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117</v>
      </c>
      <c r="K9" s="846"/>
      <c r="L9" s="194">
        <f>SUM(L3:L8)</f>
        <v>-77</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511</v>
      </c>
      <c r="H12" s="802" t="s">
        <v>512</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2'!F14</f>
        <v>115823760</v>
      </c>
      <c r="D14" s="226">
        <v>0</v>
      </c>
      <c r="E14" s="226">
        <v>0</v>
      </c>
      <c r="F14" s="225">
        <f>C14+D14-E14</f>
        <v>115823760</v>
      </c>
      <c r="G14" s="225">
        <f>'MES 2'!I14</f>
        <v>37483464.329999998</v>
      </c>
      <c r="H14" s="225">
        <f>M9</f>
        <v>48259900</v>
      </c>
      <c r="I14" s="225">
        <f>G14+H14</f>
        <v>85743364.329999998</v>
      </c>
      <c r="J14" s="778">
        <f t="shared" ref="J14:J22" si="1">(I14/F14)</f>
        <v>0.74029166666666668</v>
      </c>
      <c r="K14" s="778"/>
      <c r="L14" s="221">
        <v>0</v>
      </c>
      <c r="M14" s="221">
        <v>0</v>
      </c>
      <c r="N14" s="222">
        <f>F14-I14</f>
        <v>30080395.670000002</v>
      </c>
    </row>
    <row r="15" spans="1:14" ht="29.45" customHeight="1">
      <c r="A15" s="52">
        <v>1200</v>
      </c>
      <c r="B15" s="137" t="s">
        <v>259</v>
      </c>
      <c r="C15" s="225">
        <f>+PRESUPUESTO!K25</f>
        <v>0</v>
      </c>
      <c r="D15" s="226">
        <v>0</v>
      </c>
      <c r="E15" s="226">
        <v>0</v>
      </c>
      <c r="F15" s="225">
        <f t="shared" ref="F15:F17" si="2">C15+D15-E15</f>
        <v>0</v>
      </c>
      <c r="G15" s="225">
        <f>'MES 2'!I15</f>
        <v>0</v>
      </c>
      <c r="H15" s="226">
        <v>0</v>
      </c>
      <c r="I15" s="225">
        <f t="shared" ref="I15:I17" si="3">G15+H15</f>
        <v>0</v>
      </c>
      <c r="J15" s="778" t="e">
        <f t="shared" si="1"/>
        <v>#DIV/0!</v>
      </c>
      <c r="K15" s="778"/>
      <c r="L15" s="221">
        <v>0</v>
      </c>
      <c r="M15" s="221">
        <v>0</v>
      </c>
      <c r="N15" s="222">
        <f t="shared" ref="N15:N17" si="4">F15-I15</f>
        <v>0</v>
      </c>
    </row>
    <row r="16" spans="1:14" ht="26.45" customHeight="1">
      <c r="A16" s="52">
        <v>1300</v>
      </c>
      <c r="B16" s="137" t="s">
        <v>260</v>
      </c>
      <c r="C16" s="225">
        <f>+PRESUPUESTO!K26</f>
        <v>0</v>
      </c>
      <c r="D16" s="226">
        <v>0</v>
      </c>
      <c r="E16" s="226">
        <v>0</v>
      </c>
      <c r="F16" s="225">
        <f t="shared" si="2"/>
        <v>0</v>
      </c>
      <c r="G16" s="225">
        <f>'MES 2'!I16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2'!I17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2'!I18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2'!I19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2'!I20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2'!I21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37483464.329999998</v>
      </c>
      <c r="H22" s="237">
        <f t="shared" si="5"/>
        <v>48259900</v>
      </c>
      <c r="I22" s="227">
        <f t="shared" si="5"/>
        <v>85743364.329999998</v>
      </c>
      <c r="J22" s="777">
        <f t="shared" si="1"/>
        <v>0.74029166666666668</v>
      </c>
      <c r="K22" s="777"/>
      <c r="L22" s="223">
        <f>SUM(L14:L21)</f>
        <v>0</v>
      </c>
      <c r="M22" s="223">
        <f>SUM(M14:M21)</f>
        <v>0</v>
      </c>
      <c r="N22" s="224">
        <f>SUM(N14:N21)</f>
        <v>30080395.670000002</v>
      </c>
    </row>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ht="12">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A31" s="810" t="s">
        <v>433</v>
      </c>
      <c r="B31" s="810"/>
      <c r="C31" s="810"/>
      <c r="D31" s="810"/>
      <c r="E31" s="810"/>
      <c r="F31" s="810"/>
      <c r="G31" s="810"/>
      <c r="H31" s="810"/>
      <c r="I31" s="810"/>
      <c r="J31" s="810"/>
      <c r="K31" s="810"/>
      <c r="L31" s="810"/>
      <c r="M31" s="810"/>
      <c r="N31" s="810"/>
    </row>
    <row r="32" spans="1:14" ht="12">
      <c r="A32" s="834"/>
      <c r="B32" s="834"/>
      <c r="C32" s="834"/>
      <c r="D32" s="834"/>
      <c r="E32" s="834"/>
      <c r="F32" s="834"/>
      <c r="G32" s="834"/>
      <c r="H32" s="834"/>
      <c r="I32" s="834"/>
      <c r="J32" s="834"/>
      <c r="K32" s="834"/>
      <c r="L32" s="834"/>
      <c r="M32" s="834"/>
      <c r="N32" s="834"/>
    </row>
    <row r="33" spans="1:14" ht="18" customHeight="1">
      <c r="A33" s="58" t="s">
        <v>253</v>
      </c>
      <c r="B33" s="59" t="s">
        <v>434</v>
      </c>
      <c r="C33" s="59">
        <v>1</v>
      </c>
      <c r="D33" s="59">
        <v>2</v>
      </c>
      <c r="E33" s="59">
        <v>3</v>
      </c>
      <c r="F33" s="59" t="s">
        <v>409</v>
      </c>
      <c r="G33" s="59">
        <v>5</v>
      </c>
      <c r="H33" s="59">
        <v>6</v>
      </c>
      <c r="I33" s="59" t="s">
        <v>435</v>
      </c>
      <c r="J33" s="826" t="s">
        <v>411</v>
      </c>
      <c r="K33" s="826"/>
      <c r="L33" s="806">
        <v>9</v>
      </c>
      <c r="M33" s="806"/>
      <c r="N33" s="59" t="s">
        <v>413</v>
      </c>
    </row>
    <row r="34" spans="1:14" s="47" customFormat="1" ht="22.9" customHeight="1">
      <c r="A34" s="737">
        <v>2000</v>
      </c>
      <c r="B34" s="737" t="s">
        <v>269</v>
      </c>
      <c r="C34" s="809" t="s">
        <v>497</v>
      </c>
      <c r="D34" s="737" t="s">
        <v>415</v>
      </c>
      <c r="E34" s="737" t="s">
        <v>416</v>
      </c>
      <c r="F34" s="802" t="s">
        <v>513</v>
      </c>
      <c r="G34" s="802" t="s">
        <v>514</v>
      </c>
      <c r="H34" s="802" t="s">
        <v>515</v>
      </c>
      <c r="I34" s="802" t="s">
        <v>506</v>
      </c>
      <c r="J34" s="802" t="s">
        <v>439</v>
      </c>
      <c r="K34" s="802"/>
      <c r="L34" s="807" t="s">
        <v>422</v>
      </c>
      <c r="M34" s="807"/>
      <c r="N34" s="802" t="s">
        <v>440</v>
      </c>
    </row>
    <row r="35" spans="1:14" s="47" customFormat="1" ht="21" customHeight="1">
      <c r="A35" s="737"/>
      <c r="B35" s="737"/>
      <c r="C35" s="809"/>
      <c r="D35" s="737"/>
      <c r="E35" s="737"/>
      <c r="F35" s="802"/>
      <c r="G35" s="802"/>
      <c r="H35" s="802"/>
      <c r="I35" s="802"/>
      <c r="J35" s="802"/>
      <c r="K35" s="802"/>
      <c r="L35" s="62" t="s">
        <v>441</v>
      </c>
      <c r="M35" s="62" t="s">
        <v>442</v>
      </c>
      <c r="N35" s="802"/>
    </row>
    <row r="36" spans="1:14" s="47" customFormat="1" ht="18" customHeight="1">
      <c r="A36" s="61">
        <v>2100</v>
      </c>
      <c r="B36" s="808" t="s">
        <v>92</v>
      </c>
      <c r="C36" s="808"/>
      <c r="D36" s="808"/>
      <c r="E36" s="808"/>
      <c r="F36" s="808"/>
      <c r="G36" s="808"/>
      <c r="H36" s="808"/>
      <c r="I36" s="808"/>
      <c r="J36" s="808"/>
      <c r="K36" s="808"/>
      <c r="L36" s="808"/>
      <c r="M36" s="808"/>
      <c r="N36" s="808"/>
    </row>
    <row r="37" spans="1:14" ht="18" customHeight="1">
      <c r="A37" s="52">
        <v>2101</v>
      </c>
      <c r="B37" s="53" t="s">
        <v>272</v>
      </c>
      <c r="C37" s="225">
        <f>+PRESUPUESTO!K36</f>
        <v>0</v>
      </c>
      <c r="D37" s="226">
        <v>0</v>
      </c>
      <c r="E37" s="226">
        <v>0</v>
      </c>
      <c r="F37" s="225">
        <f t="shared" ref="F37:F47" si="6">C37+D37-E37</f>
        <v>0</v>
      </c>
      <c r="G37" s="225">
        <f>'MES 2'!I39</f>
        <v>0</v>
      </c>
      <c r="H37" s="226">
        <v>0</v>
      </c>
      <c r="I37" s="225">
        <f>G37+H37</f>
        <v>0</v>
      </c>
      <c r="J37" s="778" t="e">
        <f>(I37/F37)</f>
        <v>#DIV/0!</v>
      </c>
      <c r="K37" s="778"/>
      <c r="L37" s="221">
        <v>0</v>
      </c>
      <c r="M37" s="221">
        <v>0</v>
      </c>
      <c r="N37" s="150">
        <f>(F37-I37)</f>
        <v>0</v>
      </c>
    </row>
    <row r="38" spans="1:14" ht="18" customHeight="1">
      <c r="A38" s="52">
        <v>2102</v>
      </c>
      <c r="B38" s="53" t="s">
        <v>273</v>
      </c>
      <c r="C38" s="225">
        <f>+PRESUPUESTO!K37</f>
        <v>0</v>
      </c>
      <c r="D38" s="226">
        <v>0</v>
      </c>
      <c r="E38" s="226">
        <v>0</v>
      </c>
      <c r="F38" s="225">
        <f t="shared" si="6"/>
        <v>0</v>
      </c>
      <c r="G38" s="225">
        <f>'MES 2'!I40</f>
        <v>0</v>
      </c>
      <c r="H38" s="226">
        <v>0</v>
      </c>
      <c r="I38" s="225">
        <f t="shared" ref="I38:I47" si="7">G38+H38</f>
        <v>0</v>
      </c>
      <c r="J38" s="778" t="e">
        <f t="shared" ref="J38:J47" si="8">(I38/F38)</f>
        <v>#DIV/0!</v>
      </c>
      <c r="K38" s="778"/>
      <c r="L38" s="221">
        <v>0</v>
      </c>
      <c r="M38" s="221">
        <v>0</v>
      </c>
      <c r="N38" s="150">
        <f t="shared" ref="N38:N47" si="9">(F38-I38)</f>
        <v>0</v>
      </c>
    </row>
    <row r="39" spans="1:14" ht="18" customHeight="1">
      <c r="A39" s="52">
        <v>2103</v>
      </c>
      <c r="B39" s="53" t="s">
        <v>274</v>
      </c>
      <c r="C39" s="225">
        <f>+PRESUPUESTO!K38</f>
        <v>0</v>
      </c>
      <c r="D39" s="226">
        <v>0</v>
      </c>
      <c r="E39" s="226">
        <v>0</v>
      </c>
      <c r="F39" s="225">
        <f t="shared" si="6"/>
        <v>0</v>
      </c>
      <c r="G39" s="225">
        <f>'MES 2'!I41</f>
        <v>0</v>
      </c>
      <c r="H39" s="226">
        <v>0</v>
      </c>
      <c r="I39" s="225">
        <f t="shared" si="7"/>
        <v>0</v>
      </c>
      <c r="J39" s="778" t="e">
        <f t="shared" si="8"/>
        <v>#DIV/0!</v>
      </c>
      <c r="K39" s="778"/>
      <c r="L39" s="221">
        <v>0</v>
      </c>
      <c r="M39" s="221">
        <v>0</v>
      </c>
      <c r="N39" s="150">
        <f t="shared" si="9"/>
        <v>0</v>
      </c>
    </row>
    <row r="40" spans="1:14" ht="18" customHeight="1">
      <c r="A40" s="52">
        <v>2104</v>
      </c>
      <c r="B40" s="53" t="s">
        <v>275</v>
      </c>
      <c r="C40" s="225">
        <f>+PRESUPUESTO!K39</f>
        <v>0</v>
      </c>
      <c r="D40" s="226">
        <v>0</v>
      </c>
      <c r="E40" s="226">
        <v>0</v>
      </c>
      <c r="F40" s="225">
        <f t="shared" si="6"/>
        <v>0</v>
      </c>
      <c r="G40" s="225">
        <f>'MES 2'!I42</f>
        <v>0</v>
      </c>
      <c r="H40" s="226">
        <v>0</v>
      </c>
      <c r="I40" s="225">
        <f t="shared" si="7"/>
        <v>0</v>
      </c>
      <c r="J40" s="778" t="e">
        <f t="shared" si="8"/>
        <v>#DIV/0!</v>
      </c>
      <c r="K40" s="778"/>
      <c r="L40" s="221">
        <v>0</v>
      </c>
      <c r="M40" s="221">
        <v>0</v>
      </c>
      <c r="N40" s="150">
        <f t="shared" si="9"/>
        <v>0</v>
      </c>
    </row>
    <row r="41" spans="1:14" ht="18" customHeight="1">
      <c r="A41" s="52">
        <v>2105</v>
      </c>
      <c r="B41" s="53" t="s">
        <v>276</v>
      </c>
      <c r="C41" s="225">
        <f>+PRESUPUESTO!K40</f>
        <v>0</v>
      </c>
      <c r="D41" s="226">
        <v>0</v>
      </c>
      <c r="E41" s="226">
        <v>0</v>
      </c>
      <c r="F41" s="225">
        <f t="shared" si="6"/>
        <v>0</v>
      </c>
      <c r="G41" s="225">
        <f>'MES 2'!I43</f>
        <v>0</v>
      </c>
      <c r="H41" s="226">
        <v>0</v>
      </c>
      <c r="I41" s="225">
        <f t="shared" si="7"/>
        <v>0</v>
      </c>
      <c r="J41" s="778" t="e">
        <f t="shared" si="8"/>
        <v>#DIV/0!</v>
      </c>
      <c r="K41" s="778"/>
      <c r="L41" s="221">
        <v>0</v>
      </c>
      <c r="M41" s="221">
        <v>0</v>
      </c>
      <c r="N41" s="150">
        <f t="shared" si="9"/>
        <v>0</v>
      </c>
    </row>
    <row r="42" spans="1:14" ht="21" customHeight="1">
      <c r="A42" s="52">
        <v>2106</v>
      </c>
      <c r="B42" s="53" t="s">
        <v>277</v>
      </c>
      <c r="C42" s="225">
        <f>+PRESUPUESTO!K41</f>
        <v>0</v>
      </c>
      <c r="D42" s="226">
        <v>0</v>
      </c>
      <c r="E42" s="226">
        <v>0</v>
      </c>
      <c r="F42" s="225">
        <f t="shared" si="6"/>
        <v>0</v>
      </c>
      <c r="G42" s="225">
        <f>'MES 2'!I44</f>
        <v>0</v>
      </c>
      <c r="H42" s="226">
        <v>0</v>
      </c>
      <c r="I42" s="225">
        <f t="shared" si="7"/>
        <v>0</v>
      </c>
      <c r="J42" s="778" t="e">
        <f t="shared" si="8"/>
        <v>#DIV/0!</v>
      </c>
      <c r="K42" s="778"/>
      <c r="L42" s="221">
        <v>0</v>
      </c>
      <c r="M42" s="221">
        <v>0</v>
      </c>
      <c r="N42" s="150">
        <f t="shared" si="9"/>
        <v>0</v>
      </c>
    </row>
    <row r="43" spans="1:14" ht="18" customHeight="1">
      <c r="A43" s="52">
        <v>2107</v>
      </c>
      <c r="B43" s="53" t="s">
        <v>278</v>
      </c>
      <c r="C43" s="225">
        <f>+PRESUPUESTO!K42</f>
        <v>0</v>
      </c>
      <c r="D43" s="226">
        <v>0</v>
      </c>
      <c r="E43" s="226">
        <v>0</v>
      </c>
      <c r="F43" s="225">
        <f t="shared" si="6"/>
        <v>0</v>
      </c>
      <c r="G43" s="225">
        <f>'MES 2'!I45</f>
        <v>0</v>
      </c>
      <c r="H43" s="226">
        <v>0</v>
      </c>
      <c r="I43" s="225">
        <f t="shared" si="7"/>
        <v>0</v>
      </c>
      <c r="J43" s="778" t="e">
        <f t="shared" si="8"/>
        <v>#DIV/0!</v>
      </c>
      <c r="K43" s="778"/>
      <c r="L43" s="221">
        <v>0</v>
      </c>
      <c r="M43" s="221">
        <v>0</v>
      </c>
      <c r="N43" s="150">
        <f t="shared" si="9"/>
        <v>0</v>
      </c>
    </row>
    <row r="44" spans="1:14" ht="20.25" customHeight="1">
      <c r="A44" s="52">
        <v>2108</v>
      </c>
      <c r="B44" s="65" t="s">
        <v>443</v>
      </c>
      <c r="C44" s="225">
        <f>+PRESUPUESTO!K43</f>
        <v>0</v>
      </c>
      <c r="D44" s="226">
        <v>0</v>
      </c>
      <c r="E44" s="226">
        <v>0</v>
      </c>
      <c r="F44" s="225">
        <f t="shared" si="6"/>
        <v>0</v>
      </c>
      <c r="G44" s="225">
        <f>'MES 2'!I46</f>
        <v>0</v>
      </c>
      <c r="H44" s="226">
        <v>0</v>
      </c>
      <c r="I44" s="225">
        <f t="shared" si="7"/>
        <v>0</v>
      </c>
      <c r="J44" s="778" t="e">
        <f t="shared" si="8"/>
        <v>#DIV/0!</v>
      </c>
      <c r="K44" s="778"/>
      <c r="L44" s="221">
        <v>0</v>
      </c>
      <c r="M44" s="221">
        <v>0</v>
      </c>
      <c r="N44" s="150">
        <f t="shared" si="9"/>
        <v>0</v>
      </c>
    </row>
    <row r="45" spans="1:14" ht="18" customHeight="1">
      <c r="A45" s="52">
        <v>2109</v>
      </c>
      <c r="B45" s="53" t="s">
        <v>280</v>
      </c>
      <c r="C45" s="225">
        <f>+PRESUPUESTO!K44</f>
        <v>0</v>
      </c>
      <c r="D45" s="226">
        <v>0</v>
      </c>
      <c r="E45" s="226">
        <v>0</v>
      </c>
      <c r="F45" s="225">
        <f t="shared" si="6"/>
        <v>0</v>
      </c>
      <c r="G45" s="225">
        <f>'MES 2'!I47</f>
        <v>0</v>
      </c>
      <c r="H45" s="226">
        <v>0</v>
      </c>
      <c r="I45" s="225">
        <f t="shared" si="7"/>
        <v>0</v>
      </c>
      <c r="J45" s="778" t="e">
        <f t="shared" si="8"/>
        <v>#DIV/0!</v>
      </c>
      <c r="K45" s="778"/>
      <c r="L45" s="221">
        <v>0</v>
      </c>
      <c r="M45" s="221">
        <v>0</v>
      </c>
      <c r="N45" s="150">
        <f t="shared" si="9"/>
        <v>0</v>
      </c>
    </row>
    <row r="46" spans="1:14" ht="18" customHeight="1">
      <c r="A46" s="52">
        <f>+A45+1</f>
        <v>2110</v>
      </c>
      <c r="B46" s="53" t="s">
        <v>281</v>
      </c>
      <c r="C46" s="225">
        <f>+PRESUPUESTO!K45</f>
        <v>69000000</v>
      </c>
      <c r="D46" s="226">
        <v>0</v>
      </c>
      <c r="E46" s="226">
        <v>0</v>
      </c>
      <c r="F46" s="225">
        <f t="shared" si="6"/>
        <v>69000000</v>
      </c>
      <c r="G46" s="225">
        <f>'MES 2'!I48</f>
        <v>39918759</v>
      </c>
      <c r="H46" s="226">
        <v>0</v>
      </c>
      <c r="I46" s="225">
        <f t="shared" si="7"/>
        <v>39918759</v>
      </c>
      <c r="J46" s="778">
        <f t="shared" si="8"/>
        <v>0.57853273913043479</v>
      </c>
      <c r="K46" s="778"/>
      <c r="L46" s="221">
        <v>0</v>
      </c>
      <c r="M46" s="221">
        <v>0</v>
      </c>
      <c r="N46" s="150">
        <f t="shared" si="9"/>
        <v>29081241</v>
      </c>
    </row>
    <row r="47" spans="1:14" ht="18" customHeight="1">
      <c r="A47" s="52">
        <f>+A46+1</f>
        <v>2111</v>
      </c>
      <c r="B47" s="53" t="s">
        <v>282</v>
      </c>
      <c r="C47" s="225">
        <f>+PRESUPUESTO!K46</f>
        <v>0</v>
      </c>
      <c r="D47" s="226">
        <v>0</v>
      </c>
      <c r="E47" s="226">
        <v>0</v>
      </c>
      <c r="F47" s="225">
        <f t="shared" si="6"/>
        <v>0</v>
      </c>
      <c r="G47" s="225">
        <f>'MES 2'!I49</f>
        <v>0</v>
      </c>
      <c r="H47" s="226">
        <v>0</v>
      </c>
      <c r="I47" s="225">
        <f t="shared" si="7"/>
        <v>0</v>
      </c>
      <c r="J47" s="778" t="e">
        <f t="shared" si="8"/>
        <v>#DIV/0!</v>
      </c>
      <c r="K47" s="778"/>
      <c r="L47" s="221">
        <v>0</v>
      </c>
      <c r="M47" s="221">
        <v>0</v>
      </c>
      <c r="N47" s="150">
        <f t="shared" si="9"/>
        <v>0</v>
      </c>
    </row>
    <row r="48" spans="1:14" ht="18" customHeight="1">
      <c r="A48" s="52">
        <f>+A47+1</f>
        <v>2112</v>
      </c>
      <c r="B48" s="53" t="s">
        <v>283</v>
      </c>
      <c r="C48" s="225">
        <f>+PRESUPUESTO!K47</f>
        <v>3000000</v>
      </c>
      <c r="D48" s="226">
        <v>0</v>
      </c>
      <c r="E48" s="226">
        <v>0</v>
      </c>
      <c r="F48" s="225">
        <f>C48+D48-E48</f>
        <v>3000000</v>
      </c>
      <c r="G48" s="225">
        <f>'MES 2'!I50</f>
        <v>500000</v>
      </c>
      <c r="H48" s="226">
        <v>0</v>
      </c>
      <c r="I48" s="225">
        <f>G48+H48</f>
        <v>500000</v>
      </c>
      <c r="J48" s="778">
        <f>(I48/F48)</f>
        <v>0.16666666666666666</v>
      </c>
      <c r="K48" s="778"/>
      <c r="L48" s="221">
        <v>0</v>
      </c>
      <c r="M48" s="221">
        <v>0</v>
      </c>
      <c r="N48" s="150">
        <f>(F48-I48)</f>
        <v>2500000</v>
      </c>
    </row>
    <row r="49" spans="1:14" ht="18" customHeight="1">
      <c r="A49" s="52">
        <f>+A48+1</f>
        <v>2113</v>
      </c>
      <c r="B49" s="53" t="s">
        <v>284</v>
      </c>
      <c r="C49" s="225">
        <f>+PRESUPUESTO!K48</f>
        <v>0</v>
      </c>
      <c r="D49" s="226">
        <v>0</v>
      </c>
      <c r="E49" s="226">
        <v>0</v>
      </c>
      <c r="F49" s="225">
        <f>C49+D49-E49</f>
        <v>0</v>
      </c>
      <c r="G49" s="225">
        <f>'MES 2'!I51</f>
        <v>0</v>
      </c>
      <c r="H49" s="226">
        <v>0</v>
      </c>
      <c r="I49" s="225">
        <f>G49+H49</f>
        <v>0</v>
      </c>
      <c r="J49" s="778" t="e">
        <f>(I49/F49)</f>
        <v>#DIV/0!</v>
      </c>
      <c r="K49" s="778"/>
      <c r="L49" s="221">
        <v>0</v>
      </c>
      <c r="M49" s="221">
        <v>0</v>
      </c>
      <c r="N49" s="150">
        <f>(F49-I49)</f>
        <v>0</v>
      </c>
    </row>
    <row r="50" spans="1:14" s="47" customFormat="1" ht="18" customHeight="1">
      <c r="A50" s="737" t="s">
        <v>444</v>
      </c>
      <c r="B50" s="737"/>
      <c r="C50" s="228">
        <f t="shared" ref="C50:I50" si="10">SUM(C37:C49)</f>
        <v>72000000</v>
      </c>
      <c r="D50" s="228">
        <f t="shared" si="10"/>
        <v>0</v>
      </c>
      <c r="E50" s="228">
        <f t="shared" si="10"/>
        <v>0</v>
      </c>
      <c r="F50" s="228">
        <f t="shared" si="10"/>
        <v>72000000</v>
      </c>
      <c r="G50" s="228">
        <f t="shared" si="10"/>
        <v>40418759</v>
      </c>
      <c r="H50" s="228">
        <f t="shared" si="10"/>
        <v>0</v>
      </c>
      <c r="I50" s="228">
        <f t="shared" si="10"/>
        <v>40418759</v>
      </c>
      <c r="J50" s="777">
        <f>(I50/F50)</f>
        <v>0.56137165277777779</v>
      </c>
      <c r="K50" s="777"/>
      <c r="L50" s="229">
        <f>SUM(L37:L49)</f>
        <v>0</v>
      </c>
      <c r="M50" s="229">
        <f>SUM(M37:M49)</f>
        <v>0</v>
      </c>
      <c r="N50" s="229">
        <f>SUM(N37:N49)</f>
        <v>31581241</v>
      </c>
    </row>
    <row r="51" spans="1:14" s="47" customFormat="1" ht="15.75" customHeight="1">
      <c r="A51" s="61">
        <v>2200</v>
      </c>
      <c r="B51" s="808" t="s">
        <v>286</v>
      </c>
      <c r="C51" s="808"/>
      <c r="D51" s="808"/>
      <c r="E51" s="808"/>
      <c r="F51" s="808"/>
      <c r="G51" s="808"/>
      <c r="H51" s="808"/>
      <c r="I51" s="808"/>
      <c r="J51" s="808"/>
      <c r="K51" s="808"/>
      <c r="L51" s="808"/>
      <c r="M51" s="808"/>
      <c r="N51" s="808"/>
    </row>
    <row r="52" spans="1:14" ht="27.75" customHeight="1">
      <c r="A52" s="52">
        <v>2201</v>
      </c>
      <c r="B52" s="53" t="s">
        <v>287</v>
      </c>
      <c r="C52" s="150">
        <f>+PRESUPUESTO!K51</f>
        <v>3360000</v>
      </c>
      <c r="D52" s="200">
        <v>0</v>
      </c>
      <c r="E52" s="200">
        <v>0</v>
      </c>
      <c r="F52" s="150">
        <f t="shared" ref="F52:F59" si="11">C52+D52-E52</f>
        <v>3360000</v>
      </c>
      <c r="G52" s="150">
        <f>'MES 2'!I54</f>
        <v>9808814</v>
      </c>
      <c r="H52" s="230">
        <v>0</v>
      </c>
      <c r="I52" s="150">
        <f>(G52+H52)</f>
        <v>9808814</v>
      </c>
      <c r="J52" s="778">
        <f>(I52/F52)</f>
        <v>2.9192898809523808</v>
      </c>
      <c r="K52" s="778"/>
      <c r="L52" s="221">
        <v>0</v>
      </c>
      <c r="M52" s="221">
        <v>0</v>
      </c>
      <c r="N52" s="150">
        <f>(F52-I52)</f>
        <v>-6448814</v>
      </c>
    </row>
    <row r="53" spans="1:14" ht="21" customHeight="1">
      <c r="A53" s="52">
        <v>2202</v>
      </c>
      <c r="B53" s="65" t="s">
        <v>288</v>
      </c>
      <c r="C53" s="150">
        <f>+PRESUPUESTO!K52</f>
        <v>300000</v>
      </c>
      <c r="D53" s="200">
        <v>0</v>
      </c>
      <c r="E53" s="200">
        <v>0</v>
      </c>
      <c r="F53" s="150">
        <f t="shared" si="11"/>
        <v>300000</v>
      </c>
      <c r="G53" s="150">
        <f>'MES 2'!I55</f>
        <v>59000</v>
      </c>
      <c r="H53" s="230">
        <v>0</v>
      </c>
      <c r="I53" s="150">
        <f t="shared" ref="I53:I59" si="12">(G53+H53)</f>
        <v>59000</v>
      </c>
      <c r="J53" s="778">
        <f t="shared" ref="J53:J67" si="13">(I53/F53)</f>
        <v>0.19666666666666666</v>
      </c>
      <c r="K53" s="778"/>
      <c r="L53" s="221">
        <v>0</v>
      </c>
      <c r="M53" s="221">
        <v>0</v>
      </c>
      <c r="N53" s="150">
        <f t="shared" ref="N53:N59" si="14">(F53-I53)</f>
        <v>241000</v>
      </c>
    </row>
    <row r="54" spans="1:14" ht="22.9" customHeight="1">
      <c r="A54" s="52">
        <v>2203</v>
      </c>
      <c r="B54" s="66" t="s">
        <v>289</v>
      </c>
      <c r="C54" s="150">
        <f>+PRESUPUESTO!K53</f>
        <v>900000</v>
      </c>
      <c r="D54" s="200">
        <v>0</v>
      </c>
      <c r="E54" s="200">
        <v>0</v>
      </c>
      <c r="F54" s="150">
        <f t="shared" si="11"/>
        <v>900000</v>
      </c>
      <c r="G54" s="150">
        <f>'MES 2'!I56</f>
        <v>2014800</v>
      </c>
      <c r="H54" s="230">
        <v>0</v>
      </c>
      <c r="I54" s="150">
        <f t="shared" si="12"/>
        <v>2014800</v>
      </c>
      <c r="J54" s="778">
        <f t="shared" si="13"/>
        <v>2.2386666666666666</v>
      </c>
      <c r="K54" s="778"/>
      <c r="L54" s="221">
        <v>0</v>
      </c>
      <c r="M54" s="221">
        <v>0</v>
      </c>
      <c r="N54" s="150">
        <f t="shared" si="14"/>
        <v>-1114800</v>
      </c>
    </row>
    <row r="55" spans="1:14" ht="19.5" customHeight="1">
      <c r="A55" s="52">
        <v>2204</v>
      </c>
      <c r="B55" s="53" t="s">
        <v>290</v>
      </c>
      <c r="C55" s="150">
        <f>+PRESUPUESTO!K54</f>
        <v>0</v>
      </c>
      <c r="D55" s="200">
        <v>0</v>
      </c>
      <c r="E55" s="200">
        <v>0</v>
      </c>
      <c r="F55" s="150">
        <f t="shared" si="11"/>
        <v>0</v>
      </c>
      <c r="G55" s="150">
        <f>'MES 2'!I57</f>
        <v>811000</v>
      </c>
      <c r="H55" s="230">
        <v>0</v>
      </c>
      <c r="I55" s="150">
        <f t="shared" si="12"/>
        <v>811000</v>
      </c>
      <c r="J55" s="778" t="e">
        <f t="shared" si="13"/>
        <v>#DIV/0!</v>
      </c>
      <c r="K55" s="778"/>
      <c r="L55" s="221">
        <v>0</v>
      </c>
      <c r="M55" s="221">
        <v>0</v>
      </c>
      <c r="N55" s="150">
        <f t="shared" si="14"/>
        <v>-811000</v>
      </c>
    </row>
    <row r="56" spans="1:14" ht="19.5" customHeight="1">
      <c r="A56" s="52">
        <v>2205</v>
      </c>
      <c r="B56" s="53" t="s">
        <v>291</v>
      </c>
      <c r="C56" s="150">
        <f>+PRESUPUESTO!K55</f>
        <v>0</v>
      </c>
      <c r="D56" s="200">
        <v>0</v>
      </c>
      <c r="E56" s="200">
        <v>0</v>
      </c>
      <c r="F56" s="150">
        <f t="shared" si="11"/>
        <v>0</v>
      </c>
      <c r="G56" s="150">
        <f>'MES 2'!I58</f>
        <v>451400</v>
      </c>
      <c r="H56" s="230">
        <v>0</v>
      </c>
      <c r="I56" s="150">
        <f t="shared" si="12"/>
        <v>451400</v>
      </c>
      <c r="J56" s="778" t="e">
        <f t="shared" si="13"/>
        <v>#DIV/0!</v>
      </c>
      <c r="K56" s="778"/>
      <c r="L56" s="221">
        <v>0</v>
      </c>
      <c r="M56" s="221">
        <v>0</v>
      </c>
      <c r="N56" s="150">
        <f t="shared" si="14"/>
        <v>-451400</v>
      </c>
    </row>
    <row r="57" spans="1:14" ht="19.5" customHeight="1">
      <c r="A57" s="52">
        <v>2206</v>
      </c>
      <c r="B57" s="53" t="s">
        <v>292</v>
      </c>
      <c r="C57" s="150">
        <f>+PRESUPUESTO!K56</f>
        <v>600000</v>
      </c>
      <c r="D57" s="200">
        <v>0</v>
      </c>
      <c r="E57" s="200">
        <v>0</v>
      </c>
      <c r="F57" s="150">
        <f t="shared" si="11"/>
        <v>600000</v>
      </c>
      <c r="G57" s="150">
        <f>'MES 2'!I59</f>
        <v>395500</v>
      </c>
      <c r="H57" s="230">
        <v>0</v>
      </c>
      <c r="I57" s="150">
        <f t="shared" si="12"/>
        <v>395500</v>
      </c>
      <c r="J57" s="778">
        <f t="shared" si="13"/>
        <v>0.65916666666666668</v>
      </c>
      <c r="K57" s="778"/>
      <c r="L57" s="221">
        <v>0</v>
      </c>
      <c r="M57" s="221">
        <v>0</v>
      </c>
      <c r="N57" s="150">
        <f t="shared" si="14"/>
        <v>204500</v>
      </c>
    </row>
    <row r="58" spans="1:14" ht="19.5" customHeight="1">
      <c r="A58" s="52">
        <v>2207</v>
      </c>
      <c r="B58" s="53" t="s">
        <v>447</v>
      </c>
      <c r="C58" s="150">
        <f>+PRESUPUESTO!K57</f>
        <v>720000</v>
      </c>
      <c r="D58" s="200">
        <v>0</v>
      </c>
      <c r="E58" s="200">
        <v>0</v>
      </c>
      <c r="F58" s="150">
        <f t="shared" si="11"/>
        <v>720000</v>
      </c>
      <c r="G58" s="150">
        <f>'MES 2'!I60</f>
        <v>0</v>
      </c>
      <c r="H58" s="230">
        <v>0</v>
      </c>
      <c r="I58" s="150">
        <f t="shared" si="12"/>
        <v>0</v>
      </c>
      <c r="J58" s="778">
        <f t="shared" si="13"/>
        <v>0</v>
      </c>
      <c r="K58" s="778"/>
      <c r="L58" s="221">
        <v>0</v>
      </c>
      <c r="M58" s="221">
        <v>0</v>
      </c>
      <c r="N58" s="150">
        <f t="shared" si="14"/>
        <v>720000</v>
      </c>
    </row>
    <row r="59" spans="1:14" ht="19.5" customHeight="1">
      <c r="A59" s="52">
        <v>2208</v>
      </c>
      <c r="B59" s="53" t="s">
        <v>294</v>
      </c>
      <c r="C59" s="150">
        <f>+PRESUPUESTO!K58</f>
        <v>1650000</v>
      </c>
      <c r="D59" s="200">
        <v>0</v>
      </c>
      <c r="E59" s="200">
        <v>0</v>
      </c>
      <c r="F59" s="150">
        <f t="shared" si="11"/>
        <v>1650000</v>
      </c>
      <c r="G59" s="150">
        <f>'MES 2'!I61</f>
        <v>1228000</v>
      </c>
      <c r="H59" s="230">
        <v>0</v>
      </c>
      <c r="I59" s="150">
        <f t="shared" si="12"/>
        <v>1228000</v>
      </c>
      <c r="J59" s="778">
        <f t="shared" si="13"/>
        <v>0.74424242424242426</v>
      </c>
      <c r="K59" s="778"/>
      <c r="L59" s="221">
        <v>0</v>
      </c>
      <c r="M59" s="221">
        <v>0</v>
      </c>
      <c r="N59" s="150">
        <f t="shared" si="14"/>
        <v>422000</v>
      </c>
    </row>
    <row r="60" spans="1:14" ht="20.25" customHeight="1">
      <c r="A60" s="52">
        <v>2209</v>
      </c>
      <c r="B60" s="53" t="s">
        <v>448</v>
      </c>
      <c r="C60" s="150">
        <f>+PRESUPUESTO!K59</f>
        <v>0</v>
      </c>
      <c r="D60" s="200">
        <v>0</v>
      </c>
      <c r="E60" s="200">
        <v>0</v>
      </c>
      <c r="F60" s="150">
        <f t="shared" ref="F60:F66" si="15">C60+D60-E60</f>
        <v>0</v>
      </c>
      <c r="G60" s="150">
        <f>'MES 2'!I62</f>
        <v>0</v>
      </c>
      <c r="H60" s="230">
        <v>0</v>
      </c>
      <c r="I60" s="150">
        <f t="shared" ref="I60:I66" si="16">(G60+H60)</f>
        <v>0</v>
      </c>
      <c r="J60" s="778" t="e">
        <f t="shared" ref="J60:J66" si="17">(I60/F60)</f>
        <v>#DIV/0!</v>
      </c>
      <c r="K60" s="778"/>
      <c r="L60" s="221">
        <v>0</v>
      </c>
      <c r="M60" s="221">
        <v>0</v>
      </c>
      <c r="N60" s="150">
        <f t="shared" ref="N60:N66" si="18">(F60-I60)</f>
        <v>0</v>
      </c>
    </row>
    <row r="61" spans="1:14" ht="38.25" customHeight="1">
      <c r="A61" s="52">
        <v>2210</v>
      </c>
      <c r="B61" s="65" t="s">
        <v>507</v>
      </c>
      <c r="C61" s="150">
        <f>+PRESUPUESTO!K60</f>
        <v>0</v>
      </c>
      <c r="D61" s="200">
        <v>0</v>
      </c>
      <c r="E61" s="200">
        <v>0</v>
      </c>
      <c r="F61" s="150">
        <f t="shared" si="15"/>
        <v>0</v>
      </c>
      <c r="G61" s="150">
        <f>'MES 2'!I63</f>
        <v>0</v>
      </c>
      <c r="H61" s="230">
        <v>0</v>
      </c>
      <c r="I61" s="150">
        <f t="shared" si="16"/>
        <v>0</v>
      </c>
      <c r="J61" s="778" t="e">
        <f t="shared" si="17"/>
        <v>#DIV/0!</v>
      </c>
      <c r="K61" s="778"/>
      <c r="L61" s="221">
        <v>0</v>
      </c>
      <c r="M61" s="221">
        <v>0</v>
      </c>
      <c r="N61" s="150">
        <f t="shared" si="18"/>
        <v>0</v>
      </c>
    </row>
    <row r="62" spans="1:14" ht="31.5" customHeight="1">
      <c r="A62" s="52">
        <v>2211</v>
      </c>
      <c r="B62" s="65" t="s">
        <v>260</v>
      </c>
      <c r="C62" s="150">
        <f>+PRESUPUESTO!K61</f>
        <v>0</v>
      </c>
      <c r="D62" s="200">
        <v>0</v>
      </c>
      <c r="E62" s="200">
        <v>0</v>
      </c>
      <c r="F62" s="150">
        <f t="shared" si="15"/>
        <v>0</v>
      </c>
      <c r="G62" s="150">
        <f>'MES 2'!I64</f>
        <v>0</v>
      </c>
      <c r="H62" s="230">
        <v>0</v>
      </c>
      <c r="I62" s="150">
        <f t="shared" si="16"/>
        <v>0</v>
      </c>
      <c r="J62" s="778" t="e">
        <f t="shared" si="17"/>
        <v>#DIV/0!</v>
      </c>
      <c r="K62" s="778"/>
      <c r="L62" s="221">
        <v>0</v>
      </c>
      <c r="M62" s="221">
        <v>0</v>
      </c>
      <c r="N62" s="150">
        <f t="shared" si="18"/>
        <v>0</v>
      </c>
    </row>
    <row r="63" spans="1:14" ht="25.5" customHeight="1">
      <c r="A63" s="52">
        <v>2212</v>
      </c>
      <c r="B63" s="65" t="s">
        <v>508</v>
      </c>
      <c r="C63" s="150">
        <f>+PRESUPUESTO!K62</f>
        <v>0</v>
      </c>
      <c r="D63" s="200">
        <v>0</v>
      </c>
      <c r="E63" s="200">
        <v>0</v>
      </c>
      <c r="F63" s="150">
        <f t="shared" si="15"/>
        <v>0</v>
      </c>
      <c r="G63" s="150">
        <f>'MES 2'!I65</f>
        <v>0</v>
      </c>
      <c r="H63" s="230">
        <v>0</v>
      </c>
      <c r="I63" s="150">
        <f t="shared" si="16"/>
        <v>0</v>
      </c>
      <c r="J63" s="778" t="e">
        <f t="shared" si="17"/>
        <v>#DIV/0!</v>
      </c>
      <c r="K63" s="778"/>
      <c r="L63" s="221">
        <v>0</v>
      </c>
      <c r="M63" s="221">
        <v>0</v>
      </c>
      <c r="N63" s="150">
        <f t="shared" si="18"/>
        <v>0</v>
      </c>
    </row>
    <row r="64" spans="1:14" ht="20.65" customHeight="1">
      <c r="A64" s="52">
        <v>2213</v>
      </c>
      <c r="B64" s="65" t="s">
        <v>450</v>
      </c>
      <c r="C64" s="150">
        <f>+PRESUPUESTO!K63</f>
        <v>0</v>
      </c>
      <c r="D64" s="200">
        <v>0</v>
      </c>
      <c r="E64" s="200">
        <v>0</v>
      </c>
      <c r="F64" s="150">
        <f>C64+D64-E64</f>
        <v>0</v>
      </c>
      <c r="G64" s="150">
        <f>'MES 2'!I66</f>
        <v>0</v>
      </c>
      <c r="H64" s="230">
        <v>0</v>
      </c>
      <c r="I64" s="150">
        <f>(G64+H64)</f>
        <v>0</v>
      </c>
      <c r="J64" s="778" t="e">
        <f>(I64/F64)</f>
        <v>#DIV/0!</v>
      </c>
      <c r="K64" s="778"/>
      <c r="L64" s="221">
        <v>0</v>
      </c>
      <c r="M64" s="221">
        <v>0</v>
      </c>
      <c r="N64" s="150">
        <f>(F64-I64)</f>
        <v>0</v>
      </c>
    </row>
    <row r="65" spans="1:14" ht="18" customHeight="1">
      <c r="A65" s="52">
        <v>2214</v>
      </c>
      <c r="B65" s="53" t="s">
        <v>451</v>
      </c>
      <c r="C65" s="150">
        <f>+PRESUPUESTO!K64</f>
        <v>0</v>
      </c>
      <c r="D65" s="200">
        <v>0</v>
      </c>
      <c r="E65" s="200">
        <v>0</v>
      </c>
      <c r="F65" s="150">
        <f t="shared" si="15"/>
        <v>0</v>
      </c>
      <c r="G65" s="150">
        <f>'MES 2'!I67</f>
        <v>0</v>
      </c>
      <c r="H65" s="230">
        <v>0</v>
      </c>
      <c r="I65" s="150">
        <f t="shared" si="16"/>
        <v>0</v>
      </c>
      <c r="J65" s="778" t="e">
        <f t="shared" si="17"/>
        <v>#DIV/0!</v>
      </c>
      <c r="K65" s="778"/>
      <c r="L65" s="221">
        <v>0</v>
      </c>
      <c r="M65" s="221">
        <v>0</v>
      </c>
      <c r="N65" s="150">
        <f t="shared" si="18"/>
        <v>0</v>
      </c>
    </row>
    <row r="66" spans="1:14" ht="18" customHeight="1">
      <c r="A66" s="52">
        <v>2215</v>
      </c>
      <c r="B66" s="53" t="s">
        <v>516</v>
      </c>
      <c r="C66" s="150">
        <f>+PRESUPUESTO!K65</f>
        <v>0</v>
      </c>
      <c r="D66" s="200">
        <v>0</v>
      </c>
      <c r="E66" s="200">
        <v>0</v>
      </c>
      <c r="F66" s="150">
        <f t="shared" si="15"/>
        <v>0</v>
      </c>
      <c r="G66" s="150">
        <f>'MES 2'!I68</f>
        <v>0</v>
      </c>
      <c r="H66" s="230">
        <v>0</v>
      </c>
      <c r="I66" s="150">
        <f t="shared" si="16"/>
        <v>0</v>
      </c>
      <c r="J66" s="778" t="e">
        <f t="shared" si="17"/>
        <v>#DIV/0!</v>
      </c>
      <c r="K66" s="778"/>
      <c r="L66" s="221">
        <v>0</v>
      </c>
      <c r="M66" s="221">
        <v>0</v>
      </c>
      <c r="N66" s="150">
        <f t="shared" si="18"/>
        <v>0</v>
      </c>
    </row>
    <row r="67" spans="1:14" s="47" customFormat="1" ht="18" customHeight="1">
      <c r="A67" s="737" t="s">
        <v>444</v>
      </c>
      <c r="B67" s="737"/>
      <c r="C67" s="241">
        <f t="shared" ref="C67:I67" si="19">SUM(C52:C66)</f>
        <v>7530000</v>
      </c>
      <c r="D67" s="223">
        <f t="shared" si="19"/>
        <v>0</v>
      </c>
      <c r="E67" s="223">
        <f t="shared" si="19"/>
        <v>0</v>
      </c>
      <c r="F67" s="223">
        <f t="shared" si="19"/>
        <v>7530000</v>
      </c>
      <c r="G67" s="223">
        <f t="shared" si="19"/>
        <v>14768514</v>
      </c>
      <c r="H67" s="223">
        <f t="shared" si="19"/>
        <v>0</v>
      </c>
      <c r="I67" s="223">
        <f t="shared" si="19"/>
        <v>14768514</v>
      </c>
      <c r="J67" s="777">
        <f t="shared" si="13"/>
        <v>1.9612900398406374</v>
      </c>
      <c r="K67" s="777"/>
      <c r="L67" s="223">
        <f>SUM(L52:L66)</f>
        <v>0</v>
      </c>
      <c r="M67" s="223">
        <f>SUM(M52:M66)</f>
        <v>0</v>
      </c>
      <c r="N67" s="223">
        <f>SUM(N52:N66)</f>
        <v>-7238514</v>
      </c>
    </row>
    <row r="68" spans="1:14" s="47" customFormat="1" ht="18" customHeight="1">
      <c r="A68" s="58" t="s">
        <v>253</v>
      </c>
      <c r="B68" s="59" t="s">
        <v>434</v>
      </c>
      <c r="C68" s="59">
        <v>1</v>
      </c>
      <c r="D68" s="59">
        <v>2</v>
      </c>
      <c r="E68" s="59">
        <v>3</v>
      </c>
      <c r="F68" s="59" t="s">
        <v>409</v>
      </c>
      <c r="G68" s="59">
        <v>5</v>
      </c>
      <c r="H68" s="59">
        <v>6</v>
      </c>
      <c r="I68" s="59" t="s">
        <v>435</v>
      </c>
      <c r="J68" s="826" t="s">
        <v>411</v>
      </c>
      <c r="K68" s="826"/>
      <c r="L68" s="806">
        <v>9</v>
      </c>
      <c r="M68" s="806"/>
      <c r="N68" s="59" t="s">
        <v>413</v>
      </c>
    </row>
    <row r="69" spans="1:14" s="47" customFormat="1" ht="19.5" customHeight="1">
      <c r="A69" s="737">
        <v>2000</v>
      </c>
      <c r="B69" s="737" t="s">
        <v>269</v>
      </c>
      <c r="C69" s="809" t="str">
        <f>C34</f>
        <v>Presupuesto inicial del periodo a ejecutar</v>
      </c>
      <c r="D69" s="737" t="s">
        <v>415</v>
      </c>
      <c r="E69" s="737" t="s">
        <v>416</v>
      </c>
      <c r="F69" s="802" t="str">
        <f>F34</f>
        <v>Presupuesto al final del periodo ejecutado</v>
      </c>
      <c r="G69" s="802" t="str">
        <f>G34</f>
        <v>Gastos acumulados al mes 2</v>
      </c>
      <c r="H69" s="802" t="str">
        <f>H34</f>
        <v>Gastos - mes 3</v>
      </c>
      <c r="I69" s="802" t="str">
        <f>I34</f>
        <v xml:space="preserve">Valor total ejecutado al final de periodo </v>
      </c>
      <c r="J69" s="802" t="s">
        <v>439</v>
      </c>
      <c r="K69" s="802"/>
      <c r="L69" s="807" t="s">
        <v>422</v>
      </c>
      <c r="M69" s="807"/>
      <c r="N69" s="802" t="str">
        <f>N34</f>
        <v>Total saldo por ejecutar</v>
      </c>
    </row>
    <row r="70" spans="1:14" s="47" customFormat="1" ht="24" customHeight="1">
      <c r="A70" s="737"/>
      <c r="B70" s="737"/>
      <c r="C70" s="809"/>
      <c r="D70" s="737"/>
      <c r="E70" s="737"/>
      <c r="F70" s="802"/>
      <c r="G70" s="802"/>
      <c r="H70" s="802"/>
      <c r="I70" s="802"/>
      <c r="J70" s="802"/>
      <c r="K70" s="802"/>
      <c r="L70" s="67" t="s">
        <v>441</v>
      </c>
      <c r="M70" s="67" t="s">
        <v>442</v>
      </c>
      <c r="N70" s="802"/>
    </row>
    <row r="71" spans="1:14" s="47" customFormat="1" ht="14.25" customHeight="1">
      <c r="A71" s="61">
        <v>2300</v>
      </c>
      <c r="B71" s="808" t="s">
        <v>140</v>
      </c>
      <c r="C71" s="808"/>
      <c r="D71" s="808"/>
      <c r="E71" s="808"/>
      <c r="F71" s="808"/>
      <c r="G71" s="808"/>
      <c r="H71" s="808"/>
      <c r="I71" s="808"/>
      <c r="J71" s="808"/>
      <c r="K71" s="808"/>
      <c r="L71" s="808"/>
      <c r="M71" s="808"/>
      <c r="N71" s="808"/>
    </row>
    <row r="72" spans="1:14" ht="15.75" customHeight="1">
      <c r="A72" s="52">
        <v>2301</v>
      </c>
      <c r="B72" s="54" t="s">
        <v>301</v>
      </c>
      <c r="C72" s="231">
        <f>+PRESUPUESTO!K68</f>
        <v>3000000</v>
      </c>
      <c r="D72" s="200">
        <v>0</v>
      </c>
      <c r="E72" s="200">
        <v>0</v>
      </c>
      <c r="F72" s="150">
        <f>C72+D72-E72</f>
        <v>3000000</v>
      </c>
      <c r="G72" s="150">
        <f>'MES 2'!I74</f>
        <v>711600</v>
      </c>
      <c r="H72" s="230">
        <v>0</v>
      </c>
      <c r="I72" s="150">
        <f>(G72+H72)</f>
        <v>711600</v>
      </c>
      <c r="J72" s="778">
        <f>(I72/F72)</f>
        <v>0.23719999999999999</v>
      </c>
      <c r="K72" s="778"/>
      <c r="L72" s="221">
        <v>0</v>
      </c>
      <c r="M72" s="221">
        <v>0</v>
      </c>
      <c r="N72" s="150">
        <f>(F72-I72)</f>
        <v>2288400</v>
      </c>
    </row>
    <row r="73" spans="1:14" ht="26.25" customHeight="1">
      <c r="A73" s="52">
        <v>2302</v>
      </c>
      <c r="B73" s="54" t="s">
        <v>302</v>
      </c>
      <c r="C73" s="231">
        <f>+PRESUPUESTO!K69</f>
        <v>300000</v>
      </c>
      <c r="D73" s="200">
        <v>0</v>
      </c>
      <c r="E73" s="200">
        <v>0</v>
      </c>
      <c r="F73" s="150">
        <f t="shared" ref="F73:F79" si="20">C73+D73-E73</f>
        <v>300000</v>
      </c>
      <c r="G73" s="150">
        <f>'MES 2'!I75</f>
        <v>250000</v>
      </c>
      <c r="H73" s="230">
        <v>0</v>
      </c>
      <c r="I73" s="150">
        <f t="shared" ref="I73:I79" si="21">(G73+H73)</f>
        <v>250000</v>
      </c>
      <c r="J73" s="778">
        <f t="shared" ref="J73:J79" si="22">(I73/F73)</f>
        <v>0.83333333333333337</v>
      </c>
      <c r="K73" s="778"/>
      <c r="L73" s="221">
        <v>0</v>
      </c>
      <c r="M73" s="221">
        <v>0</v>
      </c>
      <c r="N73" s="150">
        <f t="shared" ref="N73:N79" si="23">(F73-I73)</f>
        <v>50000</v>
      </c>
    </row>
    <row r="74" spans="1:14" ht="23.25" customHeight="1">
      <c r="A74" s="52">
        <v>2303</v>
      </c>
      <c r="B74" s="54" t="s">
        <v>303</v>
      </c>
      <c r="C74" s="231">
        <f>+PRESUPUESTO!K70</f>
        <v>21000000</v>
      </c>
      <c r="D74" s="200">
        <v>0</v>
      </c>
      <c r="E74" s="200">
        <v>0</v>
      </c>
      <c r="F74" s="150">
        <f t="shared" si="20"/>
        <v>21000000</v>
      </c>
      <c r="G74" s="150">
        <f>'MES 2'!I76</f>
        <v>3500000</v>
      </c>
      <c r="H74" s="230">
        <v>0</v>
      </c>
      <c r="I74" s="150">
        <f t="shared" si="21"/>
        <v>3500000</v>
      </c>
      <c r="J74" s="778">
        <f t="shared" si="22"/>
        <v>0.16666666666666666</v>
      </c>
      <c r="K74" s="778"/>
      <c r="L74" s="221">
        <v>0</v>
      </c>
      <c r="M74" s="221">
        <v>0</v>
      </c>
      <c r="N74" s="150">
        <f t="shared" si="23"/>
        <v>17500000</v>
      </c>
    </row>
    <row r="75" spans="1:14" ht="24.75" customHeight="1">
      <c r="A75" s="52">
        <v>2304</v>
      </c>
      <c r="B75" s="54" t="s">
        <v>304</v>
      </c>
      <c r="C75" s="231">
        <f>+PRESUPUESTO!K71</f>
        <v>780000</v>
      </c>
      <c r="D75" s="200">
        <v>0</v>
      </c>
      <c r="E75" s="200">
        <v>0</v>
      </c>
      <c r="F75" s="150">
        <f>C75+D75-E75</f>
        <v>780000</v>
      </c>
      <c r="G75" s="150">
        <f>'MES 2'!I77</f>
        <v>0</v>
      </c>
      <c r="H75" s="230">
        <v>0</v>
      </c>
      <c r="I75" s="150">
        <f>(G75+H75)</f>
        <v>0</v>
      </c>
      <c r="J75" s="778">
        <f>(I75/F75)</f>
        <v>0</v>
      </c>
      <c r="K75" s="778"/>
      <c r="L75" s="221">
        <v>0</v>
      </c>
      <c r="M75" s="221">
        <v>0</v>
      </c>
      <c r="N75" s="150">
        <f>(F75-I75)</f>
        <v>780000</v>
      </c>
    </row>
    <row r="76" spans="1:14" ht="16.5" customHeight="1">
      <c r="A76" s="52">
        <v>2305</v>
      </c>
      <c r="B76" s="54" t="s">
        <v>305</v>
      </c>
      <c r="C76" s="231">
        <f>+PRESUPUESTO!K72</f>
        <v>960000</v>
      </c>
      <c r="D76" s="200">
        <v>0</v>
      </c>
      <c r="E76" s="200">
        <v>0</v>
      </c>
      <c r="F76" s="150">
        <f t="shared" si="20"/>
        <v>960000</v>
      </c>
      <c r="G76" s="150">
        <f>'MES 2'!I78</f>
        <v>433500</v>
      </c>
      <c r="H76" s="230">
        <v>0</v>
      </c>
      <c r="I76" s="150">
        <f t="shared" si="21"/>
        <v>433500</v>
      </c>
      <c r="J76" s="778">
        <f t="shared" si="22"/>
        <v>0.45156249999999998</v>
      </c>
      <c r="K76" s="778"/>
      <c r="L76" s="221">
        <v>0</v>
      </c>
      <c r="M76" s="221">
        <v>0</v>
      </c>
      <c r="N76" s="150">
        <f t="shared" si="23"/>
        <v>526500</v>
      </c>
    </row>
    <row r="77" spans="1:14" ht="15" customHeight="1">
      <c r="A77" s="52">
        <v>2306</v>
      </c>
      <c r="B77" s="54" t="s">
        <v>306</v>
      </c>
      <c r="C77" s="231">
        <f>+PRESUPUESTO!K73</f>
        <v>900000</v>
      </c>
      <c r="D77" s="200">
        <v>0</v>
      </c>
      <c r="E77" s="200">
        <v>0</v>
      </c>
      <c r="F77" s="150">
        <f t="shared" si="20"/>
        <v>900000</v>
      </c>
      <c r="G77" s="150">
        <f>'MES 2'!I79</f>
        <v>260500</v>
      </c>
      <c r="H77" s="230">
        <v>0</v>
      </c>
      <c r="I77" s="150">
        <f t="shared" si="21"/>
        <v>260500</v>
      </c>
      <c r="J77" s="778">
        <f t="shared" si="22"/>
        <v>0.28944444444444445</v>
      </c>
      <c r="K77" s="778"/>
      <c r="L77" s="221">
        <v>0</v>
      </c>
      <c r="M77" s="221">
        <v>0</v>
      </c>
      <c r="N77" s="150">
        <f t="shared" si="23"/>
        <v>639500</v>
      </c>
    </row>
    <row r="78" spans="1:14" ht="34.5" customHeight="1">
      <c r="A78" s="52">
        <v>2307</v>
      </c>
      <c r="B78" s="65" t="s">
        <v>307</v>
      </c>
      <c r="C78" s="231">
        <f>+PRESUPUESTO!K74</f>
        <v>1470000</v>
      </c>
      <c r="D78" s="200">
        <v>0</v>
      </c>
      <c r="E78" s="200">
        <v>0</v>
      </c>
      <c r="F78" s="150">
        <f t="shared" si="20"/>
        <v>1470000</v>
      </c>
      <c r="G78" s="150">
        <f>'MES 2'!I80</f>
        <v>1020000</v>
      </c>
      <c r="H78" s="230">
        <v>0</v>
      </c>
      <c r="I78" s="150">
        <f t="shared" si="21"/>
        <v>1020000</v>
      </c>
      <c r="J78" s="778">
        <f t="shared" si="22"/>
        <v>0.69387755102040816</v>
      </c>
      <c r="K78" s="778"/>
      <c r="L78" s="221">
        <v>0</v>
      </c>
      <c r="M78" s="221">
        <v>0</v>
      </c>
      <c r="N78" s="150">
        <f t="shared" si="23"/>
        <v>450000</v>
      </c>
    </row>
    <row r="79" spans="1:14" ht="22.5" customHeight="1">
      <c r="A79" s="52">
        <v>2308</v>
      </c>
      <c r="B79" s="54" t="s">
        <v>308</v>
      </c>
      <c r="C79" s="231">
        <f>+PRESUPUESTO!K75</f>
        <v>463290</v>
      </c>
      <c r="D79" s="200">
        <v>0</v>
      </c>
      <c r="E79" s="200">
        <v>0</v>
      </c>
      <c r="F79" s="150">
        <f t="shared" si="20"/>
        <v>463290</v>
      </c>
      <c r="G79" s="150">
        <f>'MES 2'!I81</f>
        <v>0</v>
      </c>
      <c r="H79" s="230">
        <v>0</v>
      </c>
      <c r="I79" s="150">
        <f t="shared" si="21"/>
        <v>0</v>
      </c>
      <c r="J79" s="778">
        <f t="shared" si="22"/>
        <v>0</v>
      </c>
      <c r="K79" s="778"/>
      <c r="L79" s="221">
        <v>0</v>
      </c>
      <c r="M79" s="221">
        <v>0</v>
      </c>
      <c r="N79" s="150">
        <f t="shared" si="23"/>
        <v>463290</v>
      </c>
    </row>
    <row r="80" spans="1:14" ht="26.25" customHeight="1">
      <c r="A80" s="52">
        <v>2309</v>
      </c>
      <c r="B80" s="54" t="s">
        <v>309</v>
      </c>
      <c r="C80" s="231">
        <f>+PRESUPUESTO!K76</f>
        <v>820470</v>
      </c>
      <c r="D80" s="200">
        <v>0</v>
      </c>
      <c r="E80" s="200">
        <v>0</v>
      </c>
      <c r="F80" s="150">
        <f>C80+D80-E80</f>
        <v>820470</v>
      </c>
      <c r="G80" s="150">
        <f>'MES 2'!I82</f>
        <v>239226</v>
      </c>
      <c r="H80" s="230">
        <v>0</v>
      </c>
      <c r="I80" s="150">
        <f>(G80+H80)</f>
        <v>239226</v>
      </c>
      <c r="J80" s="778">
        <f t="shared" ref="J80:J85" si="24">(I80/F80)</f>
        <v>0.29157190390873522</v>
      </c>
      <c r="K80" s="778"/>
      <c r="L80" s="221">
        <v>0</v>
      </c>
      <c r="M80" s="221">
        <v>0</v>
      </c>
      <c r="N80" s="150">
        <f>(F80-I80)</f>
        <v>581244</v>
      </c>
    </row>
    <row r="81" spans="1:14" ht="15" customHeight="1">
      <c r="A81" s="52">
        <v>2310</v>
      </c>
      <c r="B81" s="54" t="s">
        <v>310</v>
      </c>
      <c r="C81" s="231">
        <f>+PRESUPUESTO!K77</f>
        <v>6600000</v>
      </c>
      <c r="D81" s="200">
        <v>0</v>
      </c>
      <c r="E81" s="200">
        <v>0</v>
      </c>
      <c r="F81" s="150">
        <f>C81+D81-E81</f>
        <v>6600000</v>
      </c>
      <c r="G81" s="150">
        <f>'MES 2'!I83</f>
        <v>2200000</v>
      </c>
      <c r="H81" s="230">
        <v>0</v>
      </c>
      <c r="I81" s="150">
        <f>(G81+H81)</f>
        <v>2200000</v>
      </c>
      <c r="J81" s="778">
        <f t="shared" si="24"/>
        <v>0.33333333333333331</v>
      </c>
      <c r="K81" s="778"/>
      <c r="L81" s="221">
        <v>0</v>
      </c>
      <c r="M81" s="221">
        <v>0</v>
      </c>
      <c r="N81" s="150">
        <f>(F81-I81)</f>
        <v>4400000</v>
      </c>
    </row>
    <row r="82" spans="1:14" ht="22.15" customHeight="1">
      <c r="A82" s="52">
        <v>2311</v>
      </c>
      <c r="B82" s="54" t="s">
        <v>311</v>
      </c>
      <c r="C82" s="231">
        <f>+PRESUPUESTO!K78</f>
        <v>0</v>
      </c>
      <c r="D82" s="200">
        <v>0</v>
      </c>
      <c r="E82" s="200">
        <v>0</v>
      </c>
      <c r="F82" s="150">
        <f>C82+D82-E82</f>
        <v>0</v>
      </c>
      <c r="G82" s="150">
        <f>'MES 2'!I84</f>
        <v>1621096</v>
      </c>
      <c r="H82" s="230">
        <v>0</v>
      </c>
      <c r="I82" s="150">
        <f>(G82+H82)</f>
        <v>1621096</v>
      </c>
      <c r="J82" s="778" t="e">
        <f t="shared" si="24"/>
        <v>#DIV/0!</v>
      </c>
      <c r="K82" s="778"/>
      <c r="L82" s="221">
        <v>0</v>
      </c>
      <c r="M82" s="221">
        <v>0</v>
      </c>
      <c r="N82" s="150">
        <f>(F82-I82)</f>
        <v>-1621096</v>
      </c>
    </row>
    <row r="83" spans="1:14" ht="18" customHeight="1">
      <c r="A83" s="52">
        <v>2312</v>
      </c>
      <c r="B83" s="54" t="s">
        <v>284</v>
      </c>
      <c r="C83" s="231">
        <f>+PRESUPUESTO!K79</f>
        <v>0</v>
      </c>
      <c r="D83" s="200">
        <v>0</v>
      </c>
      <c r="E83" s="200">
        <v>0</v>
      </c>
      <c r="F83" s="150">
        <f>C83+D83-E83</f>
        <v>0</v>
      </c>
      <c r="G83" s="150">
        <f>'MES 2'!I85</f>
        <v>0</v>
      </c>
      <c r="H83" s="230">
        <v>0</v>
      </c>
      <c r="I83" s="150">
        <f>(G83+H83)</f>
        <v>0</v>
      </c>
      <c r="J83" s="778" t="e">
        <f t="shared" si="24"/>
        <v>#DIV/0!</v>
      </c>
      <c r="K83" s="778"/>
      <c r="L83" s="221">
        <v>0</v>
      </c>
      <c r="M83" s="221">
        <v>0</v>
      </c>
      <c r="N83" s="150">
        <f>(F83-I83)</f>
        <v>0</v>
      </c>
    </row>
    <row r="84" spans="1:14" ht="15" customHeight="1">
      <c r="A84" s="737" t="s">
        <v>453</v>
      </c>
      <c r="B84" s="737"/>
      <c r="C84" s="232">
        <f t="shared" ref="C84:I84" si="25">SUM(C72:C83)</f>
        <v>36293760</v>
      </c>
      <c r="D84" s="232">
        <f t="shared" si="25"/>
        <v>0</v>
      </c>
      <c r="E84" s="232">
        <f t="shared" si="25"/>
        <v>0</v>
      </c>
      <c r="F84" s="232">
        <f t="shared" si="25"/>
        <v>36293760</v>
      </c>
      <c r="G84" s="232">
        <f t="shared" si="25"/>
        <v>10235922</v>
      </c>
      <c r="H84" s="233">
        <f t="shared" si="25"/>
        <v>0</v>
      </c>
      <c r="I84" s="232">
        <f t="shared" si="25"/>
        <v>10235922</v>
      </c>
      <c r="J84" s="777">
        <f t="shared" si="24"/>
        <v>0.28202980347034862</v>
      </c>
      <c r="K84" s="777"/>
      <c r="L84" s="229">
        <f>SUM(L72:L83)</f>
        <v>0</v>
      </c>
      <c r="M84" s="229">
        <f>SUM(M72:M83)</f>
        <v>0</v>
      </c>
      <c r="N84" s="232">
        <f>SUM(N72:N83)</f>
        <v>26057838</v>
      </c>
    </row>
    <row r="85" spans="1:14" s="47" customFormat="1" ht="15" customHeight="1">
      <c r="A85" s="737" t="s">
        <v>454</v>
      </c>
      <c r="B85" s="737"/>
      <c r="C85" s="232">
        <f t="shared" ref="C85:I85" si="26">C84+C67+C50</f>
        <v>115823760</v>
      </c>
      <c r="D85" s="232">
        <f t="shared" si="26"/>
        <v>0</v>
      </c>
      <c r="E85" s="232">
        <f t="shared" si="26"/>
        <v>0</v>
      </c>
      <c r="F85" s="232">
        <f t="shared" si="26"/>
        <v>115823760</v>
      </c>
      <c r="G85" s="232">
        <f t="shared" si="26"/>
        <v>65423195</v>
      </c>
      <c r="H85" s="233">
        <f t="shared" si="26"/>
        <v>0</v>
      </c>
      <c r="I85" s="232">
        <f t="shared" si="26"/>
        <v>65423195</v>
      </c>
      <c r="J85" s="777">
        <f t="shared" si="24"/>
        <v>0.56485124468416492</v>
      </c>
      <c r="K85" s="777"/>
      <c r="L85" s="232">
        <f>L84+L67+L50</f>
        <v>0</v>
      </c>
      <c r="M85" s="232">
        <f>M84+M67+M50</f>
        <v>0</v>
      </c>
      <c r="N85" s="232">
        <f>N84+N67+N50</f>
        <v>50400565</v>
      </c>
    </row>
    <row r="86" spans="1:14" ht="18" customHeight="1">
      <c r="B86" s="737" t="s">
        <v>210</v>
      </c>
      <c r="C86" s="737"/>
      <c r="D86" s="737" t="s">
        <v>455</v>
      </c>
      <c r="E86" s="737"/>
      <c r="F86" s="737"/>
      <c r="G86" s="737"/>
      <c r="H86" s="737" t="s">
        <v>456</v>
      </c>
      <c r="I86" s="737"/>
      <c r="J86" s="737"/>
      <c r="K86" s="737"/>
      <c r="L86" s="737"/>
      <c r="M86" s="737"/>
      <c r="N86" s="737"/>
    </row>
    <row r="87" spans="1:14" ht="12" customHeight="1">
      <c r="B87" s="737"/>
      <c r="C87" s="737"/>
      <c r="D87" s="737"/>
      <c r="E87" s="737"/>
      <c r="F87" s="737"/>
      <c r="G87" s="737"/>
      <c r="H87" s="737"/>
      <c r="I87" s="737"/>
      <c r="J87" s="737"/>
      <c r="K87" s="737"/>
      <c r="L87" s="737"/>
      <c r="M87" s="737"/>
      <c r="N87" s="737"/>
    </row>
    <row r="88" spans="1:14" ht="33" customHeight="1">
      <c r="B88" s="737"/>
      <c r="C88" s="737"/>
      <c r="D88" s="737"/>
      <c r="E88" s="737"/>
      <c r="F88" s="737"/>
      <c r="G88" s="737"/>
      <c r="H88" s="737"/>
      <c r="I88" s="737"/>
      <c r="J88" s="737"/>
      <c r="K88" s="737"/>
      <c r="L88" s="737"/>
      <c r="M88" s="737"/>
      <c r="N88" s="737"/>
    </row>
    <row r="89" spans="1:14" ht="16.5" customHeight="1">
      <c r="B89" s="737" t="s">
        <v>317</v>
      </c>
      <c r="C89" s="737"/>
      <c r="D89" s="737" t="s">
        <v>317</v>
      </c>
      <c r="E89" s="737"/>
      <c r="F89" s="737"/>
      <c r="G89" s="737"/>
      <c r="H89" s="737" t="s">
        <v>317</v>
      </c>
      <c r="I89" s="737"/>
      <c r="J89" s="737"/>
      <c r="K89" s="737"/>
      <c r="L89" s="737"/>
      <c r="M89" s="737"/>
      <c r="N89" s="737"/>
    </row>
    <row r="90" spans="1:14" ht="17.25" customHeight="1"/>
    <row r="91" spans="1:14" s="32" customFormat="1" ht="17.25" customHeight="1">
      <c r="A91" s="803" t="s">
        <v>457</v>
      </c>
      <c r="B91" s="803"/>
      <c r="C91" s="803"/>
      <c r="D91" s="799" t="s">
        <v>458</v>
      </c>
      <c r="E91" s="800"/>
      <c r="F91" s="234">
        <f>H22</f>
        <v>48259900</v>
      </c>
      <c r="G91" s="730" t="s">
        <v>459</v>
      </c>
      <c r="H91" s="730"/>
      <c r="I91" s="730"/>
      <c r="J91" s="843">
        <f>F91+'MES 2'!J93</f>
        <v>85743364.329999998</v>
      </c>
      <c r="K91" s="843"/>
      <c r="L91" s="50"/>
      <c r="M91" s="50"/>
    </row>
    <row r="92" spans="1:14" s="32" customFormat="1" ht="17.25" customHeight="1">
      <c r="A92" s="803"/>
      <c r="B92" s="803"/>
      <c r="C92" s="803"/>
      <c r="D92" s="799" t="s">
        <v>460</v>
      </c>
      <c r="E92" s="800"/>
      <c r="F92" s="234">
        <f>H85</f>
        <v>0</v>
      </c>
      <c r="G92" s="730" t="s">
        <v>461</v>
      </c>
      <c r="H92" s="730"/>
      <c r="I92" s="730"/>
      <c r="J92" s="843">
        <f>+F92+'MES 2'!J94</f>
        <v>65423195</v>
      </c>
      <c r="K92" s="843"/>
      <c r="L92" s="50"/>
      <c r="M92" s="50"/>
    </row>
    <row r="93" spans="1:14" s="32" customFormat="1" ht="18" customHeight="1">
      <c r="A93" s="804" t="s">
        <v>462</v>
      </c>
      <c r="B93" s="804"/>
      <c r="C93" s="804"/>
      <c r="D93" s="799" t="s">
        <v>463</v>
      </c>
      <c r="E93" s="800"/>
      <c r="F93" s="234">
        <f>+F91-F92</f>
        <v>48259900</v>
      </c>
      <c r="G93" s="827" t="s">
        <v>464</v>
      </c>
      <c r="H93" s="827"/>
      <c r="I93" s="827"/>
      <c r="J93" s="843">
        <f>J91-J92</f>
        <v>20320169.329999998</v>
      </c>
      <c r="K93" s="843"/>
      <c r="L93" s="50"/>
      <c r="M93" s="50"/>
    </row>
    <row r="94" spans="1:14" s="32" customFormat="1" ht="52.5" customHeight="1">
      <c r="A94" s="803" t="s">
        <v>465</v>
      </c>
      <c r="B94" s="803"/>
      <c r="C94" s="803"/>
      <c r="D94" s="85"/>
      <c r="E94" s="85"/>
      <c r="F94" s="85"/>
      <c r="G94" s="85"/>
      <c r="H94" s="85"/>
      <c r="I94" s="85"/>
      <c r="J94" s="85"/>
      <c r="K94" s="85"/>
      <c r="L94" s="85"/>
      <c r="M94" s="85"/>
      <c r="N94" s="85"/>
    </row>
    <row r="95" spans="1:14" s="32" customFormat="1" ht="27" customHeight="1">
      <c r="A95" s="803" t="s">
        <v>466</v>
      </c>
      <c r="B95" s="803"/>
      <c r="C95" s="803"/>
      <c r="D95" s="842" t="s">
        <v>467</v>
      </c>
      <c r="E95" s="842"/>
      <c r="F95" s="270">
        <f>C8</f>
        <v>19303960</v>
      </c>
      <c r="G95" s="805" t="s">
        <v>468</v>
      </c>
      <c r="H95" s="805"/>
      <c r="I95" s="805"/>
      <c r="J95" s="805"/>
      <c r="K95" s="847"/>
      <c r="L95" s="847"/>
      <c r="M95" s="79"/>
      <c r="N95" s="80"/>
    </row>
    <row r="96" spans="1:14" s="32" customFormat="1" ht="33.75" customHeight="1">
      <c r="A96" s="803"/>
      <c r="B96" s="803"/>
      <c r="C96" s="803"/>
      <c r="D96" s="801" t="s">
        <v>471</v>
      </c>
      <c r="E96" s="801"/>
      <c r="F96" s="234">
        <f>H22</f>
        <v>48259900</v>
      </c>
      <c r="G96" s="741" t="s">
        <v>472</v>
      </c>
      <c r="H96" s="741"/>
      <c r="I96" s="235">
        <v>0</v>
      </c>
      <c r="K96" s="797"/>
      <c r="L96" s="797"/>
      <c r="M96" s="73" t="s">
        <v>469</v>
      </c>
      <c r="N96" s="74" t="s">
        <v>470</v>
      </c>
    </row>
    <row r="97" spans="1:14" s="32" customFormat="1" ht="31.5" customHeight="1">
      <c r="A97" s="803"/>
      <c r="B97" s="803"/>
      <c r="C97" s="803"/>
      <c r="D97" s="801" t="s">
        <v>474</v>
      </c>
      <c r="E97" s="801"/>
      <c r="F97" s="236">
        <f>F95-F96</f>
        <v>-28955940</v>
      </c>
      <c r="G97" s="741" t="s">
        <v>475</v>
      </c>
      <c r="H97" s="741"/>
      <c r="I97" s="235">
        <v>0</v>
      </c>
      <c r="K97" s="797" t="s">
        <v>473</v>
      </c>
      <c r="L97" s="797"/>
      <c r="M97" s="81">
        <v>0</v>
      </c>
      <c r="N97" s="82" t="s">
        <v>517</v>
      </c>
    </row>
    <row r="98" spans="1:14" s="32" customFormat="1" ht="18" customHeight="1">
      <c r="A98" s="803"/>
      <c r="B98" s="803"/>
      <c r="C98" s="803"/>
      <c r="F98" s="45"/>
      <c r="G98" s="28"/>
      <c r="H98" s="28"/>
      <c r="I98" s="28"/>
      <c r="J98" s="28"/>
      <c r="K98" s="797" t="s">
        <v>473</v>
      </c>
      <c r="L98" s="797"/>
      <c r="M98" s="81">
        <v>0</v>
      </c>
      <c r="N98" s="82">
        <v>0</v>
      </c>
    </row>
    <row r="99" spans="1:14" s="32" customFormat="1" ht="21.75" customHeight="1">
      <c r="A99" s="803" t="s">
        <v>477</v>
      </c>
      <c r="B99" s="803"/>
      <c r="C99" s="803"/>
      <c r="K99" s="797" t="s">
        <v>473</v>
      </c>
      <c r="L99" s="797"/>
      <c r="M99" s="81">
        <v>0</v>
      </c>
      <c r="N99" s="82">
        <v>0</v>
      </c>
    </row>
    <row r="100" spans="1:14" s="32" customFormat="1" ht="33" customHeight="1">
      <c r="A100" s="848"/>
      <c r="B100" s="848"/>
      <c r="C100" s="848"/>
      <c r="K100" s="797" t="s">
        <v>476</v>
      </c>
      <c r="L100" s="797"/>
      <c r="M100" s="81">
        <v>0</v>
      </c>
      <c r="N100" s="82">
        <v>0</v>
      </c>
    </row>
    <row r="101" spans="1:14" ht="24" customHeight="1">
      <c r="B101" s="51"/>
      <c r="C101" s="51"/>
      <c r="K101" s="768" t="s">
        <v>476</v>
      </c>
      <c r="L101" s="770"/>
      <c r="M101" s="83">
        <v>0</v>
      </c>
      <c r="N101" s="84">
        <v>0</v>
      </c>
    </row>
    <row r="102" spans="1:14" ht="18" customHeight="1">
      <c r="A102" s="138"/>
      <c r="B102" s="138"/>
      <c r="C102" s="138"/>
      <c r="D102" s="139"/>
      <c r="E102" s="139"/>
      <c r="F102" s="139"/>
      <c r="G102" s="139"/>
      <c r="H102" s="139"/>
      <c r="I102" s="139"/>
      <c r="J102" s="139"/>
      <c r="K102" s="139"/>
      <c r="L102" s="139"/>
      <c r="M102" s="139"/>
      <c r="N102" s="139"/>
    </row>
    <row r="103" spans="1:14" ht="33" customHeight="1">
      <c r="A103" s="796" t="s">
        <v>478</v>
      </c>
      <c r="B103" s="796"/>
      <c r="C103" s="796"/>
      <c r="D103" s="796"/>
      <c r="E103" s="796"/>
      <c r="F103" s="796"/>
      <c r="G103" s="796"/>
      <c r="H103" s="796"/>
      <c r="I103" s="796"/>
      <c r="J103" s="796"/>
      <c r="K103" s="796"/>
      <c r="L103" s="796"/>
      <c r="M103" s="796"/>
      <c r="N103" s="796"/>
    </row>
    <row r="104" spans="1:14" ht="18" customHeight="1">
      <c r="A104" s="32"/>
      <c r="B104" s="32"/>
      <c r="C104" s="32"/>
      <c r="D104" s="32"/>
      <c r="E104" s="32"/>
      <c r="F104" s="32"/>
      <c r="G104" s="32"/>
      <c r="H104" s="32"/>
      <c r="I104" s="32"/>
      <c r="J104" s="32"/>
      <c r="K104" s="32"/>
      <c r="L104" s="32"/>
      <c r="M104" s="32"/>
      <c r="N104" s="32"/>
    </row>
    <row r="105" spans="1:14" ht="18" customHeight="1">
      <c r="A105" s="779" t="s">
        <v>479</v>
      </c>
      <c r="B105" s="780"/>
      <c r="C105" s="785" t="s">
        <v>480</v>
      </c>
      <c r="D105" s="786"/>
      <c r="E105" s="786"/>
      <c r="F105" s="787"/>
      <c r="G105" s="140" t="s">
        <v>481</v>
      </c>
      <c r="H105" s="788" t="s">
        <v>482</v>
      </c>
      <c r="I105" s="788"/>
      <c r="J105" s="788"/>
      <c r="K105" s="788"/>
      <c r="L105" s="788"/>
      <c r="M105" s="789"/>
      <c r="N105" s="141" t="s">
        <v>483</v>
      </c>
    </row>
    <row r="106" spans="1:14" ht="18" customHeight="1">
      <c r="A106" s="781"/>
      <c r="B106" s="782"/>
      <c r="C106" s="790" t="s">
        <v>484</v>
      </c>
      <c r="D106" s="791" t="s">
        <v>415</v>
      </c>
      <c r="E106" s="792" t="s">
        <v>416</v>
      </c>
      <c r="F106" s="774" t="s">
        <v>485</v>
      </c>
      <c r="G106" s="774" t="s">
        <v>486</v>
      </c>
      <c r="H106" s="774" t="s">
        <v>515</v>
      </c>
      <c r="I106" s="774" t="s">
        <v>488</v>
      </c>
      <c r="J106" s="774" t="s">
        <v>421</v>
      </c>
      <c r="K106" s="774"/>
      <c r="L106" s="794" t="s">
        <v>422</v>
      </c>
      <c r="M106" s="795"/>
      <c r="N106" s="774" t="s">
        <v>489</v>
      </c>
    </row>
    <row r="107" spans="1:14" ht="18" customHeight="1">
      <c r="A107" s="783"/>
      <c r="B107" s="784"/>
      <c r="C107" s="790"/>
      <c r="D107" s="791"/>
      <c r="E107" s="792"/>
      <c r="F107" s="793"/>
      <c r="G107" s="774"/>
      <c r="H107" s="774"/>
      <c r="I107" s="774"/>
      <c r="J107" s="774"/>
      <c r="K107" s="774"/>
      <c r="L107" s="63" t="s">
        <v>441</v>
      </c>
      <c r="M107" s="63" t="s">
        <v>442</v>
      </c>
      <c r="N107" s="774"/>
    </row>
    <row r="108" spans="1:14" ht="18" customHeight="1">
      <c r="A108" s="775" t="s">
        <v>490</v>
      </c>
      <c r="B108" s="775"/>
      <c r="C108" s="775"/>
      <c r="D108" s="775"/>
      <c r="E108" s="775"/>
      <c r="F108" s="775"/>
      <c r="G108" s="775"/>
      <c r="H108" s="775"/>
      <c r="I108" s="775"/>
      <c r="J108" s="775"/>
      <c r="K108" s="775"/>
      <c r="L108" s="775"/>
      <c r="M108" s="775"/>
      <c r="N108" s="776"/>
    </row>
    <row r="109" spans="1:14" ht="18" customHeight="1">
      <c r="A109" s="142"/>
      <c r="B109" s="143" t="s">
        <v>491</v>
      </c>
      <c r="C109" s="144">
        <f>SUM(C110:C112)</f>
        <v>0</v>
      </c>
      <c r="D109" s="145">
        <f>SUM(D110:D112)</f>
        <v>0</v>
      </c>
      <c r="E109" s="145">
        <f>SUM(E110:E112)</f>
        <v>0</v>
      </c>
      <c r="F109" s="144">
        <f>C109+D109-E109</f>
        <v>0</v>
      </c>
      <c r="G109" s="144">
        <f>SUM(G110:G112)</f>
        <v>0</v>
      </c>
      <c r="H109" s="145">
        <f>SUM(H110:H112)</f>
        <v>0</v>
      </c>
      <c r="I109" s="144">
        <f>G109+H109</f>
        <v>0</v>
      </c>
      <c r="J109" s="777" t="e">
        <f>(I109/F109)</f>
        <v>#DIV/0!</v>
      </c>
      <c r="K109" s="777"/>
      <c r="L109" s="146">
        <f>SUM(L110:L112)</f>
        <v>0</v>
      </c>
      <c r="M109" s="146">
        <f>SUM(M110:M112)</f>
        <v>0</v>
      </c>
      <c r="N109" s="144">
        <f>F109-I109</f>
        <v>0</v>
      </c>
    </row>
    <row r="110" spans="1:14" ht="18" customHeight="1">
      <c r="A110" s="142">
        <v>1</v>
      </c>
      <c r="B110" s="44" t="s">
        <v>492</v>
      </c>
      <c r="C110" s="147">
        <v>0</v>
      </c>
      <c r="D110" s="147">
        <v>0</v>
      </c>
      <c r="E110" s="147">
        <v>0</v>
      </c>
      <c r="F110" s="144">
        <f>C110+D110-E110</f>
        <v>0</v>
      </c>
      <c r="G110" s="148">
        <v>0</v>
      </c>
      <c r="H110" s="147">
        <v>0</v>
      </c>
      <c r="I110" s="148">
        <f>G110+H110</f>
        <v>0</v>
      </c>
      <c r="J110" s="778" t="e">
        <f>(I110/F110)</f>
        <v>#DIV/0!</v>
      </c>
      <c r="K110" s="778"/>
      <c r="L110" s="149">
        <v>0</v>
      </c>
      <c r="M110" s="149">
        <v>0</v>
      </c>
      <c r="N110" s="150">
        <f>(F110-I110)</f>
        <v>0</v>
      </c>
    </row>
    <row r="111" spans="1:14" ht="18" customHeight="1">
      <c r="A111" s="142">
        <v>2</v>
      </c>
      <c r="B111" s="44" t="s">
        <v>493</v>
      </c>
      <c r="C111" s="147">
        <v>0</v>
      </c>
      <c r="D111" s="147">
        <v>0</v>
      </c>
      <c r="E111" s="147">
        <v>0</v>
      </c>
      <c r="F111" s="144">
        <f>C111+D111-E111</f>
        <v>0</v>
      </c>
      <c r="G111" s="148">
        <v>0</v>
      </c>
      <c r="H111" s="147">
        <v>0</v>
      </c>
      <c r="I111" s="148">
        <f t="shared" ref="I111:I112" si="27">G111+H111</f>
        <v>0</v>
      </c>
      <c r="J111" s="778" t="e">
        <f t="shared" ref="J111:J112" si="28">(I111/F111)</f>
        <v>#DIV/0!</v>
      </c>
      <c r="K111" s="778"/>
      <c r="L111" s="149">
        <v>0</v>
      </c>
      <c r="M111" s="149">
        <v>0</v>
      </c>
      <c r="N111" s="150">
        <f>(F111-I111)</f>
        <v>0</v>
      </c>
    </row>
    <row r="112" spans="1:14" ht="18" customHeight="1">
      <c r="A112" s="142">
        <v>3</v>
      </c>
      <c r="B112" s="44" t="s">
        <v>494</v>
      </c>
      <c r="C112" s="147">
        <v>0</v>
      </c>
      <c r="D112" s="147">
        <v>0</v>
      </c>
      <c r="E112" s="147">
        <v>0</v>
      </c>
      <c r="F112" s="144">
        <f>C112+D112-E112</f>
        <v>0</v>
      </c>
      <c r="G112" s="148">
        <v>0</v>
      </c>
      <c r="H112" s="147">
        <v>0</v>
      </c>
      <c r="I112" s="148">
        <f t="shared" si="27"/>
        <v>0</v>
      </c>
      <c r="J112" s="778" t="e">
        <f t="shared" si="28"/>
        <v>#DIV/0!</v>
      </c>
      <c r="K112" s="778"/>
      <c r="L112" s="149">
        <v>0</v>
      </c>
      <c r="M112" s="149">
        <v>0</v>
      </c>
      <c r="N112" s="150">
        <f>(F112-I112)</f>
        <v>0</v>
      </c>
    </row>
    <row r="113" spans="1:14" ht="18" customHeight="1">
      <c r="A113" s="32"/>
      <c r="B113" s="32"/>
      <c r="C113" s="32"/>
      <c r="D113" s="32"/>
      <c r="E113" s="32"/>
      <c r="F113" s="32"/>
      <c r="G113" s="32"/>
      <c r="H113" s="32"/>
      <c r="I113" s="32"/>
      <c r="J113" s="32"/>
      <c r="K113" s="32"/>
      <c r="L113" s="32"/>
      <c r="M113" s="32"/>
      <c r="N113" s="32"/>
    </row>
    <row r="114" spans="1:14" ht="18" customHeight="1">
      <c r="A114" s="32"/>
      <c r="B114" s="32"/>
      <c r="C114" s="151"/>
      <c r="D114" s="151"/>
      <c r="E114" s="151"/>
      <c r="F114" s="151"/>
      <c r="G114" s="151"/>
      <c r="H114" s="151"/>
      <c r="I114" s="151"/>
      <c r="J114" s="152"/>
      <c r="K114" s="152"/>
      <c r="L114" s="151"/>
      <c r="M114" s="151"/>
      <c r="N114" s="151"/>
    </row>
    <row r="115" spans="1:14" ht="18" customHeight="1">
      <c r="A115" s="772" t="s">
        <v>210</v>
      </c>
      <c r="B115" s="773"/>
      <c r="C115" s="771"/>
      <c r="D115" s="771" t="s">
        <v>455</v>
      </c>
      <c r="E115" s="737"/>
      <c r="F115" s="737"/>
      <c r="G115" s="737"/>
      <c r="H115" s="737" t="s">
        <v>495</v>
      </c>
      <c r="I115" s="737"/>
      <c r="J115" s="737"/>
      <c r="K115" s="737"/>
      <c r="L115" s="737"/>
      <c r="M115" s="737"/>
      <c r="N115" s="737"/>
    </row>
    <row r="116" spans="1:14" ht="18" customHeight="1">
      <c r="A116" s="768"/>
      <c r="B116" s="769"/>
      <c r="C116" s="770"/>
      <c r="D116" s="771"/>
      <c r="E116" s="737"/>
      <c r="F116" s="737"/>
      <c r="G116" s="737"/>
      <c r="H116" s="737"/>
      <c r="I116" s="737"/>
      <c r="J116" s="737"/>
      <c r="K116" s="737"/>
      <c r="L116" s="737"/>
      <c r="M116" s="737"/>
      <c r="N116" s="737"/>
    </row>
    <row r="117" spans="1:14" ht="45.6" customHeight="1">
      <c r="A117" s="768"/>
      <c r="B117" s="769"/>
      <c r="C117" s="770"/>
      <c r="D117" s="771"/>
      <c r="E117" s="737"/>
      <c r="F117" s="737"/>
      <c r="G117" s="737"/>
      <c r="H117" s="737"/>
      <c r="I117" s="737"/>
      <c r="J117" s="737"/>
      <c r="K117" s="737"/>
      <c r="L117" s="737"/>
      <c r="M117" s="737"/>
      <c r="N117" s="737"/>
    </row>
    <row r="118" spans="1:14" ht="18" customHeight="1">
      <c r="A118" s="772" t="s">
        <v>317</v>
      </c>
      <c r="B118" s="773"/>
      <c r="C118" s="771"/>
      <c r="D118" s="771" t="s">
        <v>317</v>
      </c>
      <c r="E118" s="737"/>
      <c r="F118" s="737"/>
      <c r="G118" s="737"/>
      <c r="H118" s="737" t="s">
        <v>317</v>
      </c>
      <c r="I118" s="737"/>
      <c r="J118" s="737"/>
      <c r="K118" s="737"/>
      <c r="L118" s="737"/>
      <c r="M118" s="737"/>
      <c r="N118" s="737"/>
    </row>
  </sheetData>
  <sheetProtection algorithmName="SHA-512" hashValue="yCt8LMZzlX5RGtz+tBGut0ilMw3i3CXrBkD59MwfQ7LVDI5uJLQLRVJq8eQ1fr3CL9J7eWLkbP4ZiDHpkuHR/A==" saltValue="0DDMKTHJBTIqEFL5IntdCw==" spinCount="100000" sheet="1" objects="1" scenarios="1"/>
  <mergeCells count="232">
    <mergeCell ref="K101:L101"/>
    <mergeCell ref="A94:C94"/>
    <mergeCell ref="D69:D70"/>
    <mergeCell ref="E69:E70"/>
    <mergeCell ref="N69:N70"/>
    <mergeCell ref="J40:K40"/>
    <mergeCell ref="J41:K41"/>
    <mergeCell ref="J42:K42"/>
    <mergeCell ref="H69:H70"/>
    <mergeCell ref="I69:I70"/>
    <mergeCell ref="J66:K66"/>
    <mergeCell ref="J56:K56"/>
    <mergeCell ref="J57:K57"/>
    <mergeCell ref="J58:K58"/>
    <mergeCell ref="J59:K59"/>
    <mergeCell ref="J80:K80"/>
    <mergeCell ref="J82:K82"/>
    <mergeCell ref="A100:C100"/>
    <mergeCell ref="B89:C89"/>
    <mergeCell ref="D89:G89"/>
    <mergeCell ref="H89:N89"/>
    <mergeCell ref="B87:C87"/>
    <mergeCell ref="D87:G87"/>
    <mergeCell ref="H87:N87"/>
    <mergeCell ref="J11:K11"/>
    <mergeCell ref="B69:B70"/>
    <mergeCell ref="A67:B67"/>
    <mergeCell ref="J67:K67"/>
    <mergeCell ref="L68:M68"/>
    <mergeCell ref="L69:M69"/>
    <mergeCell ref="J68:K68"/>
    <mergeCell ref="L11:M11"/>
    <mergeCell ref="E8:F8"/>
    <mergeCell ref="J21:K21"/>
    <mergeCell ref="G34:G35"/>
    <mergeCell ref="H34:H35"/>
    <mergeCell ref="I25:N25"/>
    <mergeCell ref="G12:G13"/>
    <mergeCell ref="H12:H13"/>
    <mergeCell ref="I12:I13"/>
    <mergeCell ref="J12:K13"/>
    <mergeCell ref="A69:A70"/>
    <mergeCell ref="I34:I35"/>
    <mergeCell ref="J34:K35"/>
    <mergeCell ref="N34:N35"/>
    <mergeCell ref="L33:M33"/>
    <mergeCell ref="J38:K38"/>
    <mergeCell ref="J39:K39"/>
    <mergeCell ref="M5:N5"/>
    <mergeCell ref="C7:D7"/>
    <mergeCell ref="E7:F7"/>
    <mergeCell ref="G7:H7"/>
    <mergeCell ref="B34:B35"/>
    <mergeCell ref="A1:N1"/>
    <mergeCell ref="B26:D26"/>
    <mergeCell ref="E26:H26"/>
    <mergeCell ref="I26:N26"/>
    <mergeCell ref="J22:K22"/>
    <mergeCell ref="B27:D27"/>
    <mergeCell ref="E27:H27"/>
    <mergeCell ref="I27:N27"/>
    <mergeCell ref="M2:N2"/>
    <mergeCell ref="M9:N9"/>
    <mergeCell ref="M3:N3"/>
    <mergeCell ref="M4:N4"/>
    <mergeCell ref="L12:M12"/>
    <mergeCell ref="C5:D5"/>
    <mergeCell ref="E5:F5"/>
    <mergeCell ref="G5:H5"/>
    <mergeCell ref="J5:K5"/>
    <mergeCell ref="G9:H9"/>
    <mergeCell ref="J7:K7"/>
    <mergeCell ref="E4:F4"/>
    <mergeCell ref="G4:H4"/>
    <mergeCell ref="G3:H3"/>
    <mergeCell ref="C9:D9"/>
    <mergeCell ref="C8:D8"/>
    <mergeCell ref="J9:K9"/>
    <mergeCell ref="C6:D6"/>
    <mergeCell ref="E6:F6"/>
    <mergeCell ref="G6:H6"/>
    <mergeCell ref="J6:K6"/>
    <mergeCell ref="G8:H8"/>
    <mergeCell ref="J8:K8"/>
    <mergeCell ref="C3:D3"/>
    <mergeCell ref="E3:F3"/>
    <mergeCell ref="N12:N13"/>
    <mergeCell ref="B24:D24"/>
    <mergeCell ref="E24:H24"/>
    <mergeCell ref="A84:B84"/>
    <mergeCell ref="J84:K84"/>
    <mergeCell ref="C34:C35"/>
    <mergeCell ref="D34:D35"/>
    <mergeCell ref="E34:E35"/>
    <mergeCell ref="F34:F35"/>
    <mergeCell ref="A31:N31"/>
    <mergeCell ref="A32:N32"/>
    <mergeCell ref="J33:K33"/>
    <mergeCell ref="B36:N36"/>
    <mergeCell ref="J52:K52"/>
    <mergeCell ref="J53:K53"/>
    <mergeCell ref="J47:K47"/>
    <mergeCell ref="A50:B50"/>
    <mergeCell ref="J50:K50"/>
    <mergeCell ref="A34:A35"/>
    <mergeCell ref="F12:F13"/>
    <mergeCell ref="C69:C70"/>
    <mergeCell ref="J64:K64"/>
    <mergeCell ref="J65:K65"/>
    <mergeCell ref="J76:K76"/>
    <mergeCell ref="K99:L99"/>
    <mergeCell ref="K100:L100"/>
    <mergeCell ref="G96:H96"/>
    <mergeCell ref="D95:E95"/>
    <mergeCell ref="G95:J95"/>
    <mergeCell ref="K95:L95"/>
    <mergeCell ref="A95:C99"/>
    <mergeCell ref="D88:G88"/>
    <mergeCell ref="H88:N88"/>
    <mergeCell ref="D93:E93"/>
    <mergeCell ref="G93:I93"/>
    <mergeCell ref="J93:K93"/>
    <mergeCell ref="D97:E97"/>
    <mergeCell ref="A91:C92"/>
    <mergeCell ref="A93:C93"/>
    <mergeCell ref="D96:E96"/>
    <mergeCell ref="J91:K91"/>
    <mergeCell ref="J92:K92"/>
    <mergeCell ref="K98:L98"/>
    <mergeCell ref="G97:H97"/>
    <mergeCell ref="K96:L96"/>
    <mergeCell ref="G92:I92"/>
    <mergeCell ref="D91:E91"/>
    <mergeCell ref="D92:E92"/>
    <mergeCell ref="J81:K81"/>
    <mergeCell ref="J74:K74"/>
    <mergeCell ref="J75:K75"/>
    <mergeCell ref="F69:F70"/>
    <mergeCell ref="G69:G70"/>
    <mergeCell ref="A85:B85"/>
    <mergeCell ref="J85:K85"/>
    <mergeCell ref="J72:K72"/>
    <mergeCell ref="J73:K73"/>
    <mergeCell ref="C2:D2"/>
    <mergeCell ref="E2:F2"/>
    <mergeCell ref="J2:K2"/>
    <mergeCell ref="J83:K83"/>
    <mergeCell ref="M8:N8"/>
    <mergeCell ref="E9:F9"/>
    <mergeCell ref="J60:K60"/>
    <mergeCell ref="H86:N86"/>
    <mergeCell ref="M6:N6"/>
    <mergeCell ref="J14:K14"/>
    <mergeCell ref="J18:K18"/>
    <mergeCell ref="J19:K19"/>
    <mergeCell ref="M7:N7"/>
    <mergeCell ref="C12:C13"/>
    <mergeCell ref="J63:K63"/>
    <mergeCell ref="J61:K61"/>
    <mergeCell ref="J62:K62"/>
    <mergeCell ref="J46:K46"/>
    <mergeCell ref="J49:K49"/>
    <mergeCell ref="B51:N51"/>
    <mergeCell ref="J54:K54"/>
    <mergeCell ref="J55:K55"/>
    <mergeCell ref="J20:K20"/>
    <mergeCell ref="J77:K77"/>
    <mergeCell ref="G2:H2"/>
    <mergeCell ref="J3:K3"/>
    <mergeCell ref="C4:D4"/>
    <mergeCell ref="B86:C86"/>
    <mergeCell ref="D86:G86"/>
    <mergeCell ref="K97:L97"/>
    <mergeCell ref="G91:I91"/>
    <mergeCell ref="B88:C88"/>
    <mergeCell ref="A2:A10"/>
    <mergeCell ref="J4:K4"/>
    <mergeCell ref="L34:M34"/>
    <mergeCell ref="J37:K37"/>
    <mergeCell ref="A22:B22"/>
    <mergeCell ref="A12:A13"/>
    <mergeCell ref="B12:B13"/>
    <mergeCell ref="J48:K48"/>
    <mergeCell ref="D12:D13"/>
    <mergeCell ref="E12:E13"/>
    <mergeCell ref="J43:K43"/>
    <mergeCell ref="J44:K44"/>
    <mergeCell ref="J45:K45"/>
    <mergeCell ref="I24:N24"/>
    <mergeCell ref="B25:D25"/>
    <mergeCell ref="E25:H25"/>
    <mergeCell ref="G10:H10"/>
    <mergeCell ref="J10:L10"/>
    <mergeCell ref="M10:N10"/>
    <mergeCell ref="J15:K15"/>
    <mergeCell ref="J16:K16"/>
    <mergeCell ref="J17:K17"/>
    <mergeCell ref="A103:N103"/>
    <mergeCell ref="A105:B107"/>
    <mergeCell ref="C105:F105"/>
    <mergeCell ref="H105:M105"/>
    <mergeCell ref="C106:C107"/>
    <mergeCell ref="D106:D107"/>
    <mergeCell ref="E106:E107"/>
    <mergeCell ref="F106:F107"/>
    <mergeCell ref="G106:G107"/>
    <mergeCell ref="H106:H107"/>
    <mergeCell ref="I106:I107"/>
    <mergeCell ref="J106:K107"/>
    <mergeCell ref="L106:M106"/>
    <mergeCell ref="N106:N107"/>
    <mergeCell ref="J78:K78"/>
    <mergeCell ref="J79:K79"/>
    <mergeCell ref="J69:K70"/>
    <mergeCell ref="B71:N71"/>
    <mergeCell ref="A117:C117"/>
    <mergeCell ref="D117:G117"/>
    <mergeCell ref="H117:N117"/>
    <mergeCell ref="A118:C118"/>
    <mergeCell ref="D118:G118"/>
    <mergeCell ref="H118:N118"/>
    <mergeCell ref="A108:N108"/>
    <mergeCell ref="J109:K109"/>
    <mergeCell ref="J110:K110"/>
    <mergeCell ref="J111:K111"/>
    <mergeCell ref="J112:K112"/>
    <mergeCell ref="A115:C115"/>
    <mergeCell ref="D115:G115"/>
    <mergeCell ref="H115:N115"/>
    <mergeCell ref="A116:C116"/>
    <mergeCell ref="D116:G116"/>
    <mergeCell ref="H116:N116"/>
  </mergeCells>
  <printOptions horizontalCentered="1"/>
  <pageMargins left="0.23622047244094491" right="0.23622047244094491" top="1.4960629921259843" bottom="0.74803149606299213" header="0.31496062992125984" footer="0.31496062992125984"/>
  <pageSetup scale="44"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0" max="13" man="1"/>
    <brk id="67" max="13" man="1"/>
    <brk id="101" max="13" man="1"/>
  </rowBreaks>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39997558519241921"/>
  </sheetPr>
  <dimension ref="A1:N120"/>
  <sheetViews>
    <sheetView showGridLines="0" topLeftCell="B1" zoomScale="80" zoomScaleNormal="80" zoomScaleSheetLayoutView="80" workbookViewId="0">
      <selection sqref="A1:N1"/>
    </sheetView>
  </sheetViews>
  <sheetFormatPr baseColWidth="10" defaultColWidth="11.42578125" defaultRowHeight="18" customHeight="1"/>
  <cols>
    <col min="1" max="1" width="12.42578125" style="45" customWidth="1"/>
    <col min="2" max="2" width="53.7109375" style="45" customWidth="1"/>
    <col min="3" max="5" width="19.7109375" style="45" customWidth="1"/>
    <col min="6" max="6" width="26.7109375" style="45" customWidth="1"/>
    <col min="7" max="11" width="19.7109375" style="45" customWidth="1"/>
    <col min="12" max="13" width="19.7109375" style="48" customWidth="1"/>
    <col min="14" max="19" width="19.7109375" style="45" customWidth="1"/>
    <col min="20"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737">
        <v>1</v>
      </c>
      <c r="B12" s="737" t="s">
        <v>255</v>
      </c>
      <c r="C12" s="809" t="s">
        <v>497</v>
      </c>
      <c r="D12" s="737" t="s">
        <v>415</v>
      </c>
      <c r="E12" s="737" t="s">
        <v>416</v>
      </c>
      <c r="F12" s="802" t="s">
        <v>417</v>
      </c>
      <c r="G12" s="802" t="s">
        <v>518</v>
      </c>
      <c r="H12" s="802" t="s">
        <v>519</v>
      </c>
      <c r="I12" s="802" t="s">
        <v>500</v>
      </c>
      <c r="J12" s="802" t="s">
        <v>421</v>
      </c>
      <c r="K12" s="802"/>
      <c r="L12" s="807" t="s">
        <v>422</v>
      </c>
      <c r="M12" s="807"/>
      <c r="N12" s="802" t="s">
        <v>423</v>
      </c>
    </row>
    <row r="13" spans="1:14" s="46" customFormat="1" ht="32.25" customHeight="1">
      <c r="A13" s="737"/>
      <c r="B13" s="737"/>
      <c r="C13" s="809"/>
      <c r="D13" s="737"/>
      <c r="E13" s="737"/>
      <c r="F13" s="802"/>
      <c r="G13" s="802"/>
      <c r="H13" s="802"/>
      <c r="I13" s="802"/>
      <c r="J13" s="802"/>
      <c r="K13" s="802"/>
      <c r="L13" s="63" t="s">
        <v>424</v>
      </c>
      <c r="M13" s="63" t="s">
        <v>425</v>
      </c>
      <c r="N13" s="802"/>
    </row>
    <row r="14" spans="1:14" ht="18" customHeight="1">
      <c r="A14" s="52">
        <v>1100</v>
      </c>
      <c r="B14" s="53" t="s">
        <v>426</v>
      </c>
      <c r="C14" s="225">
        <f>+'MES 3'!F14</f>
        <v>115823760</v>
      </c>
      <c r="D14" s="226">
        <v>0</v>
      </c>
      <c r="E14" s="226">
        <v>0</v>
      </c>
      <c r="F14" s="225">
        <f>C14+D14-E14</f>
        <v>115823760</v>
      </c>
      <c r="G14" s="225">
        <f>'MES 3'!I14</f>
        <v>85743364.329999998</v>
      </c>
      <c r="H14" s="225">
        <f>M9</f>
        <v>48259900</v>
      </c>
      <c r="I14" s="225">
        <f>G14+H14</f>
        <v>134003264.33</v>
      </c>
      <c r="J14" s="778">
        <f t="shared" ref="J14:J22" si="1">(I14/F14)</f>
        <v>1.1569583333333333</v>
      </c>
      <c r="K14" s="778"/>
      <c r="L14" s="221">
        <v>0</v>
      </c>
      <c r="M14" s="221">
        <v>0</v>
      </c>
      <c r="N14" s="231">
        <f>F14-I14</f>
        <v>-18179504.329999998</v>
      </c>
    </row>
    <row r="15" spans="1:14" ht="27" customHeight="1">
      <c r="A15" s="52">
        <v>1200</v>
      </c>
      <c r="B15" s="137" t="s">
        <v>259</v>
      </c>
      <c r="C15" s="225">
        <f>+PRESUPUESTO!K25</f>
        <v>0</v>
      </c>
      <c r="D15" s="226">
        <v>0</v>
      </c>
      <c r="E15" s="226">
        <v>0</v>
      </c>
      <c r="F15" s="225">
        <f t="shared" ref="F15:F17" si="2">C15+D15-E15</f>
        <v>0</v>
      </c>
      <c r="G15" s="225">
        <f>'MES 3'!I15</f>
        <v>0</v>
      </c>
      <c r="H15" s="226">
        <v>0</v>
      </c>
      <c r="I15" s="225">
        <f t="shared" ref="I15:I17" si="3">G15+H15</f>
        <v>0</v>
      </c>
      <c r="J15" s="778" t="e">
        <f t="shared" si="1"/>
        <v>#DIV/0!</v>
      </c>
      <c r="K15" s="778"/>
      <c r="L15" s="221">
        <v>0</v>
      </c>
      <c r="M15" s="221">
        <v>0</v>
      </c>
      <c r="N15" s="231">
        <f t="shared" ref="N15:N17" si="4">F15-I15</f>
        <v>0</v>
      </c>
    </row>
    <row r="16" spans="1:14" ht="25.9" customHeight="1">
      <c r="A16" s="52">
        <v>1300</v>
      </c>
      <c r="B16" s="137" t="s">
        <v>260</v>
      </c>
      <c r="C16" s="225">
        <f>+PRESUPUESTO!K26</f>
        <v>0</v>
      </c>
      <c r="D16" s="226">
        <v>0</v>
      </c>
      <c r="E16" s="226">
        <v>0</v>
      </c>
      <c r="F16" s="225">
        <f t="shared" si="2"/>
        <v>0</v>
      </c>
      <c r="G16" s="225">
        <f>'MES 3'!I16</f>
        <v>0</v>
      </c>
      <c r="H16" s="226">
        <v>0</v>
      </c>
      <c r="I16" s="225">
        <f t="shared" si="3"/>
        <v>0</v>
      </c>
      <c r="J16" s="778" t="e">
        <f t="shared" si="1"/>
        <v>#DIV/0!</v>
      </c>
      <c r="K16" s="778"/>
      <c r="L16" s="221">
        <v>0</v>
      </c>
      <c r="M16" s="221">
        <v>0</v>
      </c>
      <c r="N16" s="231">
        <f t="shared" si="4"/>
        <v>0</v>
      </c>
    </row>
    <row r="17" spans="1:14" ht="18" customHeight="1">
      <c r="A17" s="52">
        <v>1400</v>
      </c>
      <c r="B17" s="53" t="s">
        <v>261</v>
      </c>
      <c r="C17" s="225">
        <f>+PRESUPUESTO!K27</f>
        <v>0</v>
      </c>
      <c r="D17" s="226">
        <v>0</v>
      </c>
      <c r="E17" s="226">
        <v>0</v>
      </c>
      <c r="F17" s="225">
        <f t="shared" si="2"/>
        <v>0</v>
      </c>
      <c r="G17" s="225">
        <f>'MES 3'!I17</f>
        <v>0</v>
      </c>
      <c r="H17" s="226">
        <v>0</v>
      </c>
      <c r="I17" s="225">
        <f t="shared" si="3"/>
        <v>0</v>
      </c>
      <c r="J17" s="778" t="e">
        <f t="shared" si="1"/>
        <v>#DIV/0!</v>
      </c>
      <c r="K17" s="778"/>
      <c r="L17" s="221">
        <v>0</v>
      </c>
      <c r="M17" s="221">
        <v>0</v>
      </c>
      <c r="N17" s="231">
        <f t="shared" si="4"/>
        <v>0</v>
      </c>
    </row>
    <row r="18" spans="1:14" ht="18" customHeight="1">
      <c r="A18" s="52">
        <v>1500</v>
      </c>
      <c r="B18" s="53" t="s">
        <v>262</v>
      </c>
      <c r="C18" s="225">
        <f>+PRESUPUESTO!K28</f>
        <v>0</v>
      </c>
      <c r="D18" s="226">
        <v>0</v>
      </c>
      <c r="E18" s="226">
        <v>0</v>
      </c>
      <c r="F18" s="225">
        <f>C18+D18-E18</f>
        <v>0</v>
      </c>
      <c r="G18" s="225">
        <f>'MES 3'!I18</f>
        <v>0</v>
      </c>
      <c r="H18" s="226">
        <v>0</v>
      </c>
      <c r="I18" s="225">
        <f>G18+H18</f>
        <v>0</v>
      </c>
      <c r="J18" s="778" t="e">
        <f t="shared" si="1"/>
        <v>#DIV/0!</v>
      </c>
      <c r="K18" s="778"/>
      <c r="L18" s="221">
        <v>0</v>
      </c>
      <c r="M18" s="221">
        <v>0</v>
      </c>
      <c r="N18" s="231">
        <f>F18-I18</f>
        <v>0</v>
      </c>
    </row>
    <row r="19" spans="1:14" ht="18" customHeight="1">
      <c r="A19" s="52">
        <v>1600</v>
      </c>
      <c r="B19" s="53" t="s">
        <v>263</v>
      </c>
      <c r="C19" s="225">
        <f>+PRESUPUESTO!K29</f>
        <v>0</v>
      </c>
      <c r="D19" s="226">
        <v>0</v>
      </c>
      <c r="E19" s="226">
        <v>0</v>
      </c>
      <c r="F19" s="225">
        <f>C19+D19-E19</f>
        <v>0</v>
      </c>
      <c r="G19" s="225">
        <f>'MES 3'!I19</f>
        <v>0</v>
      </c>
      <c r="H19" s="226">
        <v>0</v>
      </c>
      <c r="I19" s="225">
        <f>G19+H19</f>
        <v>0</v>
      </c>
      <c r="J19" s="778" t="e">
        <f t="shared" si="1"/>
        <v>#DIV/0!</v>
      </c>
      <c r="K19" s="778"/>
      <c r="L19" s="221">
        <v>0</v>
      </c>
      <c r="M19" s="221">
        <v>0</v>
      </c>
      <c r="N19" s="231">
        <f>F19-I19</f>
        <v>0</v>
      </c>
    </row>
    <row r="20" spans="1:14" ht="18" customHeight="1">
      <c r="A20" s="52">
        <v>1700</v>
      </c>
      <c r="B20" s="53" t="s">
        <v>427</v>
      </c>
      <c r="C20" s="225">
        <f>+PRESUPUESTO!K30</f>
        <v>0</v>
      </c>
      <c r="D20" s="226">
        <v>0</v>
      </c>
      <c r="E20" s="226">
        <v>0</v>
      </c>
      <c r="F20" s="225">
        <f>C20+D20-E20</f>
        <v>0</v>
      </c>
      <c r="G20" s="225">
        <f>'MES 3'!I20</f>
        <v>0</v>
      </c>
      <c r="H20" s="226">
        <v>0</v>
      </c>
      <c r="I20" s="225">
        <f>G20+H20</f>
        <v>0</v>
      </c>
      <c r="J20" s="778" t="e">
        <f t="shared" si="1"/>
        <v>#DIV/0!</v>
      </c>
      <c r="K20" s="778"/>
      <c r="L20" s="221">
        <v>0</v>
      </c>
      <c r="M20" s="221">
        <v>0</v>
      </c>
      <c r="N20" s="231">
        <f>F20-I20</f>
        <v>0</v>
      </c>
    </row>
    <row r="21" spans="1:14" ht="18" customHeight="1">
      <c r="A21" s="52">
        <v>1800</v>
      </c>
      <c r="B21" s="53" t="s">
        <v>428</v>
      </c>
      <c r="C21" s="225">
        <f>+PRESUPUESTO!K31</f>
        <v>0</v>
      </c>
      <c r="D21" s="226">
        <v>0</v>
      </c>
      <c r="E21" s="226">
        <v>0</v>
      </c>
      <c r="F21" s="225">
        <f>C21+D21-E21</f>
        <v>0</v>
      </c>
      <c r="G21" s="225">
        <f>'MES 3'!I21</f>
        <v>0</v>
      </c>
      <c r="H21" s="226">
        <v>0</v>
      </c>
      <c r="I21" s="225">
        <f>G21+H21</f>
        <v>0</v>
      </c>
      <c r="J21" s="778" t="e">
        <f t="shared" si="1"/>
        <v>#DIV/0!</v>
      </c>
      <c r="K21" s="778"/>
      <c r="L21" s="221">
        <v>0</v>
      </c>
      <c r="M21" s="221">
        <v>0</v>
      </c>
      <c r="N21" s="231">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85743364.329999998</v>
      </c>
      <c r="H22" s="237">
        <f t="shared" si="5"/>
        <v>48259900</v>
      </c>
      <c r="I22" s="227">
        <f t="shared" si="5"/>
        <v>134003264.33</v>
      </c>
      <c r="J22" s="777">
        <f t="shared" si="1"/>
        <v>1.1569583333333333</v>
      </c>
      <c r="K22" s="777"/>
      <c r="L22" s="223">
        <f>SUM(L14:L21)</f>
        <v>0</v>
      </c>
      <c r="M22" s="223">
        <f>SUM(M14:M21)</f>
        <v>0</v>
      </c>
      <c r="N22" s="223">
        <f>SUM(N14:N21)</f>
        <v>-18179504.329999998</v>
      </c>
    </row>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ht="12">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B31" s="49"/>
    </row>
    <row r="32" spans="1:14" ht="12">
      <c r="A32" s="810" t="s">
        <v>433</v>
      </c>
      <c r="B32" s="810"/>
      <c r="C32" s="810"/>
      <c r="D32" s="810"/>
      <c r="E32" s="810"/>
      <c r="F32" s="810"/>
      <c r="G32" s="810"/>
      <c r="H32" s="810"/>
      <c r="I32" s="810"/>
      <c r="J32" s="810"/>
      <c r="K32" s="810"/>
      <c r="L32" s="810"/>
      <c r="M32" s="810"/>
      <c r="N32" s="810"/>
    </row>
    <row r="33" spans="1:14" ht="12">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520</v>
      </c>
      <c r="H35" s="802" t="s">
        <v>521</v>
      </c>
      <c r="I35" s="802" t="s">
        <v>506</v>
      </c>
      <c r="J35" s="802" t="s">
        <v>439</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225">
        <f>+PRESUPUESTO!K36</f>
        <v>0</v>
      </c>
      <c r="D38" s="226">
        <v>0</v>
      </c>
      <c r="E38" s="226">
        <v>0</v>
      </c>
      <c r="F38" s="225">
        <f>C38+D38-E38</f>
        <v>0</v>
      </c>
      <c r="G38" s="225">
        <f>'MES 3'!I37</f>
        <v>0</v>
      </c>
      <c r="H38" s="226">
        <v>0</v>
      </c>
      <c r="I38" s="225">
        <f>G38+H38</f>
        <v>0</v>
      </c>
      <c r="J38" s="778" t="e">
        <f>(I38/F38)</f>
        <v>#DIV/0!</v>
      </c>
      <c r="K38" s="778"/>
      <c r="L38" s="221">
        <v>0</v>
      </c>
      <c r="M38" s="221">
        <v>0</v>
      </c>
      <c r="N38" s="150">
        <f>(F38-I38)</f>
        <v>0</v>
      </c>
    </row>
    <row r="39" spans="1:14" ht="18" customHeight="1">
      <c r="A39" s="52">
        <v>2102</v>
      </c>
      <c r="B39" s="53" t="s">
        <v>273</v>
      </c>
      <c r="C39" s="225">
        <f>+PRESUPUESTO!K37</f>
        <v>0</v>
      </c>
      <c r="D39" s="226">
        <v>0</v>
      </c>
      <c r="E39" s="226">
        <v>0</v>
      </c>
      <c r="F39" s="225">
        <f t="shared" ref="F39:F48" si="6">C39+D39-E39</f>
        <v>0</v>
      </c>
      <c r="G39" s="225">
        <f>'MES 3'!I38</f>
        <v>0</v>
      </c>
      <c r="H39" s="226">
        <v>0</v>
      </c>
      <c r="I39" s="225">
        <f t="shared" ref="I39:I48" si="7">G39+H39</f>
        <v>0</v>
      </c>
      <c r="J39" s="778" t="e">
        <f t="shared" ref="J39:J48" si="8">(I39/F39)</f>
        <v>#DIV/0!</v>
      </c>
      <c r="K39" s="778"/>
      <c r="L39" s="221">
        <v>0</v>
      </c>
      <c r="M39" s="221">
        <v>0</v>
      </c>
      <c r="N39" s="150">
        <f t="shared" ref="N39:N48" si="9">(F39-I39)</f>
        <v>0</v>
      </c>
    </row>
    <row r="40" spans="1:14" ht="18" customHeight="1">
      <c r="A40" s="52">
        <v>2103</v>
      </c>
      <c r="B40" s="53" t="s">
        <v>274</v>
      </c>
      <c r="C40" s="225">
        <f>+PRESUPUESTO!K38</f>
        <v>0</v>
      </c>
      <c r="D40" s="226">
        <v>0</v>
      </c>
      <c r="E40" s="226">
        <v>0</v>
      </c>
      <c r="F40" s="225">
        <f t="shared" si="6"/>
        <v>0</v>
      </c>
      <c r="G40" s="225">
        <f>'MES 3'!I39</f>
        <v>0</v>
      </c>
      <c r="H40" s="226">
        <v>0</v>
      </c>
      <c r="I40" s="225">
        <f t="shared" si="7"/>
        <v>0</v>
      </c>
      <c r="J40" s="778" t="e">
        <f t="shared" si="8"/>
        <v>#DIV/0!</v>
      </c>
      <c r="K40" s="778"/>
      <c r="L40" s="221">
        <v>0</v>
      </c>
      <c r="M40" s="221">
        <v>0</v>
      </c>
      <c r="N40" s="150">
        <f t="shared" si="9"/>
        <v>0</v>
      </c>
    </row>
    <row r="41" spans="1:14" ht="18" customHeight="1">
      <c r="A41" s="52">
        <v>2104</v>
      </c>
      <c r="B41" s="53" t="s">
        <v>275</v>
      </c>
      <c r="C41" s="225">
        <f>+PRESUPUESTO!K39</f>
        <v>0</v>
      </c>
      <c r="D41" s="226">
        <v>0</v>
      </c>
      <c r="E41" s="226">
        <v>0</v>
      </c>
      <c r="F41" s="225">
        <f t="shared" si="6"/>
        <v>0</v>
      </c>
      <c r="G41" s="225">
        <f>'MES 3'!I40</f>
        <v>0</v>
      </c>
      <c r="H41" s="226">
        <v>0</v>
      </c>
      <c r="I41" s="225">
        <f t="shared" si="7"/>
        <v>0</v>
      </c>
      <c r="J41" s="778" t="e">
        <f t="shared" si="8"/>
        <v>#DIV/0!</v>
      </c>
      <c r="K41" s="778"/>
      <c r="L41" s="221">
        <v>0</v>
      </c>
      <c r="M41" s="221">
        <v>0</v>
      </c>
      <c r="N41" s="150">
        <f t="shared" si="9"/>
        <v>0</v>
      </c>
    </row>
    <row r="42" spans="1:14" ht="18" customHeight="1">
      <c r="A42" s="52">
        <v>2105</v>
      </c>
      <c r="B42" s="53" t="s">
        <v>276</v>
      </c>
      <c r="C42" s="225">
        <f>+PRESUPUESTO!K40</f>
        <v>0</v>
      </c>
      <c r="D42" s="226">
        <v>0</v>
      </c>
      <c r="E42" s="226">
        <v>0</v>
      </c>
      <c r="F42" s="225">
        <f t="shared" si="6"/>
        <v>0</v>
      </c>
      <c r="G42" s="225">
        <f>'MES 3'!I41</f>
        <v>0</v>
      </c>
      <c r="H42" s="226">
        <v>0</v>
      </c>
      <c r="I42" s="225">
        <f t="shared" si="7"/>
        <v>0</v>
      </c>
      <c r="J42" s="778" t="e">
        <f t="shared" si="8"/>
        <v>#DIV/0!</v>
      </c>
      <c r="K42" s="778"/>
      <c r="L42" s="221">
        <v>0</v>
      </c>
      <c r="M42" s="221">
        <v>0</v>
      </c>
      <c r="N42" s="150">
        <f t="shared" si="9"/>
        <v>0</v>
      </c>
    </row>
    <row r="43" spans="1:14" ht="21" customHeight="1">
      <c r="A43" s="52">
        <v>2106</v>
      </c>
      <c r="B43" s="53" t="s">
        <v>277</v>
      </c>
      <c r="C43" s="225">
        <f>+PRESUPUESTO!K41</f>
        <v>0</v>
      </c>
      <c r="D43" s="226">
        <v>0</v>
      </c>
      <c r="E43" s="226">
        <v>0</v>
      </c>
      <c r="F43" s="225">
        <f t="shared" si="6"/>
        <v>0</v>
      </c>
      <c r="G43" s="225">
        <f>'MES 3'!I42</f>
        <v>0</v>
      </c>
      <c r="H43" s="226">
        <v>0</v>
      </c>
      <c r="I43" s="225">
        <f t="shared" si="7"/>
        <v>0</v>
      </c>
      <c r="J43" s="778" t="e">
        <f t="shared" si="8"/>
        <v>#DIV/0!</v>
      </c>
      <c r="K43" s="778"/>
      <c r="L43" s="221">
        <v>0</v>
      </c>
      <c r="M43" s="221">
        <v>0</v>
      </c>
      <c r="N43" s="150">
        <f t="shared" si="9"/>
        <v>0</v>
      </c>
    </row>
    <row r="44" spans="1:14" ht="18" customHeight="1">
      <c r="A44" s="52">
        <v>2107</v>
      </c>
      <c r="B44" s="53" t="s">
        <v>278</v>
      </c>
      <c r="C44" s="225">
        <f>+PRESUPUESTO!K42</f>
        <v>0</v>
      </c>
      <c r="D44" s="226">
        <v>0</v>
      </c>
      <c r="E44" s="226">
        <v>0</v>
      </c>
      <c r="F44" s="225">
        <f t="shared" si="6"/>
        <v>0</v>
      </c>
      <c r="G44" s="225">
        <f>'MES 3'!I43</f>
        <v>0</v>
      </c>
      <c r="H44" s="226">
        <v>0</v>
      </c>
      <c r="I44" s="225">
        <f t="shared" si="7"/>
        <v>0</v>
      </c>
      <c r="J44" s="778" t="e">
        <f t="shared" si="8"/>
        <v>#DIV/0!</v>
      </c>
      <c r="K44" s="778"/>
      <c r="L44" s="221">
        <v>0</v>
      </c>
      <c r="M44" s="221">
        <v>0</v>
      </c>
      <c r="N44" s="150">
        <f t="shared" si="9"/>
        <v>0</v>
      </c>
    </row>
    <row r="45" spans="1:14" ht="20.25" customHeight="1">
      <c r="A45" s="52">
        <v>2108</v>
      </c>
      <c r="B45" s="65" t="s">
        <v>443</v>
      </c>
      <c r="C45" s="225">
        <f>+PRESUPUESTO!K43</f>
        <v>0</v>
      </c>
      <c r="D45" s="226">
        <v>0</v>
      </c>
      <c r="E45" s="226">
        <v>0</v>
      </c>
      <c r="F45" s="225">
        <f t="shared" si="6"/>
        <v>0</v>
      </c>
      <c r="G45" s="225">
        <f>'MES 3'!I44</f>
        <v>0</v>
      </c>
      <c r="H45" s="226">
        <v>0</v>
      </c>
      <c r="I45" s="225">
        <f t="shared" si="7"/>
        <v>0</v>
      </c>
      <c r="J45" s="778" t="e">
        <f t="shared" si="8"/>
        <v>#DIV/0!</v>
      </c>
      <c r="K45" s="778"/>
      <c r="L45" s="221">
        <v>0</v>
      </c>
      <c r="M45" s="221">
        <v>0</v>
      </c>
      <c r="N45" s="150">
        <f t="shared" si="9"/>
        <v>0</v>
      </c>
    </row>
    <row r="46" spans="1:14" ht="18" customHeight="1">
      <c r="A46" s="52">
        <v>2109</v>
      </c>
      <c r="B46" s="53" t="s">
        <v>280</v>
      </c>
      <c r="C46" s="225">
        <f>+PRESUPUESTO!K44</f>
        <v>0</v>
      </c>
      <c r="D46" s="226">
        <v>0</v>
      </c>
      <c r="E46" s="226">
        <v>0</v>
      </c>
      <c r="F46" s="225">
        <f t="shared" si="6"/>
        <v>0</v>
      </c>
      <c r="G46" s="225">
        <f>'MES 3'!I45</f>
        <v>0</v>
      </c>
      <c r="H46" s="226">
        <v>0</v>
      </c>
      <c r="I46" s="225">
        <f t="shared" si="7"/>
        <v>0</v>
      </c>
      <c r="J46" s="778" t="e">
        <f t="shared" si="8"/>
        <v>#DIV/0!</v>
      </c>
      <c r="K46" s="778"/>
      <c r="L46" s="221">
        <v>0</v>
      </c>
      <c r="M46" s="221">
        <v>0</v>
      </c>
      <c r="N46" s="150">
        <f t="shared" si="9"/>
        <v>0</v>
      </c>
    </row>
    <row r="47" spans="1:14" ht="18" customHeight="1">
      <c r="A47" s="52">
        <f>+A46+1</f>
        <v>2110</v>
      </c>
      <c r="B47" s="53" t="s">
        <v>281</v>
      </c>
      <c r="C47" s="225">
        <f>+PRESUPUESTO!K45</f>
        <v>69000000</v>
      </c>
      <c r="D47" s="226">
        <v>0</v>
      </c>
      <c r="E47" s="226">
        <v>0</v>
      </c>
      <c r="F47" s="225">
        <f t="shared" si="6"/>
        <v>69000000</v>
      </c>
      <c r="G47" s="225">
        <f>'MES 3'!I46</f>
        <v>39918759</v>
      </c>
      <c r="H47" s="226">
        <v>0</v>
      </c>
      <c r="I47" s="225">
        <f t="shared" si="7"/>
        <v>39918759</v>
      </c>
      <c r="J47" s="778">
        <f t="shared" si="8"/>
        <v>0.57853273913043479</v>
      </c>
      <c r="K47" s="778"/>
      <c r="L47" s="221">
        <v>0</v>
      </c>
      <c r="M47" s="221">
        <v>0</v>
      </c>
      <c r="N47" s="150">
        <f t="shared" si="9"/>
        <v>29081241</v>
      </c>
    </row>
    <row r="48" spans="1:14" ht="18" customHeight="1">
      <c r="A48" s="52">
        <f>+A47+1</f>
        <v>2111</v>
      </c>
      <c r="B48" s="53" t="s">
        <v>282</v>
      </c>
      <c r="C48" s="225">
        <f>+PRESUPUESTO!K46</f>
        <v>0</v>
      </c>
      <c r="D48" s="226">
        <v>0</v>
      </c>
      <c r="E48" s="226">
        <v>0</v>
      </c>
      <c r="F48" s="225">
        <f t="shared" si="6"/>
        <v>0</v>
      </c>
      <c r="G48" s="225">
        <f>'MES 3'!I47</f>
        <v>0</v>
      </c>
      <c r="H48" s="226">
        <v>0</v>
      </c>
      <c r="I48" s="225">
        <f t="shared" si="7"/>
        <v>0</v>
      </c>
      <c r="J48" s="778" t="e">
        <f t="shared" si="8"/>
        <v>#DIV/0!</v>
      </c>
      <c r="K48" s="778"/>
      <c r="L48" s="221">
        <v>0</v>
      </c>
      <c r="M48" s="221">
        <v>0</v>
      </c>
      <c r="N48" s="150">
        <f t="shared" si="9"/>
        <v>0</v>
      </c>
    </row>
    <row r="49" spans="1:14" ht="18" customHeight="1">
      <c r="A49" s="52">
        <f>+A48+1</f>
        <v>2112</v>
      </c>
      <c r="B49" s="53" t="s">
        <v>283</v>
      </c>
      <c r="C49" s="225">
        <f>+PRESUPUESTO!K47</f>
        <v>3000000</v>
      </c>
      <c r="D49" s="226">
        <v>0</v>
      </c>
      <c r="E49" s="226">
        <v>0</v>
      </c>
      <c r="F49" s="225">
        <f>C49+D49-E49</f>
        <v>3000000</v>
      </c>
      <c r="G49" s="225">
        <f>'MES 3'!I48</f>
        <v>500000</v>
      </c>
      <c r="H49" s="226">
        <v>0</v>
      </c>
      <c r="I49" s="225">
        <f>G49+H49</f>
        <v>500000</v>
      </c>
      <c r="J49" s="778">
        <f>(I49/F49)</f>
        <v>0.16666666666666666</v>
      </c>
      <c r="K49" s="778"/>
      <c r="L49" s="221">
        <v>0</v>
      </c>
      <c r="M49" s="221">
        <v>0</v>
      </c>
      <c r="N49" s="150">
        <f>(F49-I49)</f>
        <v>2500000</v>
      </c>
    </row>
    <row r="50" spans="1:14" ht="18" customHeight="1">
      <c r="A50" s="52">
        <f>+A49+1</f>
        <v>2113</v>
      </c>
      <c r="B50" s="53" t="s">
        <v>284</v>
      </c>
      <c r="C50" s="225">
        <f>+PRESUPUESTO!K48</f>
        <v>0</v>
      </c>
      <c r="D50" s="226">
        <v>0</v>
      </c>
      <c r="E50" s="226">
        <v>0</v>
      </c>
      <c r="F50" s="225">
        <f>C50+D50-E50</f>
        <v>0</v>
      </c>
      <c r="G50" s="225">
        <f>'MES 3'!I49</f>
        <v>0</v>
      </c>
      <c r="H50" s="226">
        <v>0</v>
      </c>
      <c r="I50" s="225">
        <f>G50+H50</f>
        <v>0</v>
      </c>
      <c r="J50" s="778" t="e">
        <f>(I50/F50)</f>
        <v>#DIV/0!</v>
      </c>
      <c r="K50" s="778"/>
      <c r="L50" s="221">
        <v>0</v>
      </c>
      <c r="M50" s="221">
        <v>0</v>
      </c>
      <c r="N50" s="150">
        <f>(F50-I50)</f>
        <v>0</v>
      </c>
    </row>
    <row r="51" spans="1:14" s="47" customFormat="1" ht="18" customHeight="1">
      <c r="A51" s="737" t="s">
        <v>444</v>
      </c>
      <c r="B51" s="737"/>
      <c r="C51" s="228">
        <f t="shared" ref="C51:I51" si="10">SUM(C38:C50)</f>
        <v>72000000</v>
      </c>
      <c r="D51" s="228">
        <f t="shared" si="10"/>
        <v>0</v>
      </c>
      <c r="E51" s="228">
        <f t="shared" si="10"/>
        <v>0</v>
      </c>
      <c r="F51" s="228">
        <f t="shared" si="10"/>
        <v>72000000</v>
      </c>
      <c r="G51" s="228">
        <f t="shared" si="10"/>
        <v>40418759</v>
      </c>
      <c r="H51" s="228">
        <f t="shared" si="10"/>
        <v>0</v>
      </c>
      <c r="I51" s="228">
        <f t="shared" si="10"/>
        <v>40418759</v>
      </c>
      <c r="J51" s="777">
        <f>(I51/F51)</f>
        <v>0.56137165277777779</v>
      </c>
      <c r="K51" s="777"/>
      <c r="L51" s="229">
        <f>SUM(L38:L50)</f>
        <v>0</v>
      </c>
      <c r="M51" s="229">
        <f>SUM(M38:M50)</f>
        <v>0</v>
      </c>
      <c r="N51" s="22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3'!I52</f>
        <v>9808814</v>
      </c>
      <c r="H53" s="230">
        <v>0</v>
      </c>
      <c r="I53" s="150">
        <f>(G53+H53)</f>
        <v>9808814</v>
      </c>
      <c r="J53" s="778">
        <f>(I53/F53)</f>
        <v>2.9192898809523808</v>
      </c>
      <c r="K53" s="778"/>
      <c r="L53" s="221">
        <v>0</v>
      </c>
      <c r="M53" s="221">
        <v>0</v>
      </c>
      <c r="N53" s="150">
        <f>(F53-I53)</f>
        <v>-6448814</v>
      </c>
    </row>
    <row r="54" spans="1:14" ht="21" customHeight="1">
      <c r="A54" s="52">
        <v>2202</v>
      </c>
      <c r="B54" s="65" t="s">
        <v>288</v>
      </c>
      <c r="C54" s="150">
        <f>+PRESUPUESTO!K52</f>
        <v>300000</v>
      </c>
      <c r="D54" s="200">
        <v>0</v>
      </c>
      <c r="E54" s="200">
        <v>0</v>
      </c>
      <c r="F54" s="150">
        <f t="shared" ref="F54:F59" si="11">C54+D54-E54</f>
        <v>300000</v>
      </c>
      <c r="G54" s="150">
        <f>'MES 3'!I53</f>
        <v>59000</v>
      </c>
      <c r="H54" s="230">
        <v>0</v>
      </c>
      <c r="I54" s="150">
        <f t="shared" ref="I54:I60" si="12">(G54+H54)</f>
        <v>59000</v>
      </c>
      <c r="J54" s="778">
        <f t="shared" ref="J54:J68" si="13">(I54/F54)</f>
        <v>0.19666666666666666</v>
      </c>
      <c r="K54" s="778"/>
      <c r="L54" s="221">
        <v>0</v>
      </c>
      <c r="M54" s="221">
        <v>0</v>
      </c>
      <c r="N54" s="150">
        <f t="shared" ref="N54:N60" si="14">(F54-I54)</f>
        <v>241000</v>
      </c>
    </row>
    <row r="55" spans="1:14" ht="22.9" customHeight="1">
      <c r="A55" s="52">
        <v>2203</v>
      </c>
      <c r="B55" s="66" t="s">
        <v>289</v>
      </c>
      <c r="C55" s="150">
        <f>+PRESUPUESTO!K53</f>
        <v>900000</v>
      </c>
      <c r="D55" s="200">
        <v>0</v>
      </c>
      <c r="E55" s="200">
        <v>0</v>
      </c>
      <c r="F55" s="150">
        <f t="shared" si="11"/>
        <v>900000</v>
      </c>
      <c r="G55" s="150">
        <f>'MES 3'!I54</f>
        <v>2014800</v>
      </c>
      <c r="H55" s="230">
        <v>0</v>
      </c>
      <c r="I55" s="150">
        <f t="shared" si="12"/>
        <v>2014800</v>
      </c>
      <c r="J55" s="778">
        <f t="shared" si="13"/>
        <v>2.2386666666666666</v>
      </c>
      <c r="K55" s="778"/>
      <c r="L55" s="221">
        <v>0</v>
      </c>
      <c r="M55" s="221">
        <v>0</v>
      </c>
      <c r="N55" s="150">
        <f t="shared" si="14"/>
        <v>-1114800</v>
      </c>
    </row>
    <row r="56" spans="1:14" ht="19.5" customHeight="1">
      <c r="A56" s="52">
        <v>2204</v>
      </c>
      <c r="B56" s="53" t="s">
        <v>290</v>
      </c>
      <c r="C56" s="150">
        <f>+PRESUPUESTO!K54</f>
        <v>0</v>
      </c>
      <c r="D56" s="200">
        <v>0</v>
      </c>
      <c r="E56" s="200">
        <v>0</v>
      </c>
      <c r="F56" s="150">
        <f t="shared" si="11"/>
        <v>0</v>
      </c>
      <c r="G56" s="150">
        <f>'MES 3'!I55</f>
        <v>811000</v>
      </c>
      <c r="H56" s="230">
        <v>0</v>
      </c>
      <c r="I56" s="150">
        <f t="shared" si="12"/>
        <v>811000</v>
      </c>
      <c r="J56" s="778" t="e">
        <f t="shared" si="13"/>
        <v>#DIV/0!</v>
      </c>
      <c r="K56" s="778"/>
      <c r="L56" s="221">
        <v>0</v>
      </c>
      <c r="M56" s="221">
        <v>0</v>
      </c>
      <c r="N56" s="150">
        <f t="shared" si="14"/>
        <v>-811000</v>
      </c>
    </row>
    <row r="57" spans="1:14" ht="19.5" customHeight="1">
      <c r="A57" s="52">
        <v>2205</v>
      </c>
      <c r="B57" s="53" t="s">
        <v>291</v>
      </c>
      <c r="C57" s="150">
        <f>+PRESUPUESTO!K55</f>
        <v>0</v>
      </c>
      <c r="D57" s="200">
        <v>0</v>
      </c>
      <c r="E57" s="200">
        <v>0</v>
      </c>
      <c r="F57" s="150">
        <f t="shared" si="11"/>
        <v>0</v>
      </c>
      <c r="G57" s="150">
        <f>'MES 3'!I56</f>
        <v>451400</v>
      </c>
      <c r="H57" s="230">
        <v>0</v>
      </c>
      <c r="I57" s="150">
        <f t="shared" si="12"/>
        <v>451400</v>
      </c>
      <c r="J57" s="778" t="e">
        <f t="shared" si="13"/>
        <v>#DIV/0!</v>
      </c>
      <c r="K57" s="778"/>
      <c r="L57" s="221">
        <v>0</v>
      </c>
      <c r="M57" s="221">
        <v>0</v>
      </c>
      <c r="N57" s="150">
        <f t="shared" si="14"/>
        <v>-451400</v>
      </c>
    </row>
    <row r="58" spans="1:14" ht="19.5" customHeight="1">
      <c r="A58" s="52">
        <v>2206</v>
      </c>
      <c r="B58" s="53" t="s">
        <v>292</v>
      </c>
      <c r="C58" s="150">
        <f>+PRESUPUESTO!K56</f>
        <v>600000</v>
      </c>
      <c r="D58" s="200">
        <v>0</v>
      </c>
      <c r="E58" s="200">
        <v>0</v>
      </c>
      <c r="F58" s="150">
        <f t="shared" si="11"/>
        <v>600000</v>
      </c>
      <c r="G58" s="150">
        <f>'MES 3'!I57</f>
        <v>395500</v>
      </c>
      <c r="H58" s="230">
        <v>0</v>
      </c>
      <c r="I58" s="150">
        <f t="shared" si="12"/>
        <v>395500</v>
      </c>
      <c r="J58" s="778">
        <f t="shared" si="13"/>
        <v>0.65916666666666668</v>
      </c>
      <c r="K58" s="778"/>
      <c r="L58" s="221">
        <v>0</v>
      </c>
      <c r="M58" s="221">
        <v>0</v>
      </c>
      <c r="N58" s="150">
        <f t="shared" si="14"/>
        <v>204500</v>
      </c>
    </row>
    <row r="59" spans="1:14" ht="19.5" customHeight="1">
      <c r="A59" s="52">
        <v>2207</v>
      </c>
      <c r="B59" s="53" t="s">
        <v>447</v>
      </c>
      <c r="C59" s="150">
        <f>+PRESUPUESTO!K57</f>
        <v>720000</v>
      </c>
      <c r="D59" s="200">
        <v>0</v>
      </c>
      <c r="E59" s="200">
        <v>0</v>
      </c>
      <c r="F59" s="150">
        <f t="shared" si="11"/>
        <v>720000</v>
      </c>
      <c r="G59" s="150">
        <f>'MES 3'!I58</f>
        <v>0</v>
      </c>
      <c r="H59" s="230">
        <v>0</v>
      </c>
      <c r="I59" s="150">
        <f t="shared" si="12"/>
        <v>0</v>
      </c>
      <c r="J59" s="778">
        <f t="shared" si="13"/>
        <v>0</v>
      </c>
      <c r="K59" s="778"/>
      <c r="L59" s="221">
        <v>0</v>
      </c>
      <c r="M59" s="221">
        <v>0</v>
      </c>
      <c r="N59" s="150">
        <f t="shared" si="14"/>
        <v>720000</v>
      </c>
    </row>
    <row r="60" spans="1:14" ht="19.5" customHeight="1">
      <c r="A60" s="52">
        <v>2208</v>
      </c>
      <c r="B60" s="53" t="s">
        <v>294</v>
      </c>
      <c r="C60" s="150">
        <f>+PRESUPUESTO!K58</f>
        <v>1650000</v>
      </c>
      <c r="D60" s="200">
        <v>0</v>
      </c>
      <c r="E60" s="200">
        <v>0</v>
      </c>
      <c r="F60" s="150">
        <f t="shared" ref="F60:F67" si="15">C60+D60-E60</f>
        <v>1650000</v>
      </c>
      <c r="G60" s="150">
        <f>'MES 3'!I59</f>
        <v>1228000</v>
      </c>
      <c r="H60" s="230">
        <v>0</v>
      </c>
      <c r="I60" s="150">
        <f t="shared" si="12"/>
        <v>1228000</v>
      </c>
      <c r="J60" s="778">
        <f t="shared" si="13"/>
        <v>0.74424242424242426</v>
      </c>
      <c r="K60" s="778"/>
      <c r="L60" s="221">
        <v>0</v>
      </c>
      <c r="M60" s="221">
        <v>0</v>
      </c>
      <c r="N60" s="150">
        <f t="shared" si="14"/>
        <v>422000</v>
      </c>
    </row>
    <row r="61" spans="1:14" ht="20.25" customHeight="1">
      <c r="A61" s="52">
        <v>2209</v>
      </c>
      <c r="B61" s="53" t="s">
        <v>448</v>
      </c>
      <c r="C61" s="150">
        <f>+PRESUPUESTO!K59</f>
        <v>0</v>
      </c>
      <c r="D61" s="200">
        <v>0</v>
      </c>
      <c r="E61" s="200">
        <v>0</v>
      </c>
      <c r="F61" s="150">
        <f t="shared" si="15"/>
        <v>0</v>
      </c>
      <c r="G61" s="150">
        <f>'MES 3'!I60</f>
        <v>0</v>
      </c>
      <c r="H61" s="230">
        <v>0</v>
      </c>
      <c r="I61" s="150">
        <f t="shared" ref="I61:I67" si="16">(G61+H61)</f>
        <v>0</v>
      </c>
      <c r="J61" s="778" t="e">
        <f t="shared" ref="J61:J67" si="17">(I61/F61)</f>
        <v>#DIV/0!</v>
      </c>
      <c r="K61" s="778"/>
      <c r="L61" s="221">
        <v>0</v>
      </c>
      <c r="M61" s="221">
        <v>0</v>
      </c>
      <c r="N61" s="150">
        <f t="shared" ref="N61:N67" si="18">(F61-I61)</f>
        <v>0</v>
      </c>
    </row>
    <row r="62" spans="1:14" ht="38.25" customHeight="1">
      <c r="A62" s="52">
        <v>2210</v>
      </c>
      <c r="B62" s="65" t="s">
        <v>507</v>
      </c>
      <c r="C62" s="150">
        <f>+PRESUPUESTO!K60</f>
        <v>0</v>
      </c>
      <c r="D62" s="200">
        <v>0</v>
      </c>
      <c r="E62" s="200">
        <v>0</v>
      </c>
      <c r="F62" s="150">
        <f t="shared" si="15"/>
        <v>0</v>
      </c>
      <c r="G62" s="150">
        <f>'MES 3'!I61</f>
        <v>0</v>
      </c>
      <c r="H62" s="230">
        <v>0</v>
      </c>
      <c r="I62" s="150">
        <f t="shared" si="16"/>
        <v>0</v>
      </c>
      <c r="J62" s="778" t="e">
        <f t="shared" si="17"/>
        <v>#DIV/0!</v>
      </c>
      <c r="K62" s="778"/>
      <c r="L62" s="221">
        <v>0</v>
      </c>
      <c r="M62" s="221">
        <v>0</v>
      </c>
      <c r="N62" s="150">
        <f t="shared" si="18"/>
        <v>0</v>
      </c>
    </row>
    <row r="63" spans="1:14" ht="31.5" customHeight="1">
      <c r="A63" s="52">
        <v>2211</v>
      </c>
      <c r="B63" s="65" t="s">
        <v>260</v>
      </c>
      <c r="C63" s="150">
        <f>+PRESUPUESTO!K61</f>
        <v>0</v>
      </c>
      <c r="D63" s="200">
        <v>0</v>
      </c>
      <c r="E63" s="200">
        <v>0</v>
      </c>
      <c r="F63" s="150">
        <f t="shared" si="15"/>
        <v>0</v>
      </c>
      <c r="G63" s="150">
        <f>'MES 3'!I62</f>
        <v>0</v>
      </c>
      <c r="H63" s="230">
        <v>0</v>
      </c>
      <c r="I63" s="150">
        <f t="shared" si="16"/>
        <v>0</v>
      </c>
      <c r="J63" s="778" t="e">
        <f t="shared" si="17"/>
        <v>#DIV/0!</v>
      </c>
      <c r="K63" s="778"/>
      <c r="L63" s="221">
        <v>0</v>
      </c>
      <c r="M63" s="221">
        <v>0</v>
      </c>
      <c r="N63" s="150">
        <f t="shared" si="18"/>
        <v>0</v>
      </c>
    </row>
    <row r="64" spans="1:14" ht="25.5" customHeight="1">
      <c r="A64" s="52">
        <v>2212</v>
      </c>
      <c r="B64" s="65" t="s">
        <v>508</v>
      </c>
      <c r="C64" s="150">
        <f>+PRESUPUESTO!K62</f>
        <v>0</v>
      </c>
      <c r="D64" s="200">
        <v>0</v>
      </c>
      <c r="E64" s="200">
        <v>0</v>
      </c>
      <c r="F64" s="150">
        <f t="shared" si="15"/>
        <v>0</v>
      </c>
      <c r="G64" s="150">
        <f>'MES 3'!I63</f>
        <v>0</v>
      </c>
      <c r="H64" s="230">
        <v>0</v>
      </c>
      <c r="I64" s="150">
        <f t="shared" si="16"/>
        <v>0</v>
      </c>
      <c r="J64" s="778" t="e">
        <f t="shared" si="17"/>
        <v>#DIV/0!</v>
      </c>
      <c r="K64" s="778"/>
      <c r="L64" s="221">
        <v>0</v>
      </c>
      <c r="M64" s="221">
        <v>0</v>
      </c>
      <c r="N64" s="150">
        <f t="shared" si="18"/>
        <v>0</v>
      </c>
    </row>
    <row r="65" spans="1:14" ht="20.65" customHeight="1">
      <c r="A65" s="52">
        <v>2213</v>
      </c>
      <c r="B65" s="65" t="s">
        <v>450</v>
      </c>
      <c r="C65" s="150">
        <f>+PRESUPUESTO!K63</f>
        <v>0</v>
      </c>
      <c r="D65" s="200">
        <v>0</v>
      </c>
      <c r="E65" s="200">
        <v>0</v>
      </c>
      <c r="F65" s="150">
        <f>C65+D65-E65</f>
        <v>0</v>
      </c>
      <c r="G65" s="150">
        <f>'MES 3'!I64</f>
        <v>0</v>
      </c>
      <c r="H65" s="230">
        <v>0</v>
      </c>
      <c r="I65" s="150">
        <f>(G65+H65)</f>
        <v>0</v>
      </c>
      <c r="J65" s="778" t="e">
        <f>(I65/F65)</f>
        <v>#DIV/0!</v>
      </c>
      <c r="K65" s="778"/>
      <c r="L65" s="221">
        <v>0</v>
      </c>
      <c r="M65" s="221">
        <v>0</v>
      </c>
      <c r="N65" s="150">
        <f>(F65-I65)</f>
        <v>0</v>
      </c>
    </row>
    <row r="66" spans="1:14" ht="18" customHeight="1">
      <c r="A66" s="52">
        <v>2214</v>
      </c>
      <c r="B66" s="53" t="s">
        <v>451</v>
      </c>
      <c r="C66" s="150">
        <f>+PRESUPUESTO!K64</f>
        <v>0</v>
      </c>
      <c r="D66" s="200">
        <v>0</v>
      </c>
      <c r="E66" s="200">
        <v>0</v>
      </c>
      <c r="F66" s="150">
        <f>C66+D66-E66</f>
        <v>0</v>
      </c>
      <c r="G66" s="150">
        <f>'MES 3'!I65</f>
        <v>0</v>
      </c>
      <c r="H66" s="230">
        <v>0</v>
      </c>
      <c r="I66" s="150">
        <f t="shared" si="16"/>
        <v>0</v>
      </c>
      <c r="J66" s="778" t="e">
        <f t="shared" si="17"/>
        <v>#DIV/0!</v>
      </c>
      <c r="K66" s="778"/>
      <c r="L66" s="221">
        <v>0</v>
      </c>
      <c r="M66" s="221">
        <v>0</v>
      </c>
      <c r="N66" s="150">
        <f t="shared" si="18"/>
        <v>0</v>
      </c>
    </row>
    <row r="67" spans="1:14" ht="18" customHeight="1">
      <c r="A67" s="52">
        <v>2215</v>
      </c>
      <c r="B67" s="53" t="s">
        <v>284</v>
      </c>
      <c r="C67" s="150">
        <f>+PRESUPUESTO!K65</f>
        <v>0</v>
      </c>
      <c r="D67" s="200">
        <v>0</v>
      </c>
      <c r="E67" s="200">
        <v>0</v>
      </c>
      <c r="F67" s="150">
        <f t="shared" si="15"/>
        <v>0</v>
      </c>
      <c r="G67" s="150">
        <f>'MES 3'!I66</f>
        <v>0</v>
      </c>
      <c r="H67" s="230">
        <v>0</v>
      </c>
      <c r="I67" s="150">
        <f t="shared" si="16"/>
        <v>0</v>
      </c>
      <c r="J67" s="778" t="e">
        <f t="shared" si="17"/>
        <v>#DIV/0!</v>
      </c>
      <c r="K67" s="778"/>
      <c r="L67" s="221">
        <v>0</v>
      </c>
      <c r="M67" s="221">
        <v>0</v>
      </c>
      <c r="N67" s="150">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23">
        <f>SUM(L53:L67)</f>
        <v>0</v>
      </c>
      <c r="M68" s="223">
        <f>SUM(M53:M67)</f>
        <v>0</v>
      </c>
      <c r="N68" s="223">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2" t="str">
        <f>C35</f>
        <v>Presupuesto inicial del periodo a ejecutar</v>
      </c>
      <c r="D70" s="737" t="s">
        <v>415</v>
      </c>
      <c r="E70" s="737" t="s">
        <v>416</v>
      </c>
      <c r="F70" s="802" t="str">
        <f>F35</f>
        <v>Presupuesto al final del  periodo ejecutado</v>
      </c>
      <c r="G70" s="802" t="str">
        <f>G35</f>
        <v xml:space="preserve">Gastos acumulados al mes 3 </v>
      </c>
      <c r="H70" s="802" t="str">
        <f>H35</f>
        <v>Gastos - mes 4</v>
      </c>
      <c r="I70" s="802" t="str">
        <f>I35</f>
        <v xml:space="preserve">Valor total ejecutado al final de periodo </v>
      </c>
      <c r="J70" s="802" t="s">
        <v>439</v>
      </c>
      <c r="K70" s="802"/>
      <c r="L70" s="807" t="s">
        <v>422</v>
      </c>
      <c r="M70" s="807"/>
      <c r="N70" s="802" t="str">
        <f>N35</f>
        <v>Total saldo por ejecutar</v>
      </c>
    </row>
    <row r="71" spans="1:14" s="47" customFormat="1" ht="24" customHeight="1">
      <c r="A71" s="737"/>
      <c r="B71" s="737"/>
      <c r="C71" s="802"/>
      <c r="D71" s="737"/>
      <c r="E71" s="737"/>
      <c r="F71" s="802"/>
      <c r="G71" s="802"/>
      <c r="H71" s="802"/>
      <c r="I71" s="802"/>
      <c r="J71" s="802"/>
      <c r="K71" s="802"/>
      <c r="L71" s="67" t="s">
        <v>441</v>
      </c>
      <c r="M71" s="67" t="s">
        <v>442</v>
      </c>
      <c r="N71" s="802"/>
    </row>
    <row r="72" spans="1:14" s="47" customFormat="1" ht="14.25" customHeight="1">
      <c r="A72" s="61">
        <v>2300</v>
      </c>
      <c r="B72" s="808" t="s">
        <v>140</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3'!I72</f>
        <v>711600</v>
      </c>
      <c r="H73" s="230">
        <v>0</v>
      </c>
      <c r="I73" s="150">
        <f>(G73+H73)</f>
        <v>711600</v>
      </c>
      <c r="J73" s="778">
        <f>(I73/F73)</f>
        <v>0.23719999999999999</v>
      </c>
      <c r="K73" s="778"/>
      <c r="L73" s="221">
        <v>0</v>
      </c>
      <c r="M73" s="221">
        <v>0</v>
      </c>
      <c r="N73" s="150">
        <f>(F73-I73)</f>
        <v>2288400</v>
      </c>
    </row>
    <row r="74" spans="1:14" ht="26.25" customHeight="1">
      <c r="A74" s="52">
        <v>2302</v>
      </c>
      <c r="B74" s="54" t="s">
        <v>302</v>
      </c>
      <c r="C74" s="231">
        <f>+PRESUPUESTO!K69</f>
        <v>300000</v>
      </c>
      <c r="D74" s="200">
        <v>0</v>
      </c>
      <c r="E74" s="200">
        <v>0</v>
      </c>
      <c r="F74" s="150">
        <f t="shared" ref="F74:F80" si="20">C74+D74-E74</f>
        <v>300000</v>
      </c>
      <c r="G74" s="150">
        <f>'MES 3'!I73</f>
        <v>250000</v>
      </c>
      <c r="H74" s="230">
        <v>0</v>
      </c>
      <c r="I74" s="150">
        <f t="shared" ref="I74:I80" si="21">(G74+H74)</f>
        <v>250000</v>
      </c>
      <c r="J74" s="778">
        <f t="shared" ref="J74:J80" si="22">(I74/F74)</f>
        <v>0.83333333333333337</v>
      </c>
      <c r="K74" s="778"/>
      <c r="L74" s="221">
        <v>0</v>
      </c>
      <c r="M74" s="221">
        <v>0</v>
      </c>
      <c r="N74" s="150">
        <f t="shared" ref="N74:N80" si="23">(F74-I74)</f>
        <v>50000</v>
      </c>
    </row>
    <row r="75" spans="1:14" ht="23.25" customHeight="1">
      <c r="A75" s="52">
        <v>2303</v>
      </c>
      <c r="B75" s="54" t="s">
        <v>303</v>
      </c>
      <c r="C75" s="231">
        <f>+PRESUPUESTO!K70</f>
        <v>21000000</v>
      </c>
      <c r="D75" s="200">
        <v>0</v>
      </c>
      <c r="E75" s="200">
        <v>0</v>
      </c>
      <c r="F75" s="150">
        <f t="shared" si="20"/>
        <v>21000000</v>
      </c>
      <c r="G75" s="150">
        <f>'MES 3'!I74</f>
        <v>3500000</v>
      </c>
      <c r="H75" s="230">
        <v>0</v>
      </c>
      <c r="I75" s="150">
        <f t="shared" si="21"/>
        <v>3500000</v>
      </c>
      <c r="J75" s="778">
        <f t="shared" si="22"/>
        <v>0.16666666666666666</v>
      </c>
      <c r="K75" s="778"/>
      <c r="L75" s="221">
        <v>0</v>
      </c>
      <c r="M75" s="221">
        <v>0</v>
      </c>
      <c r="N75" s="150">
        <f t="shared" si="23"/>
        <v>17500000</v>
      </c>
    </row>
    <row r="76" spans="1:14" ht="24.75" customHeight="1">
      <c r="A76" s="52">
        <v>2304</v>
      </c>
      <c r="B76" s="54" t="s">
        <v>304</v>
      </c>
      <c r="C76" s="231">
        <f>+PRESUPUESTO!K71</f>
        <v>780000</v>
      </c>
      <c r="D76" s="200">
        <v>0</v>
      </c>
      <c r="E76" s="200">
        <v>0</v>
      </c>
      <c r="F76" s="150">
        <f>C76+D76-E76</f>
        <v>780000</v>
      </c>
      <c r="G76" s="150">
        <f>'MES 3'!I75</f>
        <v>0</v>
      </c>
      <c r="H76" s="230">
        <v>0</v>
      </c>
      <c r="I76" s="150">
        <f>(G76+H76)</f>
        <v>0</v>
      </c>
      <c r="J76" s="778">
        <f>(I76/F76)</f>
        <v>0</v>
      </c>
      <c r="K76" s="778"/>
      <c r="L76" s="221">
        <v>0</v>
      </c>
      <c r="M76" s="221">
        <v>0</v>
      </c>
      <c r="N76" s="150">
        <f>(F76-I76)</f>
        <v>780000</v>
      </c>
    </row>
    <row r="77" spans="1:14" ht="16.5" customHeight="1">
      <c r="A77" s="52">
        <v>2305</v>
      </c>
      <c r="B77" s="54" t="s">
        <v>305</v>
      </c>
      <c r="C77" s="231">
        <f>+PRESUPUESTO!K72</f>
        <v>960000</v>
      </c>
      <c r="D77" s="200">
        <v>0</v>
      </c>
      <c r="E77" s="200">
        <v>0</v>
      </c>
      <c r="F77" s="150">
        <f t="shared" si="20"/>
        <v>960000</v>
      </c>
      <c r="G77" s="150">
        <f>'MES 3'!I76</f>
        <v>433500</v>
      </c>
      <c r="H77" s="230">
        <v>0</v>
      </c>
      <c r="I77" s="150">
        <f t="shared" si="21"/>
        <v>433500</v>
      </c>
      <c r="J77" s="778">
        <f t="shared" si="22"/>
        <v>0.45156249999999998</v>
      </c>
      <c r="K77" s="778"/>
      <c r="L77" s="221">
        <v>0</v>
      </c>
      <c r="M77" s="221">
        <v>0</v>
      </c>
      <c r="N77" s="150">
        <f t="shared" si="23"/>
        <v>526500</v>
      </c>
    </row>
    <row r="78" spans="1:14" ht="15" customHeight="1">
      <c r="A78" s="52">
        <v>2306</v>
      </c>
      <c r="B78" s="54" t="s">
        <v>306</v>
      </c>
      <c r="C78" s="231">
        <f>+PRESUPUESTO!K73</f>
        <v>900000</v>
      </c>
      <c r="D78" s="200">
        <v>0</v>
      </c>
      <c r="E78" s="200">
        <v>0</v>
      </c>
      <c r="F78" s="150">
        <f t="shared" si="20"/>
        <v>900000</v>
      </c>
      <c r="G78" s="150">
        <f>'MES 3'!I77</f>
        <v>260500</v>
      </c>
      <c r="H78" s="230">
        <v>0</v>
      </c>
      <c r="I78" s="150">
        <f t="shared" si="21"/>
        <v>260500</v>
      </c>
      <c r="J78" s="778">
        <f t="shared" si="22"/>
        <v>0.28944444444444445</v>
      </c>
      <c r="K78" s="778"/>
      <c r="L78" s="221">
        <v>0</v>
      </c>
      <c r="M78" s="221">
        <v>0</v>
      </c>
      <c r="N78" s="150">
        <f t="shared" si="23"/>
        <v>639500</v>
      </c>
    </row>
    <row r="79" spans="1:14" ht="34.5" customHeight="1">
      <c r="A79" s="52">
        <v>2307</v>
      </c>
      <c r="B79" s="65" t="s">
        <v>307</v>
      </c>
      <c r="C79" s="231">
        <f>+PRESUPUESTO!K74</f>
        <v>1470000</v>
      </c>
      <c r="D79" s="200">
        <v>0</v>
      </c>
      <c r="E79" s="200">
        <v>0</v>
      </c>
      <c r="F79" s="150">
        <f t="shared" si="20"/>
        <v>1470000</v>
      </c>
      <c r="G79" s="150">
        <f>'MES 3'!I78</f>
        <v>1020000</v>
      </c>
      <c r="H79" s="230">
        <v>0</v>
      </c>
      <c r="I79" s="150">
        <f t="shared" si="21"/>
        <v>1020000</v>
      </c>
      <c r="J79" s="778">
        <f t="shared" si="22"/>
        <v>0.69387755102040816</v>
      </c>
      <c r="K79" s="778"/>
      <c r="L79" s="221">
        <v>0</v>
      </c>
      <c r="M79" s="221">
        <v>0</v>
      </c>
      <c r="N79" s="150">
        <f t="shared" si="23"/>
        <v>450000</v>
      </c>
    </row>
    <row r="80" spans="1:14" ht="22.5" customHeight="1">
      <c r="A80" s="52">
        <v>2308</v>
      </c>
      <c r="B80" s="54" t="s">
        <v>308</v>
      </c>
      <c r="C80" s="231">
        <f>+PRESUPUESTO!K75</f>
        <v>463290</v>
      </c>
      <c r="D80" s="200">
        <v>0</v>
      </c>
      <c r="E80" s="200">
        <v>0</v>
      </c>
      <c r="F80" s="150">
        <f t="shared" si="20"/>
        <v>463290</v>
      </c>
      <c r="G80" s="150">
        <f>'MES 3'!I79</f>
        <v>0</v>
      </c>
      <c r="H80" s="230">
        <v>0</v>
      </c>
      <c r="I80" s="150">
        <f t="shared" si="21"/>
        <v>0</v>
      </c>
      <c r="J80" s="778">
        <f t="shared" si="22"/>
        <v>0</v>
      </c>
      <c r="K80" s="778"/>
      <c r="L80" s="221">
        <v>0</v>
      </c>
      <c r="M80" s="221">
        <v>0</v>
      </c>
      <c r="N80" s="150">
        <f t="shared" si="23"/>
        <v>463290</v>
      </c>
    </row>
    <row r="81" spans="1:14" ht="26.25" customHeight="1">
      <c r="A81" s="52">
        <v>2309</v>
      </c>
      <c r="B81" s="54" t="s">
        <v>309</v>
      </c>
      <c r="C81" s="231">
        <f>+PRESUPUESTO!K76</f>
        <v>820470</v>
      </c>
      <c r="D81" s="200">
        <v>0</v>
      </c>
      <c r="E81" s="200">
        <v>0</v>
      </c>
      <c r="F81" s="150">
        <f>C81+D81-E81</f>
        <v>820470</v>
      </c>
      <c r="G81" s="150">
        <f>'MES 3'!I80</f>
        <v>239226</v>
      </c>
      <c r="H81" s="230">
        <v>0</v>
      </c>
      <c r="I81" s="150">
        <f>(G81+H81)</f>
        <v>239226</v>
      </c>
      <c r="J81" s="778">
        <f t="shared" ref="J81:J86" si="24">(I81/F81)</f>
        <v>0.29157190390873522</v>
      </c>
      <c r="K81" s="778"/>
      <c r="L81" s="221">
        <v>0</v>
      </c>
      <c r="M81" s="221">
        <v>0</v>
      </c>
      <c r="N81" s="150">
        <f>(F81-I81)</f>
        <v>581244</v>
      </c>
    </row>
    <row r="82" spans="1:14" ht="15" customHeight="1">
      <c r="A82" s="52">
        <v>2310</v>
      </c>
      <c r="B82" s="54" t="s">
        <v>310</v>
      </c>
      <c r="C82" s="231">
        <f>+PRESUPUESTO!K77</f>
        <v>6600000</v>
      </c>
      <c r="D82" s="200">
        <v>0</v>
      </c>
      <c r="E82" s="200">
        <v>0</v>
      </c>
      <c r="F82" s="150">
        <f>C82+D82-E82</f>
        <v>6600000</v>
      </c>
      <c r="G82" s="150">
        <f>'MES 3'!I81</f>
        <v>2200000</v>
      </c>
      <c r="H82" s="230">
        <v>0</v>
      </c>
      <c r="I82" s="150">
        <f>(G82+H82)</f>
        <v>2200000</v>
      </c>
      <c r="J82" s="778">
        <f t="shared" si="24"/>
        <v>0.33333333333333331</v>
      </c>
      <c r="K82" s="778"/>
      <c r="L82" s="221">
        <v>0</v>
      </c>
      <c r="M82" s="221">
        <v>0</v>
      </c>
      <c r="N82" s="150">
        <f>(F82-I82)</f>
        <v>4400000</v>
      </c>
    </row>
    <row r="83" spans="1:14" ht="22.15" customHeight="1">
      <c r="A83" s="52">
        <v>2311</v>
      </c>
      <c r="B83" s="54" t="s">
        <v>311</v>
      </c>
      <c r="C83" s="231">
        <f>+PRESUPUESTO!K78</f>
        <v>0</v>
      </c>
      <c r="D83" s="200">
        <v>0</v>
      </c>
      <c r="E83" s="200">
        <v>0</v>
      </c>
      <c r="F83" s="150">
        <f>C83+D83-E83</f>
        <v>0</v>
      </c>
      <c r="G83" s="150">
        <f>'MES 3'!I82</f>
        <v>1621096</v>
      </c>
      <c r="H83" s="230">
        <v>0</v>
      </c>
      <c r="I83" s="150">
        <f>(G83+H83)</f>
        <v>1621096</v>
      </c>
      <c r="J83" s="778" t="e">
        <f t="shared" si="24"/>
        <v>#DIV/0!</v>
      </c>
      <c r="K83" s="778"/>
      <c r="L83" s="221">
        <v>0</v>
      </c>
      <c r="M83" s="221">
        <v>0</v>
      </c>
      <c r="N83" s="150">
        <f>(F83-I83)</f>
        <v>-1621096</v>
      </c>
    </row>
    <row r="84" spans="1:14" ht="18" customHeight="1">
      <c r="A84" s="52">
        <v>2312</v>
      </c>
      <c r="B84" s="54" t="s">
        <v>284</v>
      </c>
      <c r="C84" s="231">
        <f>+PRESUPUESTO!K79</f>
        <v>0</v>
      </c>
      <c r="D84" s="200">
        <v>0</v>
      </c>
      <c r="E84" s="200">
        <v>0</v>
      </c>
      <c r="F84" s="150">
        <f>C84+D84-E84</f>
        <v>0</v>
      </c>
      <c r="G84" s="150">
        <f>'MES 3'!I83</f>
        <v>0</v>
      </c>
      <c r="H84" s="230">
        <v>0</v>
      </c>
      <c r="I84" s="150">
        <f>(G84+H84)</f>
        <v>0</v>
      </c>
      <c r="J84" s="778" t="e">
        <f t="shared" si="24"/>
        <v>#DIV/0!</v>
      </c>
      <c r="K84" s="778"/>
      <c r="L84" s="221">
        <v>0</v>
      </c>
      <c r="M84" s="221">
        <v>0</v>
      </c>
      <c r="N84" s="150">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229">
        <f>SUM(L73:L84)</f>
        <v>0</v>
      </c>
      <c r="M85" s="229">
        <f>SUM(M73:M84)</f>
        <v>0</v>
      </c>
      <c r="N85" s="232">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232">
        <f>L85+L68+L51</f>
        <v>0</v>
      </c>
      <c r="M86" s="232">
        <f>M85+M68+M51</f>
        <v>0</v>
      </c>
      <c r="N86" s="232">
        <f>N85+N68+N51</f>
        <v>50400565</v>
      </c>
    </row>
    <row r="87" spans="1:14" ht="18" customHeight="1">
      <c r="B87" s="737" t="s">
        <v>210</v>
      </c>
      <c r="C87" s="737"/>
      <c r="D87" s="737" t="s">
        <v>455</v>
      </c>
      <c r="E87" s="737"/>
      <c r="F87" s="737"/>
      <c r="G87" s="737"/>
      <c r="H87" s="737" t="s">
        <v>456</v>
      </c>
      <c r="I87" s="737"/>
      <c r="J87" s="737"/>
      <c r="K87" s="737"/>
      <c r="L87" s="737"/>
      <c r="M87" s="737"/>
      <c r="N87" s="737"/>
    </row>
    <row r="88" spans="1:14" ht="12" customHeight="1">
      <c r="B88" s="737"/>
      <c r="C88" s="737"/>
      <c r="D88" s="737"/>
      <c r="E88" s="737"/>
      <c r="F88" s="737"/>
      <c r="G88" s="737"/>
      <c r="H88" s="737"/>
      <c r="I88" s="737"/>
      <c r="J88" s="737"/>
      <c r="K88" s="737"/>
      <c r="L88" s="737"/>
      <c r="M88" s="737"/>
      <c r="N88" s="737"/>
    </row>
    <row r="89" spans="1:14" ht="33" customHeight="1">
      <c r="B89" s="737"/>
      <c r="C89" s="737"/>
      <c r="D89" s="737"/>
      <c r="E89" s="737"/>
      <c r="F89" s="737"/>
      <c r="G89" s="737"/>
      <c r="H89" s="737"/>
      <c r="I89" s="737"/>
      <c r="J89" s="737"/>
      <c r="K89" s="737"/>
      <c r="L89" s="737"/>
      <c r="M89" s="737"/>
      <c r="N89" s="737"/>
    </row>
    <row r="90" spans="1:14" ht="16.5" customHeight="1">
      <c r="B90" s="737" t="s">
        <v>317</v>
      </c>
      <c r="C90" s="737"/>
      <c r="D90" s="737" t="s">
        <v>317</v>
      </c>
      <c r="E90" s="737"/>
      <c r="F90" s="737"/>
      <c r="G90" s="737"/>
      <c r="H90" s="737" t="s">
        <v>317</v>
      </c>
      <c r="I90" s="737"/>
      <c r="J90" s="737"/>
      <c r="K90" s="737"/>
      <c r="L90" s="737"/>
      <c r="M90" s="737"/>
      <c r="N90" s="737"/>
    </row>
    <row r="91" spans="1:14" ht="17.25" customHeight="1"/>
    <row r="92" spans="1:14" s="32" customFormat="1" ht="17.25" customHeight="1">
      <c r="A92" s="803" t="s">
        <v>457</v>
      </c>
      <c r="B92" s="803"/>
      <c r="C92" s="803"/>
      <c r="D92" s="799" t="s">
        <v>458</v>
      </c>
      <c r="E92" s="800"/>
      <c r="F92" s="234">
        <f>H22</f>
        <v>48259900</v>
      </c>
      <c r="G92" s="730" t="s">
        <v>459</v>
      </c>
      <c r="H92" s="730"/>
      <c r="I92" s="730"/>
      <c r="J92" s="843">
        <f>+F92+'MES 3'!J91</f>
        <v>134003264.33</v>
      </c>
      <c r="K92" s="843"/>
      <c r="L92" s="50"/>
      <c r="M92" s="50"/>
    </row>
    <row r="93" spans="1:14" s="32" customFormat="1" ht="17.25" customHeight="1">
      <c r="A93" s="803"/>
      <c r="B93" s="803"/>
      <c r="C93" s="803"/>
      <c r="D93" s="799" t="s">
        <v>460</v>
      </c>
      <c r="E93" s="800"/>
      <c r="F93" s="234">
        <f>H86</f>
        <v>0</v>
      </c>
      <c r="G93" s="730" t="s">
        <v>461</v>
      </c>
      <c r="H93" s="730"/>
      <c r="I93" s="730"/>
      <c r="J93" s="843">
        <f>+F93+'MES 3'!J92</f>
        <v>65423195</v>
      </c>
      <c r="K93" s="843"/>
      <c r="L93" s="50"/>
      <c r="M93" s="50"/>
    </row>
    <row r="94" spans="1:14" s="32" customFormat="1" ht="18" customHeight="1">
      <c r="A94" s="804" t="s">
        <v>462</v>
      </c>
      <c r="B94" s="804"/>
      <c r="C94" s="804"/>
      <c r="D94" s="799" t="s">
        <v>463</v>
      </c>
      <c r="E94" s="800"/>
      <c r="F94" s="234">
        <f>+F92-F93</f>
        <v>48259900</v>
      </c>
      <c r="G94" s="827" t="s">
        <v>464</v>
      </c>
      <c r="H94" s="827"/>
      <c r="I94" s="827"/>
      <c r="J94" s="843">
        <f>J92-J93</f>
        <v>68580069.329999998</v>
      </c>
      <c r="K94" s="843"/>
      <c r="L94" s="50"/>
      <c r="M94" s="50"/>
    </row>
    <row r="95" spans="1:14" s="32" customFormat="1" ht="45.75"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51"/>
      <c r="E96" s="851"/>
      <c r="F96" s="86"/>
      <c r="G96" s="805"/>
      <c r="H96" s="805"/>
      <c r="I96" s="805"/>
      <c r="J96" s="805"/>
      <c r="K96" s="797"/>
      <c r="L96" s="797"/>
      <c r="M96" s="71"/>
      <c r="N96" s="72"/>
    </row>
    <row r="97" spans="1:14" s="32" customFormat="1" ht="33.75" customHeight="1">
      <c r="A97" s="803"/>
      <c r="B97" s="803"/>
      <c r="C97" s="803"/>
      <c r="D97" s="801" t="s">
        <v>467</v>
      </c>
      <c r="E97" s="801"/>
      <c r="F97" s="271">
        <f>C8</f>
        <v>19303960</v>
      </c>
      <c r="G97" s="741" t="s">
        <v>468</v>
      </c>
      <c r="H97" s="741"/>
      <c r="I97" s="243">
        <v>0</v>
      </c>
      <c r="K97" s="797"/>
      <c r="L97" s="797"/>
      <c r="M97" s="73" t="s">
        <v>469</v>
      </c>
      <c r="N97" s="74" t="s">
        <v>470</v>
      </c>
    </row>
    <row r="98" spans="1:14" s="32" customFormat="1" ht="31.5" customHeight="1">
      <c r="A98" s="803"/>
      <c r="B98" s="803"/>
      <c r="C98" s="803"/>
      <c r="D98" s="801" t="s">
        <v>471</v>
      </c>
      <c r="E98" s="801"/>
      <c r="F98" s="242">
        <f>H22</f>
        <v>48259900</v>
      </c>
      <c r="G98" s="741" t="s">
        <v>472</v>
      </c>
      <c r="H98" s="741"/>
      <c r="I98" s="243">
        <v>0</v>
      </c>
      <c r="K98" s="797" t="s">
        <v>473</v>
      </c>
      <c r="L98" s="797"/>
      <c r="M98" s="73">
        <v>0</v>
      </c>
      <c r="N98" s="74">
        <v>0</v>
      </c>
    </row>
    <row r="99" spans="1:14" s="32" customFormat="1" ht="27" customHeight="1">
      <c r="A99" s="803"/>
      <c r="B99" s="803"/>
      <c r="C99" s="803"/>
      <c r="D99" s="44" t="s">
        <v>474</v>
      </c>
      <c r="E99" s="44"/>
      <c r="F99" s="200">
        <f>F97-F98</f>
        <v>-28955940</v>
      </c>
      <c r="G99" s="849" t="s">
        <v>475</v>
      </c>
      <c r="H99" s="850"/>
      <c r="I99" s="150">
        <v>0</v>
      </c>
      <c r="J99" s="28"/>
      <c r="K99" s="797" t="s">
        <v>473</v>
      </c>
      <c r="L99" s="797"/>
      <c r="M99" s="73">
        <v>0</v>
      </c>
      <c r="N99" s="74">
        <v>0</v>
      </c>
    </row>
    <row r="100" spans="1:14" s="32" customFormat="1" ht="21.75" customHeight="1">
      <c r="A100" s="852" t="s">
        <v>477</v>
      </c>
      <c r="B100" s="852"/>
      <c r="C100" s="852"/>
      <c r="K100" s="797" t="s">
        <v>473</v>
      </c>
      <c r="L100" s="797"/>
      <c r="M100" s="73">
        <v>0</v>
      </c>
      <c r="N100" s="74">
        <v>0</v>
      </c>
    </row>
    <row r="101" spans="1:14" s="32" customFormat="1" ht="23.25" customHeight="1">
      <c r="A101" s="852"/>
      <c r="B101" s="852"/>
      <c r="C101" s="852"/>
      <c r="K101" s="797" t="s">
        <v>476</v>
      </c>
      <c r="L101" s="797"/>
      <c r="M101" s="73">
        <v>0</v>
      </c>
      <c r="N101" s="74">
        <v>0</v>
      </c>
    </row>
    <row r="102" spans="1:14" ht="24" customHeight="1">
      <c r="A102" s="852"/>
      <c r="B102" s="852"/>
      <c r="C102" s="852"/>
      <c r="K102" s="768" t="s">
        <v>476</v>
      </c>
      <c r="L102" s="770"/>
      <c r="M102" s="34">
        <v>0</v>
      </c>
      <c r="N102" s="52">
        <v>0</v>
      </c>
    </row>
    <row r="103" spans="1:14" ht="18" customHeight="1">
      <c r="A103" s="852"/>
      <c r="B103" s="852"/>
      <c r="C103" s="852"/>
    </row>
    <row r="104" spans="1:14" ht="18" customHeight="1">
      <c r="A104" s="138"/>
      <c r="B104" s="138"/>
      <c r="C104" s="138"/>
      <c r="D104" s="139"/>
      <c r="E104" s="139"/>
      <c r="F104" s="139"/>
      <c r="G104" s="139"/>
      <c r="H104" s="139"/>
      <c r="I104" s="139"/>
      <c r="J104" s="139"/>
      <c r="K104" s="139"/>
      <c r="L104" s="139"/>
      <c r="M104" s="139"/>
      <c r="N104" s="139"/>
    </row>
    <row r="105" spans="1:14" ht="18" customHeight="1">
      <c r="A105" s="796" t="s">
        <v>478</v>
      </c>
      <c r="B105" s="796"/>
      <c r="C105" s="796"/>
      <c r="D105" s="796"/>
      <c r="E105" s="796"/>
      <c r="F105" s="796"/>
      <c r="G105" s="796"/>
      <c r="H105" s="796"/>
      <c r="I105" s="796"/>
      <c r="J105" s="796"/>
      <c r="K105" s="796"/>
      <c r="L105" s="796"/>
      <c r="M105" s="796"/>
      <c r="N105" s="796"/>
    </row>
    <row r="106" spans="1:14" ht="18" customHeight="1">
      <c r="A106" s="32"/>
      <c r="B106" s="32"/>
      <c r="C106" s="32"/>
      <c r="D106" s="32"/>
      <c r="E106" s="32"/>
      <c r="F106" s="32"/>
      <c r="G106" s="32"/>
      <c r="H106" s="32"/>
      <c r="I106" s="32"/>
      <c r="J106" s="32"/>
      <c r="K106" s="32"/>
      <c r="L106" s="32"/>
      <c r="M106" s="32"/>
      <c r="N106" s="32"/>
    </row>
    <row r="107" spans="1:14" ht="18" customHeight="1">
      <c r="A107" s="779" t="s">
        <v>479</v>
      </c>
      <c r="B107" s="780"/>
      <c r="C107" s="785" t="s">
        <v>480</v>
      </c>
      <c r="D107" s="786"/>
      <c r="E107" s="786"/>
      <c r="F107" s="787"/>
      <c r="G107" s="140" t="s">
        <v>481</v>
      </c>
      <c r="H107" s="788" t="s">
        <v>482</v>
      </c>
      <c r="I107" s="788"/>
      <c r="J107" s="788"/>
      <c r="K107" s="788"/>
      <c r="L107" s="788"/>
      <c r="M107" s="789"/>
      <c r="N107" s="141" t="s">
        <v>483</v>
      </c>
    </row>
    <row r="108" spans="1:14" ht="18" customHeight="1">
      <c r="A108" s="781"/>
      <c r="B108" s="782"/>
      <c r="C108" s="790" t="s">
        <v>484</v>
      </c>
      <c r="D108" s="791" t="s">
        <v>415</v>
      </c>
      <c r="E108" s="792" t="s">
        <v>416</v>
      </c>
      <c r="F108" s="774" t="s">
        <v>485</v>
      </c>
      <c r="G108" s="774" t="s">
        <v>486</v>
      </c>
      <c r="H108" s="774" t="s">
        <v>521</v>
      </c>
      <c r="I108" s="774" t="s">
        <v>488</v>
      </c>
      <c r="J108" s="774" t="s">
        <v>421</v>
      </c>
      <c r="K108" s="774"/>
      <c r="L108" s="794" t="s">
        <v>422</v>
      </c>
      <c r="M108" s="795"/>
      <c r="N108" s="774" t="s">
        <v>489</v>
      </c>
    </row>
    <row r="109" spans="1:14" ht="18" customHeight="1">
      <c r="A109" s="783"/>
      <c r="B109" s="784"/>
      <c r="C109" s="790"/>
      <c r="D109" s="791"/>
      <c r="E109" s="792"/>
      <c r="F109" s="793"/>
      <c r="G109" s="774"/>
      <c r="H109" s="774"/>
      <c r="I109" s="774"/>
      <c r="J109" s="774"/>
      <c r="K109" s="774"/>
      <c r="L109" s="63" t="s">
        <v>441</v>
      </c>
      <c r="M109" s="63" t="s">
        <v>442</v>
      </c>
      <c r="N109" s="774"/>
    </row>
    <row r="110" spans="1:14" ht="18" customHeight="1">
      <c r="A110" s="775" t="s">
        <v>490</v>
      </c>
      <c r="B110" s="775"/>
      <c r="C110" s="775"/>
      <c r="D110" s="775"/>
      <c r="E110" s="775"/>
      <c r="F110" s="775"/>
      <c r="G110" s="775"/>
      <c r="H110" s="775"/>
      <c r="I110" s="775"/>
      <c r="J110" s="775"/>
      <c r="K110" s="775"/>
      <c r="L110" s="775"/>
      <c r="M110" s="775"/>
      <c r="N110" s="776"/>
    </row>
    <row r="111" spans="1:14" ht="18" customHeight="1">
      <c r="A111" s="142"/>
      <c r="B111" s="143" t="s">
        <v>491</v>
      </c>
      <c r="C111" s="144">
        <f>SUM(C112:C114)</f>
        <v>0</v>
      </c>
      <c r="D111" s="145">
        <f>SUM(D112:D114)</f>
        <v>0</v>
      </c>
      <c r="E111" s="145">
        <f>SUM(E112:E114)</f>
        <v>0</v>
      </c>
      <c r="F111" s="144">
        <f>C111+D111-E111</f>
        <v>0</v>
      </c>
      <c r="G111" s="144">
        <f>SUM(G112:G114)</f>
        <v>0</v>
      </c>
      <c r="H111" s="145">
        <f>SUM(H112:H114)</f>
        <v>0</v>
      </c>
      <c r="I111" s="144">
        <f>G111+H111</f>
        <v>0</v>
      </c>
      <c r="J111" s="777" t="e">
        <f>(I111/F111)</f>
        <v>#DIV/0!</v>
      </c>
      <c r="K111" s="777"/>
      <c r="L111" s="146">
        <f>SUM(L112:L114)</f>
        <v>0</v>
      </c>
      <c r="M111" s="146">
        <f>SUM(M112:M114)</f>
        <v>0</v>
      </c>
      <c r="N111" s="144">
        <f>F111-I111</f>
        <v>0</v>
      </c>
    </row>
    <row r="112" spans="1:14" ht="18" customHeight="1">
      <c r="A112" s="142">
        <v>1</v>
      </c>
      <c r="B112" s="44" t="s">
        <v>492</v>
      </c>
      <c r="C112" s="147">
        <v>0</v>
      </c>
      <c r="D112" s="147">
        <v>0</v>
      </c>
      <c r="E112" s="147">
        <v>0</v>
      </c>
      <c r="F112" s="144">
        <f>C112+D112-E112</f>
        <v>0</v>
      </c>
      <c r="G112" s="148">
        <v>0</v>
      </c>
      <c r="H112" s="147">
        <v>0</v>
      </c>
      <c r="I112" s="148">
        <f>G112+H112</f>
        <v>0</v>
      </c>
      <c r="J112" s="778" t="e">
        <f>(I112/F112)</f>
        <v>#DIV/0!</v>
      </c>
      <c r="K112" s="778"/>
      <c r="L112" s="149">
        <v>0</v>
      </c>
      <c r="M112" s="149">
        <v>0</v>
      </c>
      <c r="N112" s="150">
        <f>(F112-I112)</f>
        <v>0</v>
      </c>
    </row>
    <row r="113" spans="1:14" ht="18" customHeight="1">
      <c r="A113" s="142">
        <v>2</v>
      </c>
      <c r="B113" s="44" t="s">
        <v>493</v>
      </c>
      <c r="C113" s="147">
        <v>0</v>
      </c>
      <c r="D113" s="147">
        <v>0</v>
      </c>
      <c r="E113" s="147">
        <v>0</v>
      </c>
      <c r="F113" s="144">
        <f>C113+D113-E113</f>
        <v>0</v>
      </c>
      <c r="G113" s="148">
        <v>0</v>
      </c>
      <c r="H113" s="147">
        <v>0</v>
      </c>
      <c r="I113" s="148">
        <f t="shared" ref="I113:I114" si="27">G113+H113</f>
        <v>0</v>
      </c>
      <c r="J113" s="778" t="e">
        <f t="shared" ref="J113:J114" si="28">(I113/F113)</f>
        <v>#DIV/0!</v>
      </c>
      <c r="K113" s="778"/>
      <c r="L113" s="149">
        <v>0</v>
      </c>
      <c r="M113" s="149">
        <v>0</v>
      </c>
      <c r="N113" s="150">
        <f>(F113-I113)</f>
        <v>0</v>
      </c>
    </row>
    <row r="114" spans="1:14" ht="18" customHeight="1">
      <c r="A114" s="142">
        <v>3</v>
      </c>
      <c r="B114" s="44" t="s">
        <v>494</v>
      </c>
      <c r="C114" s="147">
        <v>0</v>
      </c>
      <c r="D114" s="147">
        <v>0</v>
      </c>
      <c r="E114" s="147">
        <v>0</v>
      </c>
      <c r="F114" s="144">
        <f>C114+D114-E114</f>
        <v>0</v>
      </c>
      <c r="G114" s="148">
        <v>0</v>
      </c>
      <c r="H114" s="147">
        <v>0</v>
      </c>
      <c r="I114" s="148">
        <f t="shared" si="27"/>
        <v>0</v>
      </c>
      <c r="J114" s="778" t="e">
        <f t="shared" si="28"/>
        <v>#DIV/0!</v>
      </c>
      <c r="K114" s="778"/>
      <c r="L114" s="149">
        <v>0</v>
      </c>
      <c r="M114" s="149">
        <v>0</v>
      </c>
      <c r="N114" s="150">
        <f>(F114-I114)</f>
        <v>0</v>
      </c>
    </row>
    <row r="115" spans="1:14" ht="18" customHeight="1">
      <c r="A115" s="32"/>
      <c r="B115" s="32"/>
      <c r="C115" s="32"/>
      <c r="D115" s="32"/>
      <c r="E115" s="32"/>
      <c r="F115" s="32"/>
      <c r="G115" s="32"/>
      <c r="H115" s="32"/>
      <c r="I115" s="32"/>
      <c r="J115" s="32"/>
      <c r="K115" s="32"/>
      <c r="L115" s="32"/>
      <c r="M115" s="32"/>
      <c r="N115" s="32"/>
    </row>
    <row r="116" spans="1:14" ht="18" customHeight="1">
      <c r="A116" s="32"/>
      <c r="B116" s="32"/>
      <c r="C116" s="151"/>
      <c r="D116" s="151"/>
      <c r="E116" s="151"/>
      <c r="F116" s="151"/>
      <c r="G116" s="151"/>
      <c r="H116" s="151"/>
      <c r="I116" s="151"/>
      <c r="J116" s="152"/>
      <c r="K116" s="152"/>
      <c r="L116" s="151"/>
      <c r="M116" s="151"/>
      <c r="N116" s="151"/>
    </row>
    <row r="117" spans="1:14" ht="18" customHeight="1">
      <c r="A117" s="772" t="s">
        <v>210</v>
      </c>
      <c r="B117" s="773"/>
      <c r="C117" s="771"/>
      <c r="D117" s="771" t="s">
        <v>455</v>
      </c>
      <c r="E117" s="737"/>
      <c r="F117" s="737"/>
      <c r="G117" s="737"/>
      <c r="H117" s="737" t="s">
        <v>495</v>
      </c>
      <c r="I117" s="737"/>
      <c r="J117" s="737"/>
      <c r="K117" s="737"/>
      <c r="L117" s="737"/>
      <c r="M117" s="737"/>
      <c r="N117" s="737"/>
    </row>
    <row r="118" spans="1:14" ht="18" customHeight="1">
      <c r="A118" s="768"/>
      <c r="B118" s="769"/>
      <c r="C118" s="770"/>
      <c r="D118" s="771"/>
      <c r="E118" s="737"/>
      <c r="F118" s="737"/>
      <c r="G118" s="737"/>
      <c r="H118" s="737"/>
      <c r="I118" s="737"/>
      <c r="J118" s="737"/>
      <c r="K118" s="737"/>
      <c r="L118" s="737"/>
      <c r="M118" s="737"/>
      <c r="N118" s="737"/>
    </row>
    <row r="119" spans="1:14" ht="42.6" customHeight="1">
      <c r="A119" s="768"/>
      <c r="B119" s="769"/>
      <c r="C119" s="770"/>
      <c r="D119" s="771"/>
      <c r="E119" s="737"/>
      <c r="F119" s="737"/>
      <c r="G119" s="737"/>
      <c r="H119" s="737"/>
      <c r="I119" s="737"/>
      <c r="J119" s="737"/>
      <c r="K119" s="737"/>
      <c r="L119" s="737"/>
      <c r="M119" s="737"/>
      <c r="N119" s="737"/>
    </row>
    <row r="120" spans="1:14" ht="18" customHeight="1">
      <c r="A120" s="772" t="s">
        <v>317</v>
      </c>
      <c r="B120" s="773"/>
      <c r="C120" s="771"/>
      <c r="D120" s="771" t="s">
        <v>317</v>
      </c>
      <c r="E120" s="737"/>
      <c r="F120" s="737"/>
      <c r="G120" s="737"/>
      <c r="H120" s="737" t="s">
        <v>317</v>
      </c>
      <c r="I120" s="737"/>
      <c r="J120" s="737"/>
      <c r="K120" s="737"/>
      <c r="L120" s="737"/>
      <c r="M120" s="737"/>
      <c r="N120" s="737"/>
    </row>
  </sheetData>
  <sheetProtection algorithmName="SHA-512" hashValue="e6rFyWeuNC03m4FWvIiuD44qiaDt0EruYxjIjBvZ4pHBq90nJ/bJloU6crAoICsj9fdmcztudHzN+wa+Lf3G2g==" saltValue="gkAIRzKjCYnxt+AthDt6rw==" spinCount="100000" sheet="1" objects="1" scenarios="1"/>
  <mergeCells count="234">
    <mergeCell ref="A102:C103"/>
    <mergeCell ref="A96:C99"/>
    <mergeCell ref="A100:C101"/>
    <mergeCell ref="K102:L102"/>
    <mergeCell ref="A68:B68"/>
    <mergeCell ref="J68:K68"/>
    <mergeCell ref="C70:C71"/>
    <mergeCell ref="D70:D71"/>
    <mergeCell ref="E70:E71"/>
    <mergeCell ref="F70:F71"/>
    <mergeCell ref="G70:G71"/>
    <mergeCell ref="H70:H71"/>
    <mergeCell ref="I70:I71"/>
    <mergeCell ref="G93:I93"/>
    <mergeCell ref="K97:L97"/>
    <mergeCell ref="A70:A71"/>
    <mergeCell ref="B70:B71"/>
    <mergeCell ref="J74:K74"/>
    <mergeCell ref="J82:K82"/>
    <mergeCell ref="J75:K75"/>
    <mergeCell ref="A95:C95"/>
    <mergeCell ref="K99:L99"/>
    <mergeCell ref="J93:K93"/>
    <mergeCell ref="J77:K77"/>
    <mergeCell ref="J78:K78"/>
    <mergeCell ref="J84:K84"/>
    <mergeCell ref="J76:K76"/>
    <mergeCell ref="H87:N87"/>
    <mergeCell ref="J69:K69"/>
    <mergeCell ref="J79:K79"/>
    <mergeCell ref="K101:L101"/>
    <mergeCell ref="D87:G87"/>
    <mergeCell ref="J42:K42"/>
    <mergeCell ref="J54:K54"/>
    <mergeCell ref="J65:K65"/>
    <mergeCell ref="J43:K43"/>
    <mergeCell ref="J44:K44"/>
    <mergeCell ref="J45:K45"/>
    <mergeCell ref="J46:K46"/>
    <mergeCell ref="J55:K55"/>
    <mergeCell ref="J56:K56"/>
    <mergeCell ref="J58:K58"/>
    <mergeCell ref="J59:K59"/>
    <mergeCell ref="B52:N52"/>
    <mergeCell ref="J53:K53"/>
    <mergeCell ref="J57:K57"/>
    <mergeCell ref="A51:B51"/>
    <mergeCell ref="J80:K80"/>
    <mergeCell ref="J35:K36"/>
    <mergeCell ref="B37:N37"/>
    <mergeCell ref="J38:K38"/>
    <mergeCell ref="J39:K39"/>
    <mergeCell ref="J40:K40"/>
    <mergeCell ref="J41:K41"/>
    <mergeCell ref="J47:K47"/>
    <mergeCell ref="J50:K50"/>
    <mergeCell ref="J49:K49"/>
    <mergeCell ref="A22:B22"/>
    <mergeCell ref="B26:D26"/>
    <mergeCell ref="I25:N25"/>
    <mergeCell ref="C8:D8"/>
    <mergeCell ref="A1:N1"/>
    <mergeCell ref="A94:C94"/>
    <mergeCell ref="L69:M69"/>
    <mergeCell ref="J70:K71"/>
    <mergeCell ref="B89:C89"/>
    <mergeCell ref="D89:G89"/>
    <mergeCell ref="H89:N89"/>
    <mergeCell ref="B90:C90"/>
    <mergeCell ref="D90:G90"/>
    <mergeCell ref="H90:N90"/>
    <mergeCell ref="B88:C88"/>
    <mergeCell ref="D88:G88"/>
    <mergeCell ref="H88:N88"/>
    <mergeCell ref="N70:N71"/>
    <mergeCell ref="B72:N72"/>
    <mergeCell ref="A85:B85"/>
    <mergeCell ref="J85:K85"/>
    <mergeCell ref="A86:B86"/>
    <mergeCell ref="J86:K86"/>
    <mergeCell ref="B87:C87"/>
    <mergeCell ref="I24:N24"/>
    <mergeCell ref="M6:N6"/>
    <mergeCell ref="E8:F8"/>
    <mergeCell ref="J14:K14"/>
    <mergeCell ref="J18:K18"/>
    <mergeCell ref="J19:K19"/>
    <mergeCell ref="J20:K20"/>
    <mergeCell ref="J21:K21"/>
    <mergeCell ref="L12:M12"/>
    <mergeCell ref="M9:N9"/>
    <mergeCell ref="L11:M11"/>
    <mergeCell ref="J11:K11"/>
    <mergeCell ref="E6:F6"/>
    <mergeCell ref="G6:H6"/>
    <mergeCell ref="J6:K6"/>
    <mergeCell ref="G9:H9"/>
    <mergeCell ref="J9:K9"/>
    <mergeCell ref="J22:K22"/>
    <mergeCell ref="G8:H8"/>
    <mergeCell ref="J8:K8"/>
    <mergeCell ref="M8:N8"/>
    <mergeCell ref="E9:F9"/>
    <mergeCell ref="A12:A13"/>
    <mergeCell ref="B12:B13"/>
    <mergeCell ref="C12:C13"/>
    <mergeCell ref="N12:N13"/>
    <mergeCell ref="I12:I13"/>
    <mergeCell ref="J12:K13"/>
    <mergeCell ref="G12:G13"/>
    <mergeCell ref="H12:H13"/>
    <mergeCell ref="D12:D13"/>
    <mergeCell ref="E12:E13"/>
    <mergeCell ref="F12:F13"/>
    <mergeCell ref="A2:A10"/>
    <mergeCell ref="C2:D2"/>
    <mergeCell ref="C3:D3"/>
    <mergeCell ref="C4:D4"/>
    <mergeCell ref="M4:N4"/>
    <mergeCell ref="C5:D5"/>
    <mergeCell ref="E5:F5"/>
    <mergeCell ref="G5:H5"/>
    <mergeCell ref="J5:K5"/>
    <mergeCell ref="M5:N5"/>
    <mergeCell ref="G2:H2"/>
    <mergeCell ref="E2:F2"/>
    <mergeCell ref="J2:K2"/>
    <mergeCell ref="M2:N2"/>
    <mergeCell ref="E3:F3"/>
    <mergeCell ref="G3:H3"/>
    <mergeCell ref="J3:K3"/>
    <mergeCell ref="M3:N3"/>
    <mergeCell ref="E4:F4"/>
    <mergeCell ref="G4:H4"/>
    <mergeCell ref="J4:K4"/>
    <mergeCell ref="C6:D6"/>
    <mergeCell ref="C7:D7"/>
    <mergeCell ref="E7:F7"/>
    <mergeCell ref="A35:A36"/>
    <mergeCell ref="E26:H26"/>
    <mergeCell ref="I26:N26"/>
    <mergeCell ref="B27:D27"/>
    <mergeCell ref="E27:H27"/>
    <mergeCell ref="I27:N27"/>
    <mergeCell ref="B24:D24"/>
    <mergeCell ref="E24:H24"/>
    <mergeCell ref="J34:K34"/>
    <mergeCell ref="G35:G36"/>
    <mergeCell ref="H35:H36"/>
    <mergeCell ref="I35:I36"/>
    <mergeCell ref="N35:N36"/>
    <mergeCell ref="B35:B36"/>
    <mergeCell ref="L34:M34"/>
    <mergeCell ref="L35:M35"/>
    <mergeCell ref="C35:C36"/>
    <mergeCell ref="D35:D36"/>
    <mergeCell ref="E35:E36"/>
    <mergeCell ref="F35:F36"/>
    <mergeCell ref="B25:D25"/>
    <mergeCell ref="E25:H25"/>
    <mergeCell ref="A32:N32"/>
    <mergeCell ref="A33:N33"/>
    <mergeCell ref="J81:K81"/>
    <mergeCell ref="J83:K83"/>
    <mergeCell ref="J73:K73"/>
    <mergeCell ref="G7:H7"/>
    <mergeCell ref="J7:K7"/>
    <mergeCell ref="M7:N7"/>
    <mergeCell ref="C9:D9"/>
    <mergeCell ref="G92:I92"/>
    <mergeCell ref="A92:C93"/>
    <mergeCell ref="J48:K48"/>
    <mergeCell ref="J60:K60"/>
    <mergeCell ref="J61:K61"/>
    <mergeCell ref="J67:K67"/>
    <mergeCell ref="J64:K64"/>
    <mergeCell ref="J62:K62"/>
    <mergeCell ref="J63:K63"/>
    <mergeCell ref="J66:K66"/>
    <mergeCell ref="G10:H10"/>
    <mergeCell ref="J10:L10"/>
    <mergeCell ref="M10:N10"/>
    <mergeCell ref="J15:K15"/>
    <mergeCell ref="J16:K16"/>
    <mergeCell ref="J17:K17"/>
    <mergeCell ref="L70:M70"/>
    <mergeCell ref="N108:N109"/>
    <mergeCell ref="G94:I94"/>
    <mergeCell ref="J94:K94"/>
    <mergeCell ref="D98:E98"/>
    <mergeCell ref="K98:L98"/>
    <mergeCell ref="D97:E97"/>
    <mergeCell ref="D94:E94"/>
    <mergeCell ref="G98:H98"/>
    <mergeCell ref="D96:E96"/>
    <mergeCell ref="G96:J96"/>
    <mergeCell ref="G97:H97"/>
    <mergeCell ref="K96:L96"/>
    <mergeCell ref="K100:L100"/>
    <mergeCell ref="C107:F107"/>
    <mergeCell ref="H107:M107"/>
    <mergeCell ref="C108:C109"/>
    <mergeCell ref="D108:D109"/>
    <mergeCell ref="E108:E109"/>
    <mergeCell ref="F108:F109"/>
    <mergeCell ref="G108:G109"/>
    <mergeCell ref="H108:H109"/>
    <mergeCell ref="I108:I109"/>
    <mergeCell ref="J108:K109"/>
    <mergeCell ref="L108:M108"/>
    <mergeCell ref="J51:K51"/>
    <mergeCell ref="J92:K92"/>
    <mergeCell ref="A119:C119"/>
    <mergeCell ref="D119:G119"/>
    <mergeCell ref="H119:N119"/>
    <mergeCell ref="A120:C120"/>
    <mergeCell ref="D120:G120"/>
    <mergeCell ref="H120:N120"/>
    <mergeCell ref="A110:N110"/>
    <mergeCell ref="J111:K111"/>
    <mergeCell ref="J112:K112"/>
    <mergeCell ref="J113:K113"/>
    <mergeCell ref="J114:K114"/>
    <mergeCell ref="A117:C117"/>
    <mergeCell ref="D117:G117"/>
    <mergeCell ref="H117:N117"/>
    <mergeCell ref="A118:C118"/>
    <mergeCell ref="D118:G118"/>
    <mergeCell ref="H118:N118"/>
    <mergeCell ref="D92:E92"/>
    <mergeCell ref="D93:E93"/>
    <mergeCell ref="G99:H99"/>
    <mergeCell ref="A105:N105"/>
    <mergeCell ref="A107:B109"/>
  </mergeCells>
  <printOptions horizontalCentered="1"/>
  <pageMargins left="0.23622047244094491" right="0.23622047244094491" top="1.4960629921259843" bottom="0.74803149606299213" header="0.31496062992125984" footer="0.31496062992125984"/>
  <pageSetup scale="41"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29" max="13" man="1"/>
    <brk id="68" max="13" man="1"/>
    <brk id="103" max="13" man="1"/>
  </rowBreaks>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2">
    <tabColor theme="8" tint="0.39997558519241921"/>
  </sheetPr>
  <dimension ref="A1:N120"/>
  <sheetViews>
    <sheetView showGridLines="0" topLeftCell="B1" zoomScale="80" zoomScaleNormal="80" zoomScaleSheetLayoutView="80" workbookViewId="0">
      <selection sqref="A1:N1"/>
    </sheetView>
  </sheetViews>
  <sheetFormatPr baseColWidth="10" defaultColWidth="11.42578125" defaultRowHeight="18" customHeight="1"/>
  <cols>
    <col min="1" max="1" width="12.7109375" style="45" customWidth="1"/>
    <col min="2" max="2" width="53.5703125" style="45" customWidth="1"/>
    <col min="3" max="5" width="19.7109375" style="45" customWidth="1"/>
    <col min="6" max="6" width="26.7109375" style="45" customWidth="1"/>
    <col min="7" max="11" width="19.7109375" style="45" customWidth="1"/>
    <col min="12" max="13" width="19.7109375" style="48" customWidth="1"/>
    <col min="14" max="14" width="19.7109375" style="45" customWidth="1"/>
    <col min="15"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522</v>
      </c>
      <c r="H12" s="802" t="s">
        <v>523</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4'!F14</f>
        <v>115823760</v>
      </c>
      <c r="D14" s="226">
        <v>0</v>
      </c>
      <c r="E14" s="226">
        <v>0</v>
      </c>
      <c r="F14" s="225">
        <f>C14+D14-E14</f>
        <v>115823760</v>
      </c>
      <c r="G14" s="225">
        <f>'MES 4'!I14</f>
        <v>134003264.33</v>
      </c>
      <c r="H14" s="225">
        <f>M9</f>
        <v>48259900</v>
      </c>
      <c r="I14" s="225">
        <f>G14+H14</f>
        <v>182263164.32999998</v>
      </c>
      <c r="J14" s="778">
        <f t="shared" ref="J14:J22" si="1">(I14/F14)</f>
        <v>1.5736249999999998</v>
      </c>
      <c r="K14" s="778"/>
      <c r="L14" s="221">
        <v>0</v>
      </c>
      <c r="M14" s="221">
        <v>0</v>
      </c>
      <c r="N14" s="222">
        <f>F14-I14</f>
        <v>-66439404.329999983</v>
      </c>
    </row>
    <row r="15" spans="1:14" ht="24.6" customHeight="1">
      <c r="A15" s="52">
        <v>1200</v>
      </c>
      <c r="B15" s="137" t="s">
        <v>259</v>
      </c>
      <c r="C15" s="225">
        <f>+PRESUPUESTO!K25</f>
        <v>0</v>
      </c>
      <c r="D15" s="226">
        <v>0</v>
      </c>
      <c r="E15" s="226">
        <v>0</v>
      </c>
      <c r="F15" s="225">
        <f t="shared" ref="F15:F17" si="2">C15+D15-E15</f>
        <v>0</v>
      </c>
      <c r="G15" s="225">
        <f>'MES 4'!I15</f>
        <v>0</v>
      </c>
      <c r="H15" s="226">
        <v>0</v>
      </c>
      <c r="I15" s="225">
        <f t="shared" ref="I15:I17" si="3">G15+H15</f>
        <v>0</v>
      </c>
      <c r="J15" s="778" t="e">
        <f t="shared" si="1"/>
        <v>#DIV/0!</v>
      </c>
      <c r="K15" s="778"/>
      <c r="L15" s="221">
        <v>0</v>
      </c>
      <c r="M15" s="221">
        <v>0</v>
      </c>
      <c r="N15" s="222">
        <f t="shared" ref="N15:N17" si="4">F15-I15</f>
        <v>0</v>
      </c>
    </row>
    <row r="16" spans="1:14" ht="25.9" customHeight="1">
      <c r="A16" s="52">
        <v>1300</v>
      </c>
      <c r="B16" s="137" t="s">
        <v>260</v>
      </c>
      <c r="C16" s="225">
        <f>+PRESUPUESTO!K26</f>
        <v>0</v>
      </c>
      <c r="D16" s="226">
        <v>0</v>
      </c>
      <c r="E16" s="226">
        <v>0</v>
      </c>
      <c r="F16" s="225">
        <f t="shared" si="2"/>
        <v>0</v>
      </c>
      <c r="G16" s="225">
        <f>'MES 4'!I16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4'!I17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4'!I18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4'!I19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4'!I20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4'!I21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134003264.33</v>
      </c>
      <c r="H22" s="237">
        <f t="shared" si="5"/>
        <v>48259900</v>
      </c>
      <c r="I22" s="227">
        <f t="shared" si="5"/>
        <v>182263164.32999998</v>
      </c>
      <c r="J22" s="777">
        <f t="shared" si="1"/>
        <v>1.5736249999999998</v>
      </c>
      <c r="K22" s="777"/>
      <c r="L22" s="223">
        <f>SUM(L14:L21)</f>
        <v>0</v>
      </c>
      <c r="M22" s="223">
        <f>SUM(M14:M21)</f>
        <v>0</v>
      </c>
      <c r="N22" s="224">
        <f>SUM(N14:N21)</f>
        <v>-66439404.329999983</v>
      </c>
    </row>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ht="12">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B31" s="49"/>
    </row>
    <row r="32" spans="1:14" ht="12">
      <c r="A32" s="810" t="s">
        <v>433</v>
      </c>
      <c r="B32" s="810"/>
      <c r="C32" s="810"/>
      <c r="D32" s="810"/>
      <c r="E32" s="810"/>
      <c r="F32" s="810"/>
      <c r="G32" s="810"/>
      <c r="H32" s="810"/>
      <c r="I32" s="810"/>
      <c r="J32" s="810"/>
      <c r="K32" s="810"/>
      <c r="L32" s="810"/>
      <c r="M32" s="810"/>
      <c r="N32" s="810"/>
    </row>
    <row r="33" spans="1:14" ht="12">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524</v>
      </c>
      <c r="H35" s="802" t="s">
        <v>525</v>
      </c>
      <c r="I35" s="802" t="s">
        <v>506</v>
      </c>
      <c r="J35" s="802" t="s">
        <v>421</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225">
        <f>+PRESUPUESTO!K36</f>
        <v>0</v>
      </c>
      <c r="D38" s="226">
        <v>0</v>
      </c>
      <c r="E38" s="226">
        <v>0</v>
      </c>
      <c r="F38" s="225">
        <f>C38+D38-E38</f>
        <v>0</v>
      </c>
      <c r="G38" s="225">
        <f>'MES 4'!I38</f>
        <v>0</v>
      </c>
      <c r="H38" s="226">
        <v>0</v>
      </c>
      <c r="I38" s="225">
        <f>G38+H38</f>
        <v>0</v>
      </c>
      <c r="J38" s="778" t="e">
        <f>(I38/F38)</f>
        <v>#DIV/0!</v>
      </c>
      <c r="K38" s="778"/>
      <c r="L38" s="221">
        <v>0</v>
      </c>
      <c r="M38" s="221">
        <v>0</v>
      </c>
      <c r="N38" s="150">
        <f>(F38-I38)</f>
        <v>0</v>
      </c>
    </row>
    <row r="39" spans="1:14" ht="18" customHeight="1">
      <c r="A39" s="52">
        <v>2102</v>
      </c>
      <c r="B39" s="53" t="s">
        <v>273</v>
      </c>
      <c r="C39" s="225">
        <f>+PRESUPUESTO!K37</f>
        <v>0</v>
      </c>
      <c r="D39" s="226">
        <v>0</v>
      </c>
      <c r="E39" s="226">
        <v>0</v>
      </c>
      <c r="F39" s="225">
        <f t="shared" ref="F39:F48" si="6">C39+D39-E39</f>
        <v>0</v>
      </c>
      <c r="G39" s="225">
        <f>'MES 4'!I39</f>
        <v>0</v>
      </c>
      <c r="H39" s="226">
        <v>0</v>
      </c>
      <c r="I39" s="225">
        <f t="shared" ref="I39:I48" si="7">G39+H39</f>
        <v>0</v>
      </c>
      <c r="J39" s="778" t="e">
        <f t="shared" ref="J39:J48" si="8">(I39/F39)</f>
        <v>#DIV/0!</v>
      </c>
      <c r="K39" s="778"/>
      <c r="L39" s="221">
        <v>0</v>
      </c>
      <c r="M39" s="221">
        <v>0</v>
      </c>
      <c r="N39" s="150">
        <f t="shared" ref="N39:N48" si="9">(F39-I39)</f>
        <v>0</v>
      </c>
    </row>
    <row r="40" spans="1:14" ht="18" customHeight="1">
      <c r="A40" s="52">
        <v>2103</v>
      </c>
      <c r="B40" s="53" t="s">
        <v>274</v>
      </c>
      <c r="C40" s="225">
        <f>+PRESUPUESTO!K38</f>
        <v>0</v>
      </c>
      <c r="D40" s="226">
        <v>0</v>
      </c>
      <c r="E40" s="226">
        <v>0</v>
      </c>
      <c r="F40" s="225">
        <f t="shared" si="6"/>
        <v>0</v>
      </c>
      <c r="G40" s="225">
        <f>'MES 4'!I40</f>
        <v>0</v>
      </c>
      <c r="H40" s="226">
        <v>0</v>
      </c>
      <c r="I40" s="225">
        <f t="shared" si="7"/>
        <v>0</v>
      </c>
      <c r="J40" s="778" t="e">
        <f t="shared" si="8"/>
        <v>#DIV/0!</v>
      </c>
      <c r="K40" s="778"/>
      <c r="L40" s="221">
        <v>0</v>
      </c>
      <c r="M40" s="221">
        <v>0</v>
      </c>
      <c r="N40" s="150">
        <f t="shared" si="9"/>
        <v>0</v>
      </c>
    </row>
    <row r="41" spans="1:14" ht="18" customHeight="1">
      <c r="A41" s="52">
        <v>2104</v>
      </c>
      <c r="B41" s="53" t="s">
        <v>275</v>
      </c>
      <c r="C41" s="225">
        <f>+PRESUPUESTO!K39</f>
        <v>0</v>
      </c>
      <c r="D41" s="226">
        <v>0</v>
      </c>
      <c r="E41" s="226">
        <v>0</v>
      </c>
      <c r="F41" s="225">
        <f t="shared" si="6"/>
        <v>0</v>
      </c>
      <c r="G41" s="225">
        <f>'MES 4'!I41</f>
        <v>0</v>
      </c>
      <c r="H41" s="226">
        <v>0</v>
      </c>
      <c r="I41" s="225">
        <f t="shared" si="7"/>
        <v>0</v>
      </c>
      <c r="J41" s="778" t="e">
        <f t="shared" si="8"/>
        <v>#DIV/0!</v>
      </c>
      <c r="K41" s="778"/>
      <c r="L41" s="221">
        <v>0</v>
      </c>
      <c r="M41" s="221">
        <v>0</v>
      </c>
      <c r="N41" s="150">
        <f t="shared" si="9"/>
        <v>0</v>
      </c>
    </row>
    <row r="42" spans="1:14" ht="18" customHeight="1">
      <c r="A42" s="52">
        <v>2105</v>
      </c>
      <c r="B42" s="53" t="s">
        <v>276</v>
      </c>
      <c r="C42" s="225">
        <f>+PRESUPUESTO!K40</f>
        <v>0</v>
      </c>
      <c r="D42" s="226">
        <v>0</v>
      </c>
      <c r="E42" s="226">
        <v>0</v>
      </c>
      <c r="F42" s="225">
        <f t="shared" si="6"/>
        <v>0</v>
      </c>
      <c r="G42" s="225">
        <f>'MES 4'!I42</f>
        <v>0</v>
      </c>
      <c r="H42" s="226">
        <v>0</v>
      </c>
      <c r="I42" s="225">
        <f t="shared" si="7"/>
        <v>0</v>
      </c>
      <c r="J42" s="778" t="e">
        <f t="shared" si="8"/>
        <v>#DIV/0!</v>
      </c>
      <c r="K42" s="778"/>
      <c r="L42" s="221">
        <v>0</v>
      </c>
      <c r="M42" s="221">
        <v>0</v>
      </c>
      <c r="N42" s="150">
        <f t="shared" si="9"/>
        <v>0</v>
      </c>
    </row>
    <row r="43" spans="1:14" ht="21" customHeight="1">
      <c r="A43" s="52">
        <v>2106</v>
      </c>
      <c r="B43" s="53" t="s">
        <v>277</v>
      </c>
      <c r="C43" s="225">
        <f>+PRESUPUESTO!K41</f>
        <v>0</v>
      </c>
      <c r="D43" s="226">
        <v>0</v>
      </c>
      <c r="E43" s="226">
        <v>0</v>
      </c>
      <c r="F43" s="225">
        <f t="shared" si="6"/>
        <v>0</v>
      </c>
      <c r="G43" s="225">
        <f>'MES 4'!I43</f>
        <v>0</v>
      </c>
      <c r="H43" s="226">
        <v>0</v>
      </c>
      <c r="I43" s="225">
        <f t="shared" si="7"/>
        <v>0</v>
      </c>
      <c r="J43" s="778" t="e">
        <f t="shared" si="8"/>
        <v>#DIV/0!</v>
      </c>
      <c r="K43" s="778"/>
      <c r="L43" s="221">
        <v>0</v>
      </c>
      <c r="M43" s="221">
        <v>0</v>
      </c>
      <c r="N43" s="150">
        <f t="shared" si="9"/>
        <v>0</v>
      </c>
    </row>
    <row r="44" spans="1:14" ht="18" customHeight="1">
      <c r="A44" s="52">
        <v>2107</v>
      </c>
      <c r="B44" s="53" t="s">
        <v>278</v>
      </c>
      <c r="C44" s="225">
        <f>+PRESUPUESTO!K42</f>
        <v>0</v>
      </c>
      <c r="D44" s="226">
        <v>0</v>
      </c>
      <c r="E44" s="226">
        <v>0</v>
      </c>
      <c r="F44" s="225">
        <f t="shared" si="6"/>
        <v>0</v>
      </c>
      <c r="G44" s="225">
        <f>'MES 4'!I44</f>
        <v>0</v>
      </c>
      <c r="H44" s="226">
        <v>0</v>
      </c>
      <c r="I44" s="225">
        <f t="shared" si="7"/>
        <v>0</v>
      </c>
      <c r="J44" s="778" t="e">
        <f t="shared" si="8"/>
        <v>#DIV/0!</v>
      </c>
      <c r="K44" s="778"/>
      <c r="L44" s="221">
        <v>0</v>
      </c>
      <c r="M44" s="221">
        <v>0</v>
      </c>
      <c r="N44" s="150">
        <f t="shared" si="9"/>
        <v>0</v>
      </c>
    </row>
    <row r="45" spans="1:14" ht="20.25" customHeight="1">
      <c r="A45" s="52">
        <v>2108</v>
      </c>
      <c r="B45" s="65" t="s">
        <v>443</v>
      </c>
      <c r="C45" s="225">
        <f>+PRESUPUESTO!K43</f>
        <v>0</v>
      </c>
      <c r="D45" s="226">
        <v>0</v>
      </c>
      <c r="E45" s="226">
        <v>0</v>
      </c>
      <c r="F45" s="225">
        <f t="shared" si="6"/>
        <v>0</v>
      </c>
      <c r="G45" s="225">
        <f>'MES 4'!I45</f>
        <v>0</v>
      </c>
      <c r="H45" s="226">
        <v>0</v>
      </c>
      <c r="I45" s="225">
        <f t="shared" si="7"/>
        <v>0</v>
      </c>
      <c r="J45" s="778" t="e">
        <f t="shared" si="8"/>
        <v>#DIV/0!</v>
      </c>
      <c r="K45" s="778"/>
      <c r="L45" s="221">
        <v>0</v>
      </c>
      <c r="M45" s="221">
        <v>0</v>
      </c>
      <c r="N45" s="150">
        <f t="shared" si="9"/>
        <v>0</v>
      </c>
    </row>
    <row r="46" spans="1:14" ht="18" customHeight="1">
      <c r="A46" s="52">
        <v>2109</v>
      </c>
      <c r="B46" s="53" t="s">
        <v>280</v>
      </c>
      <c r="C46" s="225">
        <f>+PRESUPUESTO!K44</f>
        <v>0</v>
      </c>
      <c r="D46" s="226">
        <v>0</v>
      </c>
      <c r="E46" s="226">
        <v>0</v>
      </c>
      <c r="F46" s="225">
        <f t="shared" si="6"/>
        <v>0</v>
      </c>
      <c r="G46" s="225">
        <f>'MES 4'!I46</f>
        <v>0</v>
      </c>
      <c r="H46" s="226">
        <v>0</v>
      </c>
      <c r="I46" s="225">
        <f t="shared" si="7"/>
        <v>0</v>
      </c>
      <c r="J46" s="778" t="e">
        <f t="shared" si="8"/>
        <v>#DIV/0!</v>
      </c>
      <c r="K46" s="778"/>
      <c r="L46" s="221">
        <v>0</v>
      </c>
      <c r="M46" s="221">
        <v>0</v>
      </c>
      <c r="N46" s="150">
        <f t="shared" si="9"/>
        <v>0</v>
      </c>
    </row>
    <row r="47" spans="1:14" ht="18" customHeight="1">
      <c r="A47" s="52">
        <f>+A46+1</f>
        <v>2110</v>
      </c>
      <c r="B47" s="53" t="s">
        <v>281</v>
      </c>
      <c r="C47" s="225">
        <f>+PRESUPUESTO!K45</f>
        <v>69000000</v>
      </c>
      <c r="D47" s="226">
        <v>0</v>
      </c>
      <c r="E47" s="226">
        <v>0</v>
      </c>
      <c r="F47" s="225">
        <f t="shared" si="6"/>
        <v>69000000</v>
      </c>
      <c r="G47" s="225">
        <f>'MES 4'!I47</f>
        <v>39918759</v>
      </c>
      <c r="H47" s="226">
        <v>0</v>
      </c>
      <c r="I47" s="225">
        <f t="shared" si="7"/>
        <v>39918759</v>
      </c>
      <c r="J47" s="778">
        <f t="shared" si="8"/>
        <v>0.57853273913043479</v>
      </c>
      <c r="K47" s="778"/>
      <c r="L47" s="221">
        <v>0</v>
      </c>
      <c r="M47" s="221">
        <v>0</v>
      </c>
      <c r="N47" s="150">
        <f t="shared" si="9"/>
        <v>29081241</v>
      </c>
    </row>
    <row r="48" spans="1:14" ht="18" customHeight="1">
      <c r="A48" s="52">
        <f>+A47+1</f>
        <v>2111</v>
      </c>
      <c r="B48" s="53" t="s">
        <v>282</v>
      </c>
      <c r="C48" s="225">
        <f>+PRESUPUESTO!K46</f>
        <v>0</v>
      </c>
      <c r="D48" s="226">
        <v>0</v>
      </c>
      <c r="E48" s="226">
        <v>0</v>
      </c>
      <c r="F48" s="225">
        <f t="shared" si="6"/>
        <v>0</v>
      </c>
      <c r="G48" s="225">
        <f>'MES 4'!I48</f>
        <v>0</v>
      </c>
      <c r="H48" s="226">
        <v>0</v>
      </c>
      <c r="I48" s="225">
        <f t="shared" si="7"/>
        <v>0</v>
      </c>
      <c r="J48" s="778" t="e">
        <f t="shared" si="8"/>
        <v>#DIV/0!</v>
      </c>
      <c r="K48" s="778"/>
      <c r="L48" s="221">
        <v>0</v>
      </c>
      <c r="M48" s="221">
        <v>0</v>
      </c>
      <c r="N48" s="150">
        <f t="shared" si="9"/>
        <v>0</v>
      </c>
    </row>
    <row r="49" spans="1:14" ht="18" customHeight="1">
      <c r="A49" s="52">
        <f>+A48+1</f>
        <v>2112</v>
      </c>
      <c r="B49" s="53" t="s">
        <v>283</v>
      </c>
      <c r="C49" s="225">
        <f>+PRESUPUESTO!K47</f>
        <v>3000000</v>
      </c>
      <c r="D49" s="226">
        <v>0</v>
      </c>
      <c r="E49" s="226">
        <v>0</v>
      </c>
      <c r="F49" s="225">
        <f>C49+D49-E49</f>
        <v>3000000</v>
      </c>
      <c r="G49" s="225">
        <f>'MES 4'!I49</f>
        <v>500000</v>
      </c>
      <c r="H49" s="226">
        <v>0</v>
      </c>
      <c r="I49" s="225">
        <f>G49+H49</f>
        <v>500000</v>
      </c>
      <c r="J49" s="778">
        <f>(I49/F49)</f>
        <v>0.16666666666666666</v>
      </c>
      <c r="K49" s="778"/>
      <c r="L49" s="221">
        <v>0</v>
      </c>
      <c r="M49" s="221">
        <v>0</v>
      </c>
      <c r="N49" s="150">
        <f>(F49-I49)</f>
        <v>2500000</v>
      </c>
    </row>
    <row r="50" spans="1:14" ht="18" customHeight="1">
      <c r="A50" s="52">
        <f>+A49+1</f>
        <v>2113</v>
      </c>
      <c r="B50" s="53" t="s">
        <v>284</v>
      </c>
      <c r="C50" s="225">
        <f>+PRESUPUESTO!K48</f>
        <v>0</v>
      </c>
      <c r="D50" s="226">
        <v>0</v>
      </c>
      <c r="E50" s="226">
        <v>0</v>
      </c>
      <c r="F50" s="225">
        <f>C50+D50-E50</f>
        <v>0</v>
      </c>
      <c r="G50" s="225">
        <f>'MES 4'!I50</f>
        <v>0</v>
      </c>
      <c r="H50" s="226">
        <v>0</v>
      </c>
      <c r="I50" s="225">
        <f>G50+H50</f>
        <v>0</v>
      </c>
      <c r="J50" s="778" t="e">
        <f>(I50/F50)</f>
        <v>#DIV/0!</v>
      </c>
      <c r="K50" s="778"/>
      <c r="L50" s="221">
        <v>0</v>
      </c>
      <c r="M50" s="221">
        <v>0</v>
      </c>
      <c r="N50" s="150">
        <f>(F50-I50)</f>
        <v>0</v>
      </c>
    </row>
    <row r="51" spans="1:14" s="47" customFormat="1" ht="18" customHeight="1">
      <c r="A51" s="737" t="s">
        <v>444</v>
      </c>
      <c r="B51" s="737"/>
      <c r="C51" s="228">
        <f t="shared" ref="C51:I51" si="10">SUM(C38:C50)</f>
        <v>72000000</v>
      </c>
      <c r="D51" s="228">
        <f t="shared" si="10"/>
        <v>0</v>
      </c>
      <c r="E51" s="228">
        <f t="shared" si="10"/>
        <v>0</v>
      </c>
      <c r="F51" s="228">
        <f t="shared" si="10"/>
        <v>72000000</v>
      </c>
      <c r="G51" s="228">
        <f t="shared" si="10"/>
        <v>40418759</v>
      </c>
      <c r="H51" s="228">
        <f t="shared" si="10"/>
        <v>0</v>
      </c>
      <c r="I51" s="228">
        <f t="shared" si="10"/>
        <v>40418759</v>
      </c>
      <c r="J51" s="777">
        <f>(I51/F51)</f>
        <v>0.56137165277777779</v>
      </c>
      <c r="K51" s="777"/>
      <c r="L51" s="229">
        <f>SUM(L38:L50)</f>
        <v>0</v>
      </c>
      <c r="M51" s="229">
        <f>SUM(M38:M50)</f>
        <v>0</v>
      </c>
      <c r="N51" s="22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4'!I53</f>
        <v>9808814</v>
      </c>
      <c r="H53" s="230">
        <v>0</v>
      </c>
      <c r="I53" s="150">
        <f>(G53+H53)</f>
        <v>9808814</v>
      </c>
      <c r="J53" s="778">
        <f>(I53/F53)</f>
        <v>2.9192898809523808</v>
      </c>
      <c r="K53" s="778"/>
      <c r="L53" s="221">
        <v>0</v>
      </c>
      <c r="M53" s="221">
        <v>0</v>
      </c>
      <c r="N53" s="150">
        <f>(F53-I53)</f>
        <v>-6448814</v>
      </c>
    </row>
    <row r="54" spans="1:14" ht="21" customHeight="1">
      <c r="A54" s="52">
        <v>2202</v>
      </c>
      <c r="B54" s="65" t="s">
        <v>288</v>
      </c>
      <c r="C54" s="150">
        <f>+PRESUPUESTO!K52</f>
        <v>300000</v>
      </c>
      <c r="D54" s="200">
        <v>0</v>
      </c>
      <c r="E54" s="200">
        <v>0</v>
      </c>
      <c r="F54" s="150">
        <f t="shared" ref="F54:F60" si="11">C54+D54-E54</f>
        <v>300000</v>
      </c>
      <c r="G54" s="150">
        <f>'MES 4'!I54</f>
        <v>59000</v>
      </c>
      <c r="H54" s="230">
        <v>0</v>
      </c>
      <c r="I54" s="150">
        <f t="shared" ref="I54:I60" si="12">(G54+H54)</f>
        <v>59000</v>
      </c>
      <c r="J54" s="778">
        <f t="shared" ref="J54:J68" si="13">(I54/F54)</f>
        <v>0.19666666666666666</v>
      </c>
      <c r="K54" s="778"/>
      <c r="L54" s="221">
        <v>0</v>
      </c>
      <c r="M54" s="221">
        <v>0</v>
      </c>
      <c r="N54" s="150">
        <f t="shared" ref="N54:N60" si="14">(F54-I54)</f>
        <v>241000</v>
      </c>
    </row>
    <row r="55" spans="1:14" ht="22.9" customHeight="1">
      <c r="A55" s="52">
        <v>2203</v>
      </c>
      <c r="B55" s="66" t="s">
        <v>289</v>
      </c>
      <c r="C55" s="150">
        <f>+PRESUPUESTO!K53</f>
        <v>900000</v>
      </c>
      <c r="D55" s="200">
        <v>0</v>
      </c>
      <c r="E55" s="200">
        <v>0</v>
      </c>
      <c r="F55" s="150">
        <f t="shared" si="11"/>
        <v>900000</v>
      </c>
      <c r="G55" s="150">
        <f>'MES 4'!I55</f>
        <v>2014800</v>
      </c>
      <c r="H55" s="230">
        <v>0</v>
      </c>
      <c r="I55" s="150">
        <f t="shared" si="12"/>
        <v>2014800</v>
      </c>
      <c r="J55" s="778">
        <f t="shared" si="13"/>
        <v>2.2386666666666666</v>
      </c>
      <c r="K55" s="778"/>
      <c r="L55" s="221">
        <v>0</v>
      </c>
      <c r="M55" s="221">
        <v>0</v>
      </c>
      <c r="N55" s="150">
        <f t="shared" si="14"/>
        <v>-1114800</v>
      </c>
    </row>
    <row r="56" spans="1:14" ht="13.5" customHeight="1">
      <c r="A56" s="52">
        <v>2204</v>
      </c>
      <c r="B56" s="53" t="s">
        <v>290</v>
      </c>
      <c r="C56" s="150">
        <f>+PRESUPUESTO!K54</f>
        <v>0</v>
      </c>
      <c r="D56" s="200">
        <v>0</v>
      </c>
      <c r="E56" s="200">
        <v>0</v>
      </c>
      <c r="F56" s="150">
        <f t="shared" si="11"/>
        <v>0</v>
      </c>
      <c r="G56" s="150">
        <f>'MES 4'!I56</f>
        <v>811000</v>
      </c>
      <c r="H56" s="230">
        <v>0</v>
      </c>
      <c r="I56" s="150">
        <f t="shared" si="12"/>
        <v>811000</v>
      </c>
      <c r="J56" s="778" t="e">
        <f t="shared" si="13"/>
        <v>#DIV/0!</v>
      </c>
      <c r="K56" s="778"/>
      <c r="L56" s="221">
        <v>0</v>
      </c>
      <c r="M56" s="221">
        <v>0</v>
      </c>
      <c r="N56" s="150">
        <f t="shared" si="14"/>
        <v>-811000</v>
      </c>
    </row>
    <row r="57" spans="1:14" ht="12.75" customHeight="1">
      <c r="A57" s="52">
        <v>2205</v>
      </c>
      <c r="B57" s="53" t="s">
        <v>291</v>
      </c>
      <c r="C57" s="150">
        <f>+PRESUPUESTO!K55</f>
        <v>0</v>
      </c>
      <c r="D57" s="200">
        <v>0</v>
      </c>
      <c r="E57" s="200">
        <v>0</v>
      </c>
      <c r="F57" s="150">
        <f t="shared" si="11"/>
        <v>0</v>
      </c>
      <c r="G57" s="150">
        <f>'MES 4'!I57</f>
        <v>451400</v>
      </c>
      <c r="H57" s="230">
        <v>0</v>
      </c>
      <c r="I57" s="150">
        <f t="shared" si="12"/>
        <v>451400</v>
      </c>
      <c r="J57" s="778" t="e">
        <f t="shared" si="13"/>
        <v>#DIV/0!</v>
      </c>
      <c r="K57" s="778"/>
      <c r="L57" s="221">
        <v>0</v>
      </c>
      <c r="M57" s="221">
        <v>0</v>
      </c>
      <c r="N57" s="150">
        <f t="shared" si="14"/>
        <v>-451400</v>
      </c>
    </row>
    <row r="58" spans="1:14" ht="12" customHeight="1">
      <c r="A58" s="52">
        <v>2206</v>
      </c>
      <c r="B58" s="53" t="s">
        <v>292</v>
      </c>
      <c r="C58" s="150">
        <f>+PRESUPUESTO!K56</f>
        <v>600000</v>
      </c>
      <c r="D58" s="200">
        <v>0</v>
      </c>
      <c r="E58" s="200">
        <v>0</v>
      </c>
      <c r="F58" s="150">
        <f t="shared" si="11"/>
        <v>600000</v>
      </c>
      <c r="G58" s="150">
        <f>'MES 4'!I58</f>
        <v>395500</v>
      </c>
      <c r="H58" s="230">
        <v>0</v>
      </c>
      <c r="I58" s="150">
        <f t="shared" si="12"/>
        <v>395500</v>
      </c>
      <c r="J58" s="778">
        <f t="shared" si="13"/>
        <v>0.65916666666666668</v>
      </c>
      <c r="K58" s="778"/>
      <c r="L58" s="221">
        <v>0</v>
      </c>
      <c r="M58" s="221">
        <v>0</v>
      </c>
      <c r="N58" s="150">
        <f t="shared" si="14"/>
        <v>204500</v>
      </c>
    </row>
    <row r="59" spans="1:14" ht="13.5" customHeight="1">
      <c r="A59" s="52">
        <v>2207</v>
      </c>
      <c r="B59" s="53" t="s">
        <v>447</v>
      </c>
      <c r="C59" s="150">
        <f>+PRESUPUESTO!K57</f>
        <v>720000</v>
      </c>
      <c r="D59" s="200">
        <v>0</v>
      </c>
      <c r="E59" s="200">
        <v>0</v>
      </c>
      <c r="F59" s="150">
        <f t="shared" si="11"/>
        <v>720000</v>
      </c>
      <c r="G59" s="150">
        <f>'MES 4'!I59</f>
        <v>0</v>
      </c>
      <c r="H59" s="230">
        <v>0</v>
      </c>
      <c r="I59" s="150">
        <f t="shared" si="12"/>
        <v>0</v>
      </c>
      <c r="J59" s="778">
        <f t="shared" si="13"/>
        <v>0</v>
      </c>
      <c r="K59" s="778"/>
      <c r="L59" s="221">
        <v>0</v>
      </c>
      <c r="M59" s="221">
        <v>0</v>
      </c>
      <c r="N59" s="150">
        <f t="shared" si="14"/>
        <v>720000</v>
      </c>
    </row>
    <row r="60" spans="1:14" ht="19.5" customHeight="1">
      <c r="A60" s="52">
        <v>2208</v>
      </c>
      <c r="B60" s="53" t="s">
        <v>294</v>
      </c>
      <c r="C60" s="150">
        <f>+PRESUPUESTO!K58</f>
        <v>1650000</v>
      </c>
      <c r="D60" s="200">
        <v>0</v>
      </c>
      <c r="E60" s="200">
        <v>0</v>
      </c>
      <c r="F60" s="150">
        <f t="shared" si="11"/>
        <v>1650000</v>
      </c>
      <c r="G60" s="150">
        <f>'MES 4'!I60</f>
        <v>1228000</v>
      </c>
      <c r="H60" s="230">
        <v>0</v>
      </c>
      <c r="I60" s="150">
        <f t="shared" si="12"/>
        <v>1228000</v>
      </c>
      <c r="J60" s="778">
        <f t="shared" si="13"/>
        <v>0.74424242424242426</v>
      </c>
      <c r="K60" s="778"/>
      <c r="L60" s="221">
        <v>0</v>
      </c>
      <c r="M60" s="221">
        <v>0</v>
      </c>
      <c r="N60" s="150">
        <f t="shared" si="14"/>
        <v>422000</v>
      </c>
    </row>
    <row r="61" spans="1:14" ht="20.25" customHeight="1">
      <c r="A61" s="52">
        <v>2209</v>
      </c>
      <c r="B61" s="53" t="s">
        <v>448</v>
      </c>
      <c r="C61" s="150">
        <f>+PRESUPUESTO!K59</f>
        <v>0</v>
      </c>
      <c r="D61" s="200">
        <v>0</v>
      </c>
      <c r="E61" s="200">
        <v>0</v>
      </c>
      <c r="F61" s="150">
        <f t="shared" ref="F61:F67" si="15">C61+D61-E61</f>
        <v>0</v>
      </c>
      <c r="G61" s="150">
        <f>'MES 4'!I61</f>
        <v>0</v>
      </c>
      <c r="H61" s="230">
        <v>0</v>
      </c>
      <c r="I61" s="150">
        <f t="shared" ref="I61:I66" si="16">(G61+H61)</f>
        <v>0</v>
      </c>
      <c r="J61" s="778" t="e">
        <f t="shared" ref="J61:J67" si="17">(I61/F61)</f>
        <v>#DIV/0!</v>
      </c>
      <c r="K61" s="778"/>
      <c r="L61" s="221">
        <v>0</v>
      </c>
      <c r="M61" s="221">
        <v>0</v>
      </c>
      <c r="N61" s="150">
        <f t="shared" ref="N61:N67" si="18">(F61-I61)</f>
        <v>0</v>
      </c>
    </row>
    <row r="62" spans="1:14" ht="38.25" customHeight="1">
      <c r="A62" s="52">
        <v>2210</v>
      </c>
      <c r="B62" s="65" t="s">
        <v>507</v>
      </c>
      <c r="C62" s="150">
        <f>+PRESUPUESTO!K60</f>
        <v>0</v>
      </c>
      <c r="D62" s="200">
        <v>0</v>
      </c>
      <c r="E62" s="200">
        <v>0</v>
      </c>
      <c r="F62" s="150">
        <f t="shared" si="15"/>
        <v>0</v>
      </c>
      <c r="G62" s="150">
        <f>'MES 4'!I62</f>
        <v>0</v>
      </c>
      <c r="H62" s="230">
        <v>0</v>
      </c>
      <c r="I62" s="150">
        <f t="shared" si="16"/>
        <v>0</v>
      </c>
      <c r="J62" s="778" t="e">
        <f t="shared" si="17"/>
        <v>#DIV/0!</v>
      </c>
      <c r="K62" s="778"/>
      <c r="L62" s="221">
        <v>0</v>
      </c>
      <c r="M62" s="221">
        <v>0</v>
      </c>
      <c r="N62" s="150">
        <f t="shared" si="18"/>
        <v>0</v>
      </c>
    </row>
    <row r="63" spans="1:14" ht="31.5" customHeight="1">
      <c r="A63" s="52">
        <v>2211</v>
      </c>
      <c r="B63" s="65" t="s">
        <v>260</v>
      </c>
      <c r="C63" s="150">
        <f>+PRESUPUESTO!K61</f>
        <v>0</v>
      </c>
      <c r="D63" s="200">
        <v>0</v>
      </c>
      <c r="E63" s="200">
        <v>0</v>
      </c>
      <c r="F63" s="150">
        <f t="shared" si="15"/>
        <v>0</v>
      </c>
      <c r="G63" s="150">
        <f>'MES 4'!I63</f>
        <v>0</v>
      </c>
      <c r="H63" s="230">
        <v>0</v>
      </c>
      <c r="I63" s="150">
        <f t="shared" si="16"/>
        <v>0</v>
      </c>
      <c r="J63" s="778" t="e">
        <f t="shared" si="17"/>
        <v>#DIV/0!</v>
      </c>
      <c r="K63" s="778"/>
      <c r="L63" s="221">
        <v>0</v>
      </c>
      <c r="M63" s="221">
        <v>0</v>
      </c>
      <c r="N63" s="150">
        <f t="shared" si="18"/>
        <v>0</v>
      </c>
    </row>
    <row r="64" spans="1:14" ht="25.5" customHeight="1">
      <c r="A64" s="52">
        <v>2212</v>
      </c>
      <c r="B64" s="65" t="s">
        <v>508</v>
      </c>
      <c r="C64" s="150">
        <f>+PRESUPUESTO!K62</f>
        <v>0</v>
      </c>
      <c r="D64" s="200">
        <v>0</v>
      </c>
      <c r="E64" s="200">
        <v>0</v>
      </c>
      <c r="F64" s="150">
        <f t="shared" si="15"/>
        <v>0</v>
      </c>
      <c r="G64" s="150">
        <f>'MES 4'!I64</f>
        <v>0</v>
      </c>
      <c r="H64" s="230">
        <v>0</v>
      </c>
      <c r="I64" s="150">
        <f t="shared" si="16"/>
        <v>0</v>
      </c>
      <c r="J64" s="778" t="e">
        <f t="shared" si="17"/>
        <v>#DIV/0!</v>
      </c>
      <c r="K64" s="778"/>
      <c r="L64" s="221">
        <v>0</v>
      </c>
      <c r="M64" s="221">
        <v>0</v>
      </c>
      <c r="N64" s="150">
        <f t="shared" si="18"/>
        <v>0</v>
      </c>
    </row>
    <row r="65" spans="1:14" ht="20.65" customHeight="1">
      <c r="A65" s="52">
        <v>2213</v>
      </c>
      <c r="B65" s="65" t="s">
        <v>450</v>
      </c>
      <c r="C65" s="150">
        <f>+PRESUPUESTO!K63</f>
        <v>0</v>
      </c>
      <c r="D65" s="200">
        <v>0</v>
      </c>
      <c r="E65" s="200">
        <v>0</v>
      </c>
      <c r="F65" s="150">
        <f>C65+D65-E65</f>
        <v>0</v>
      </c>
      <c r="G65" s="150">
        <f>'MES 4'!I65</f>
        <v>0</v>
      </c>
      <c r="H65" s="230">
        <v>0</v>
      </c>
      <c r="I65" s="150">
        <f>(G65+H65)</f>
        <v>0</v>
      </c>
      <c r="J65" s="778" t="e">
        <f>(I65/F65)</f>
        <v>#DIV/0!</v>
      </c>
      <c r="K65" s="778"/>
      <c r="L65" s="221">
        <v>0</v>
      </c>
      <c r="M65" s="221">
        <v>0</v>
      </c>
      <c r="N65" s="150">
        <f>(F65-I65)</f>
        <v>0</v>
      </c>
    </row>
    <row r="66" spans="1:14" ht="18" customHeight="1">
      <c r="A66" s="52">
        <v>2214</v>
      </c>
      <c r="B66" s="53" t="s">
        <v>451</v>
      </c>
      <c r="C66" s="150">
        <f>+PRESUPUESTO!K64</f>
        <v>0</v>
      </c>
      <c r="D66" s="200">
        <v>0</v>
      </c>
      <c r="E66" s="200">
        <v>0</v>
      </c>
      <c r="F66" s="150">
        <f t="shared" si="15"/>
        <v>0</v>
      </c>
      <c r="G66" s="150">
        <f>'MES 4'!I66</f>
        <v>0</v>
      </c>
      <c r="H66" s="230">
        <v>0</v>
      </c>
      <c r="I66" s="150">
        <f t="shared" si="16"/>
        <v>0</v>
      </c>
      <c r="J66" s="778" t="e">
        <f t="shared" si="17"/>
        <v>#DIV/0!</v>
      </c>
      <c r="K66" s="778"/>
      <c r="L66" s="221">
        <v>0</v>
      </c>
      <c r="M66" s="221">
        <v>0</v>
      </c>
      <c r="N66" s="150">
        <f t="shared" si="18"/>
        <v>0</v>
      </c>
    </row>
    <row r="67" spans="1:14" ht="18" customHeight="1">
      <c r="A67" s="52">
        <v>2215</v>
      </c>
      <c r="B67" s="53" t="s">
        <v>284</v>
      </c>
      <c r="C67" s="150">
        <f>+PRESUPUESTO!K65</f>
        <v>0</v>
      </c>
      <c r="D67" s="200">
        <v>0</v>
      </c>
      <c r="E67" s="200">
        <v>0</v>
      </c>
      <c r="F67" s="150">
        <f t="shared" si="15"/>
        <v>0</v>
      </c>
      <c r="G67" s="150">
        <f>'MES 4'!I67</f>
        <v>0</v>
      </c>
      <c r="H67" s="230">
        <v>0</v>
      </c>
      <c r="I67" s="150">
        <f>(G67+H67)</f>
        <v>0</v>
      </c>
      <c r="J67" s="778" t="e">
        <f t="shared" si="17"/>
        <v>#DIV/0!</v>
      </c>
      <c r="K67" s="778"/>
      <c r="L67" s="221">
        <v>0</v>
      </c>
      <c r="M67" s="221">
        <v>0</v>
      </c>
      <c r="N67" s="150">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23">
        <f>SUM(L53:L67)</f>
        <v>0</v>
      </c>
      <c r="M68" s="223">
        <f>SUM(M53:M67)</f>
        <v>0</v>
      </c>
      <c r="N68" s="223">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9" t="str">
        <f>C35</f>
        <v>Presupuesto inicial del periodo a ejecutar</v>
      </c>
      <c r="D70" s="737" t="s">
        <v>415</v>
      </c>
      <c r="E70" s="737" t="s">
        <v>416</v>
      </c>
      <c r="F70" s="802" t="str">
        <f>F35</f>
        <v>Presupuesto al final del  periodo ejecutado</v>
      </c>
      <c r="G70" s="802" t="str">
        <f>G35</f>
        <v>Gastos acumulados al mes 4</v>
      </c>
      <c r="H70" s="774" t="str">
        <f>H35</f>
        <v xml:space="preserve">Gastos - mes 5 </v>
      </c>
      <c r="I70" s="802" t="str">
        <f>I35</f>
        <v xml:space="preserve">Valor total ejecutado al final de periodo </v>
      </c>
      <c r="J70" s="802" t="s">
        <v>421</v>
      </c>
      <c r="K70" s="802"/>
      <c r="L70" s="807" t="s">
        <v>422</v>
      </c>
      <c r="M70" s="807"/>
      <c r="N70" s="802" t="str">
        <f>N35</f>
        <v>Total saldo por ejecutar</v>
      </c>
    </row>
    <row r="71" spans="1:14" s="47" customFormat="1" ht="24" customHeight="1">
      <c r="A71" s="737"/>
      <c r="B71" s="737"/>
      <c r="C71" s="809"/>
      <c r="D71" s="737"/>
      <c r="E71" s="737"/>
      <c r="F71" s="802"/>
      <c r="G71" s="802"/>
      <c r="H71" s="774"/>
      <c r="I71" s="802"/>
      <c r="J71" s="802"/>
      <c r="K71" s="802"/>
      <c r="L71" s="67" t="s">
        <v>441</v>
      </c>
      <c r="M71" s="67" t="s">
        <v>442</v>
      </c>
      <c r="N71" s="802"/>
    </row>
    <row r="72" spans="1:14" s="47" customFormat="1" ht="14.25" customHeight="1">
      <c r="A72" s="61">
        <v>2300</v>
      </c>
      <c r="B72" s="808" t="s">
        <v>140</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4'!I73</f>
        <v>711600</v>
      </c>
      <c r="H73" s="230">
        <v>0</v>
      </c>
      <c r="I73" s="150">
        <f>(G73+H73)</f>
        <v>711600</v>
      </c>
      <c r="J73" s="778">
        <f>(I73/F73)</f>
        <v>0.23719999999999999</v>
      </c>
      <c r="K73" s="778"/>
      <c r="L73" s="221">
        <v>0</v>
      </c>
      <c r="M73" s="221">
        <v>0</v>
      </c>
      <c r="N73" s="150">
        <f>(F73-I73)</f>
        <v>2288400</v>
      </c>
    </row>
    <row r="74" spans="1:14" ht="26.25" customHeight="1">
      <c r="A74" s="52">
        <v>2302</v>
      </c>
      <c r="B74" s="54" t="s">
        <v>302</v>
      </c>
      <c r="C74" s="231">
        <f>+PRESUPUESTO!K69</f>
        <v>300000</v>
      </c>
      <c r="D74" s="200">
        <v>0</v>
      </c>
      <c r="E74" s="200">
        <v>0</v>
      </c>
      <c r="F74" s="150">
        <f t="shared" ref="F74:F80" si="20">C74+D74-E74</f>
        <v>300000</v>
      </c>
      <c r="G74" s="150">
        <f>'MES 4'!I74</f>
        <v>250000</v>
      </c>
      <c r="H74" s="230">
        <v>0</v>
      </c>
      <c r="I74" s="150">
        <f t="shared" ref="I74:I80" si="21">(G74+H74)</f>
        <v>250000</v>
      </c>
      <c r="J74" s="778">
        <f t="shared" ref="J74:J80" si="22">(I74/F74)</f>
        <v>0.83333333333333337</v>
      </c>
      <c r="K74" s="778"/>
      <c r="L74" s="221">
        <v>0</v>
      </c>
      <c r="M74" s="221">
        <v>0</v>
      </c>
      <c r="N74" s="150">
        <f t="shared" ref="N74:N80" si="23">(F74-I74)</f>
        <v>50000</v>
      </c>
    </row>
    <row r="75" spans="1:14" ht="23.25" customHeight="1">
      <c r="A75" s="52">
        <v>2303</v>
      </c>
      <c r="B75" s="54" t="s">
        <v>303</v>
      </c>
      <c r="C75" s="231">
        <f>+PRESUPUESTO!K70</f>
        <v>21000000</v>
      </c>
      <c r="D75" s="200">
        <v>0</v>
      </c>
      <c r="E75" s="200">
        <v>0</v>
      </c>
      <c r="F75" s="150">
        <f t="shared" si="20"/>
        <v>21000000</v>
      </c>
      <c r="G75" s="150">
        <f>'MES 4'!I75</f>
        <v>3500000</v>
      </c>
      <c r="H75" s="230">
        <v>0</v>
      </c>
      <c r="I75" s="150">
        <f t="shared" si="21"/>
        <v>3500000</v>
      </c>
      <c r="J75" s="778">
        <f t="shared" si="22"/>
        <v>0.16666666666666666</v>
      </c>
      <c r="K75" s="778"/>
      <c r="L75" s="221">
        <v>0</v>
      </c>
      <c r="M75" s="221">
        <v>0</v>
      </c>
      <c r="N75" s="150">
        <f t="shared" si="23"/>
        <v>17500000</v>
      </c>
    </row>
    <row r="76" spans="1:14" ht="24.75" customHeight="1">
      <c r="A76" s="52">
        <v>2304</v>
      </c>
      <c r="B76" s="54" t="s">
        <v>304</v>
      </c>
      <c r="C76" s="231">
        <f>+PRESUPUESTO!K71</f>
        <v>780000</v>
      </c>
      <c r="D76" s="200">
        <v>0</v>
      </c>
      <c r="E76" s="200">
        <v>0</v>
      </c>
      <c r="F76" s="150">
        <f>C76+D76-E76</f>
        <v>780000</v>
      </c>
      <c r="G76" s="150">
        <f>'MES 4'!I76</f>
        <v>0</v>
      </c>
      <c r="H76" s="230">
        <v>0</v>
      </c>
      <c r="I76" s="150">
        <f>(G76+H76)</f>
        <v>0</v>
      </c>
      <c r="J76" s="778">
        <f>(I76/F76)</f>
        <v>0</v>
      </c>
      <c r="K76" s="778"/>
      <c r="L76" s="221">
        <v>0</v>
      </c>
      <c r="M76" s="221">
        <v>0</v>
      </c>
      <c r="N76" s="150">
        <f>(F76-I76)</f>
        <v>780000</v>
      </c>
    </row>
    <row r="77" spans="1:14" ht="16.5" customHeight="1">
      <c r="A77" s="52">
        <v>2305</v>
      </c>
      <c r="B77" s="54" t="s">
        <v>305</v>
      </c>
      <c r="C77" s="231">
        <f>+PRESUPUESTO!K72</f>
        <v>960000</v>
      </c>
      <c r="D77" s="200">
        <v>0</v>
      </c>
      <c r="E77" s="200">
        <v>0</v>
      </c>
      <c r="F77" s="150">
        <f t="shared" si="20"/>
        <v>960000</v>
      </c>
      <c r="G77" s="150">
        <f>'MES 4'!I77</f>
        <v>433500</v>
      </c>
      <c r="H77" s="230">
        <v>0</v>
      </c>
      <c r="I77" s="150">
        <f t="shared" si="21"/>
        <v>433500</v>
      </c>
      <c r="J77" s="778">
        <f t="shared" si="22"/>
        <v>0.45156249999999998</v>
      </c>
      <c r="K77" s="778"/>
      <c r="L77" s="221">
        <v>0</v>
      </c>
      <c r="M77" s="221">
        <v>0</v>
      </c>
      <c r="N77" s="150">
        <f t="shared" si="23"/>
        <v>526500</v>
      </c>
    </row>
    <row r="78" spans="1:14" ht="15" customHeight="1">
      <c r="A78" s="52">
        <v>2306</v>
      </c>
      <c r="B78" s="54" t="s">
        <v>306</v>
      </c>
      <c r="C78" s="231">
        <f>+PRESUPUESTO!K73</f>
        <v>900000</v>
      </c>
      <c r="D78" s="200">
        <v>0</v>
      </c>
      <c r="E78" s="200">
        <v>0</v>
      </c>
      <c r="F78" s="150">
        <f t="shared" si="20"/>
        <v>900000</v>
      </c>
      <c r="G78" s="150">
        <f>'MES 4'!I78</f>
        <v>260500</v>
      </c>
      <c r="H78" s="230">
        <v>0</v>
      </c>
      <c r="I78" s="150">
        <f t="shared" si="21"/>
        <v>260500</v>
      </c>
      <c r="J78" s="778">
        <f t="shared" si="22"/>
        <v>0.28944444444444445</v>
      </c>
      <c r="K78" s="778"/>
      <c r="L78" s="221">
        <v>0</v>
      </c>
      <c r="M78" s="221">
        <v>0</v>
      </c>
      <c r="N78" s="150">
        <f t="shared" si="23"/>
        <v>639500</v>
      </c>
    </row>
    <row r="79" spans="1:14" ht="34.5" customHeight="1">
      <c r="A79" s="52">
        <v>2307</v>
      </c>
      <c r="B79" s="65" t="s">
        <v>307</v>
      </c>
      <c r="C79" s="231">
        <f>+PRESUPUESTO!K74</f>
        <v>1470000</v>
      </c>
      <c r="D79" s="200">
        <v>0</v>
      </c>
      <c r="E79" s="200">
        <v>0</v>
      </c>
      <c r="F79" s="150">
        <f t="shared" si="20"/>
        <v>1470000</v>
      </c>
      <c r="G79" s="150">
        <f>'MES 4'!I79</f>
        <v>1020000</v>
      </c>
      <c r="H79" s="230">
        <v>0</v>
      </c>
      <c r="I79" s="150">
        <f t="shared" si="21"/>
        <v>1020000</v>
      </c>
      <c r="J79" s="778">
        <f t="shared" si="22"/>
        <v>0.69387755102040816</v>
      </c>
      <c r="K79" s="778"/>
      <c r="L79" s="221">
        <v>0</v>
      </c>
      <c r="M79" s="221">
        <v>0</v>
      </c>
      <c r="N79" s="150">
        <f t="shared" si="23"/>
        <v>450000</v>
      </c>
    </row>
    <row r="80" spans="1:14" ht="22.5" customHeight="1">
      <c r="A80" s="52">
        <v>2308</v>
      </c>
      <c r="B80" s="54" t="s">
        <v>308</v>
      </c>
      <c r="C80" s="231">
        <f>+PRESUPUESTO!K75</f>
        <v>463290</v>
      </c>
      <c r="D80" s="200">
        <v>0</v>
      </c>
      <c r="E80" s="200">
        <v>0</v>
      </c>
      <c r="F80" s="150">
        <f t="shared" si="20"/>
        <v>463290</v>
      </c>
      <c r="G80" s="150">
        <f>'MES 4'!I80</f>
        <v>0</v>
      </c>
      <c r="H80" s="230">
        <v>0</v>
      </c>
      <c r="I80" s="150">
        <f t="shared" si="21"/>
        <v>0</v>
      </c>
      <c r="J80" s="778">
        <f t="shared" si="22"/>
        <v>0</v>
      </c>
      <c r="K80" s="778"/>
      <c r="L80" s="221">
        <v>0</v>
      </c>
      <c r="M80" s="221">
        <v>0</v>
      </c>
      <c r="N80" s="150">
        <f t="shared" si="23"/>
        <v>463290</v>
      </c>
    </row>
    <row r="81" spans="1:14" ht="26.25" customHeight="1">
      <c r="A81" s="52">
        <v>2309</v>
      </c>
      <c r="B81" s="54" t="s">
        <v>309</v>
      </c>
      <c r="C81" s="231">
        <f>+PRESUPUESTO!K76</f>
        <v>820470</v>
      </c>
      <c r="D81" s="200">
        <v>0</v>
      </c>
      <c r="E81" s="200">
        <v>0</v>
      </c>
      <c r="F81" s="150">
        <f>C81+D81-E81</f>
        <v>820470</v>
      </c>
      <c r="G81" s="150">
        <f>'MES 4'!I81</f>
        <v>239226</v>
      </c>
      <c r="H81" s="230">
        <v>0</v>
      </c>
      <c r="I81" s="150">
        <f>(G81+H81)</f>
        <v>239226</v>
      </c>
      <c r="J81" s="778">
        <f t="shared" ref="J81:J86" si="24">(I81/F81)</f>
        <v>0.29157190390873522</v>
      </c>
      <c r="K81" s="778"/>
      <c r="L81" s="221">
        <v>0</v>
      </c>
      <c r="M81" s="221">
        <v>0</v>
      </c>
      <c r="N81" s="150">
        <f>(F81-I81)</f>
        <v>581244</v>
      </c>
    </row>
    <row r="82" spans="1:14" ht="15" customHeight="1">
      <c r="A82" s="52">
        <v>2310</v>
      </c>
      <c r="B82" s="54" t="s">
        <v>310</v>
      </c>
      <c r="C82" s="231">
        <f>+PRESUPUESTO!K77</f>
        <v>6600000</v>
      </c>
      <c r="D82" s="200">
        <v>0</v>
      </c>
      <c r="E82" s="200">
        <v>0</v>
      </c>
      <c r="F82" s="150">
        <f>C82+D82-E82</f>
        <v>6600000</v>
      </c>
      <c r="G82" s="150">
        <f>'MES 4'!I82</f>
        <v>2200000</v>
      </c>
      <c r="H82" s="230">
        <v>0</v>
      </c>
      <c r="I82" s="150">
        <f>(G82+H82)</f>
        <v>2200000</v>
      </c>
      <c r="J82" s="778">
        <f t="shared" si="24"/>
        <v>0.33333333333333331</v>
      </c>
      <c r="K82" s="778"/>
      <c r="L82" s="221">
        <v>0</v>
      </c>
      <c r="M82" s="221">
        <v>0</v>
      </c>
      <c r="N82" s="150">
        <f>(F82-I82)</f>
        <v>4400000</v>
      </c>
    </row>
    <row r="83" spans="1:14" ht="22.15" customHeight="1">
      <c r="A83" s="52">
        <v>2311</v>
      </c>
      <c r="B83" s="54" t="s">
        <v>311</v>
      </c>
      <c r="C83" s="231">
        <f>+PRESUPUESTO!K78</f>
        <v>0</v>
      </c>
      <c r="D83" s="200">
        <v>0</v>
      </c>
      <c r="E83" s="200">
        <v>0</v>
      </c>
      <c r="F83" s="150">
        <f>C83+D83-E83</f>
        <v>0</v>
      </c>
      <c r="G83" s="150">
        <f>'MES 4'!I83</f>
        <v>1621096</v>
      </c>
      <c r="H83" s="230">
        <v>0</v>
      </c>
      <c r="I83" s="150">
        <f>(G83+H83)</f>
        <v>1621096</v>
      </c>
      <c r="J83" s="778" t="e">
        <f t="shared" si="24"/>
        <v>#DIV/0!</v>
      </c>
      <c r="K83" s="778"/>
      <c r="L83" s="221">
        <v>0</v>
      </c>
      <c r="M83" s="221">
        <v>0</v>
      </c>
      <c r="N83" s="150">
        <f>(F83-I83)</f>
        <v>-1621096</v>
      </c>
    </row>
    <row r="84" spans="1:14" ht="18" customHeight="1">
      <c r="A84" s="52">
        <v>2312</v>
      </c>
      <c r="B84" s="54" t="s">
        <v>284</v>
      </c>
      <c r="C84" s="231">
        <f>+PRESUPUESTO!K79</f>
        <v>0</v>
      </c>
      <c r="D84" s="200">
        <v>0</v>
      </c>
      <c r="E84" s="200">
        <v>0</v>
      </c>
      <c r="F84" s="150">
        <f>C84+D84-E84</f>
        <v>0</v>
      </c>
      <c r="G84" s="150">
        <f>'MES 4'!I84</f>
        <v>0</v>
      </c>
      <c r="H84" s="230">
        <v>0</v>
      </c>
      <c r="I84" s="150">
        <f>(G84+H84)</f>
        <v>0</v>
      </c>
      <c r="J84" s="778" t="e">
        <f t="shared" si="24"/>
        <v>#DIV/0!</v>
      </c>
      <c r="K84" s="778"/>
      <c r="L84" s="221">
        <v>0</v>
      </c>
      <c r="M84" s="221">
        <v>0</v>
      </c>
      <c r="N84" s="150">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229">
        <f>SUM(L73:L84)</f>
        <v>0</v>
      </c>
      <c r="M85" s="229">
        <f>SUM(M73:M84)</f>
        <v>0</v>
      </c>
      <c r="N85" s="232">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232">
        <f>L85+L68+L51</f>
        <v>0</v>
      </c>
      <c r="M86" s="232">
        <f>M85+M68+M51</f>
        <v>0</v>
      </c>
      <c r="N86" s="232">
        <f>N85+N68+N51</f>
        <v>50400565</v>
      </c>
    </row>
    <row r="87" spans="1:14" ht="18" customHeight="1">
      <c r="A87" s="69"/>
      <c r="B87" s="737" t="s">
        <v>210</v>
      </c>
      <c r="C87" s="737"/>
      <c r="D87" s="737" t="s">
        <v>455</v>
      </c>
      <c r="E87" s="737"/>
      <c r="F87" s="737"/>
      <c r="G87" s="737"/>
      <c r="H87" s="737" t="s">
        <v>456</v>
      </c>
      <c r="I87" s="737"/>
      <c r="J87" s="737"/>
      <c r="K87" s="737"/>
      <c r="L87" s="737"/>
      <c r="M87" s="737"/>
      <c r="N87" s="737"/>
    </row>
    <row r="88" spans="1:14" ht="12" customHeight="1">
      <c r="A88" s="69"/>
      <c r="B88" s="737"/>
      <c r="C88" s="737"/>
      <c r="D88" s="737"/>
      <c r="E88" s="737"/>
      <c r="F88" s="737"/>
      <c r="G88" s="737"/>
      <c r="H88" s="737"/>
      <c r="I88" s="737"/>
      <c r="J88" s="737"/>
      <c r="K88" s="737"/>
      <c r="L88" s="737"/>
      <c r="M88" s="737"/>
      <c r="N88" s="737"/>
    </row>
    <row r="89" spans="1:14" ht="33" customHeight="1">
      <c r="B89" s="737"/>
      <c r="C89" s="737"/>
      <c r="D89" s="737"/>
      <c r="E89" s="737"/>
      <c r="F89" s="737"/>
      <c r="G89" s="737"/>
      <c r="H89" s="737"/>
      <c r="I89" s="737"/>
      <c r="J89" s="737"/>
      <c r="K89" s="737"/>
      <c r="L89" s="737"/>
      <c r="M89" s="737"/>
      <c r="N89" s="737"/>
    </row>
    <row r="90" spans="1:14" ht="16.5" customHeight="1">
      <c r="B90" s="737" t="s">
        <v>317</v>
      </c>
      <c r="C90" s="737"/>
      <c r="D90" s="737" t="s">
        <v>317</v>
      </c>
      <c r="E90" s="737"/>
      <c r="F90" s="737"/>
      <c r="G90" s="737"/>
      <c r="H90" s="737" t="s">
        <v>317</v>
      </c>
      <c r="I90" s="737"/>
      <c r="J90" s="737"/>
      <c r="K90" s="737"/>
      <c r="L90" s="737"/>
      <c r="M90" s="737"/>
      <c r="N90" s="737"/>
    </row>
    <row r="91" spans="1:14" ht="17.25" customHeight="1"/>
    <row r="92" spans="1:14" s="32" customFormat="1" ht="17.25" customHeight="1">
      <c r="A92" s="803" t="s">
        <v>457</v>
      </c>
      <c r="B92" s="803"/>
      <c r="C92" s="803"/>
      <c r="D92" s="799" t="s">
        <v>458</v>
      </c>
      <c r="E92" s="800"/>
      <c r="F92" s="234">
        <f>H22</f>
        <v>48259900</v>
      </c>
      <c r="G92" s="730" t="s">
        <v>459</v>
      </c>
      <c r="H92" s="730"/>
      <c r="I92" s="730"/>
      <c r="J92" s="798">
        <f>+F92+'MES 4'!J92</f>
        <v>182263164.32999998</v>
      </c>
      <c r="K92" s="798"/>
      <c r="L92" s="50"/>
      <c r="M92" s="50"/>
    </row>
    <row r="93" spans="1:14" s="32" customFormat="1" ht="17.25" customHeight="1">
      <c r="A93" s="803"/>
      <c r="B93" s="803"/>
      <c r="C93" s="803"/>
      <c r="D93" s="799" t="s">
        <v>460</v>
      </c>
      <c r="E93" s="800"/>
      <c r="F93" s="234">
        <f>H86</f>
        <v>0</v>
      </c>
      <c r="G93" s="730" t="s">
        <v>461</v>
      </c>
      <c r="H93" s="730"/>
      <c r="I93" s="730"/>
      <c r="J93" s="798">
        <f>+F93+'MES 4'!J93</f>
        <v>65423195</v>
      </c>
      <c r="K93" s="798"/>
      <c r="L93" s="50"/>
      <c r="M93" s="50"/>
    </row>
    <row r="94" spans="1:14" s="32" customFormat="1" ht="18" customHeight="1">
      <c r="A94" s="804" t="s">
        <v>462</v>
      </c>
      <c r="B94" s="804"/>
      <c r="C94" s="804"/>
      <c r="D94" s="799" t="s">
        <v>463</v>
      </c>
      <c r="E94" s="800"/>
      <c r="F94" s="234">
        <f>+F92-F93</f>
        <v>48259900</v>
      </c>
      <c r="G94" s="827" t="s">
        <v>464</v>
      </c>
      <c r="H94" s="827"/>
      <c r="I94" s="827"/>
      <c r="J94" s="853">
        <f>J92-J93</f>
        <v>116839969.32999998</v>
      </c>
      <c r="K94" s="853"/>
      <c r="L94" s="50"/>
      <c r="M94" s="50"/>
    </row>
    <row r="95" spans="1:14" s="32" customFormat="1" ht="47.25"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42" t="s">
        <v>467</v>
      </c>
      <c r="E96" s="842"/>
      <c r="F96" s="270">
        <f>C8</f>
        <v>19303960</v>
      </c>
      <c r="G96" s="805" t="s">
        <v>468</v>
      </c>
      <c r="H96" s="805"/>
      <c r="I96" s="805"/>
      <c r="J96" s="805"/>
      <c r="K96" s="847"/>
      <c r="L96" s="847"/>
      <c r="M96" s="79"/>
      <c r="N96" s="80"/>
    </row>
    <row r="97" spans="1:14" s="32" customFormat="1" ht="33.75" customHeight="1">
      <c r="A97" s="803"/>
      <c r="B97" s="803"/>
      <c r="C97" s="803"/>
      <c r="D97" s="801" t="s">
        <v>471</v>
      </c>
      <c r="E97" s="801"/>
      <c r="F97" s="234">
        <f>H22</f>
        <v>48259900</v>
      </c>
      <c r="G97" s="741" t="s">
        <v>472</v>
      </c>
      <c r="H97" s="741"/>
      <c r="I97" s="235">
        <v>0</v>
      </c>
      <c r="K97" s="797"/>
      <c r="L97" s="797"/>
      <c r="M97" s="73" t="s">
        <v>469</v>
      </c>
      <c r="N97" s="74" t="s">
        <v>470</v>
      </c>
    </row>
    <row r="98" spans="1:14" s="32" customFormat="1" ht="31.5" customHeight="1">
      <c r="A98" s="803"/>
      <c r="B98" s="803"/>
      <c r="C98" s="803"/>
      <c r="D98" s="801" t="s">
        <v>474</v>
      </c>
      <c r="E98" s="801"/>
      <c r="F98" s="236">
        <f>F96-F97</f>
        <v>-28955940</v>
      </c>
      <c r="G98" s="741" t="s">
        <v>475</v>
      </c>
      <c r="H98" s="741"/>
      <c r="I98" s="235">
        <v>0</v>
      </c>
      <c r="K98" s="797" t="s">
        <v>473</v>
      </c>
      <c r="L98" s="797"/>
      <c r="M98" s="81">
        <v>0</v>
      </c>
      <c r="N98" s="82">
        <v>0</v>
      </c>
    </row>
    <row r="99" spans="1:14" s="32" customFormat="1" ht="18" customHeight="1">
      <c r="A99" s="803"/>
      <c r="B99" s="803"/>
      <c r="C99" s="803"/>
      <c r="F99" s="45"/>
      <c r="G99" s="28"/>
      <c r="H99" s="28"/>
      <c r="I99" s="28"/>
      <c r="J99" s="28"/>
      <c r="K99" s="797" t="s">
        <v>473</v>
      </c>
      <c r="L99" s="797"/>
      <c r="M99" s="81">
        <v>0</v>
      </c>
      <c r="N99" s="82">
        <v>0</v>
      </c>
    </row>
    <row r="100" spans="1:14" s="32" customFormat="1" ht="21.75" customHeight="1">
      <c r="A100" s="803"/>
      <c r="B100" s="803"/>
      <c r="C100" s="803"/>
      <c r="K100" s="797" t="s">
        <v>473</v>
      </c>
      <c r="L100" s="797"/>
      <c r="M100" s="81">
        <v>0</v>
      </c>
      <c r="N100" s="82">
        <v>0</v>
      </c>
    </row>
    <row r="101" spans="1:14" s="32" customFormat="1" ht="33" customHeight="1">
      <c r="A101" s="852" t="s">
        <v>477</v>
      </c>
      <c r="B101" s="852"/>
      <c r="C101" s="852"/>
      <c r="K101" s="797" t="s">
        <v>476</v>
      </c>
      <c r="L101" s="797"/>
      <c r="M101" s="81">
        <v>0</v>
      </c>
      <c r="N101" s="82">
        <v>0</v>
      </c>
    </row>
    <row r="102" spans="1:14" ht="24" customHeight="1">
      <c r="A102" s="89"/>
      <c r="B102" s="89"/>
      <c r="C102" s="89"/>
      <c r="K102" s="768" t="s">
        <v>476</v>
      </c>
      <c r="L102" s="770"/>
      <c r="M102" s="83">
        <v>0</v>
      </c>
      <c r="N102" s="84">
        <v>0</v>
      </c>
    </row>
    <row r="103" spans="1:14" ht="18" customHeight="1">
      <c r="K103" s="768" t="s">
        <v>476</v>
      </c>
      <c r="L103" s="770"/>
      <c r="M103" s="83">
        <v>0</v>
      </c>
      <c r="N103" s="84">
        <v>0</v>
      </c>
    </row>
    <row r="104" spans="1:14" ht="33" customHeight="1">
      <c r="A104" s="138"/>
      <c r="B104" s="138"/>
      <c r="C104" s="138"/>
      <c r="D104" s="139"/>
      <c r="E104" s="139"/>
      <c r="F104" s="139"/>
      <c r="G104" s="139"/>
      <c r="H104" s="139"/>
      <c r="I104" s="139"/>
      <c r="J104" s="139"/>
      <c r="K104" s="139"/>
      <c r="L104" s="139"/>
      <c r="M104" s="139"/>
      <c r="N104" s="139"/>
    </row>
    <row r="105" spans="1:14" ht="18" customHeight="1">
      <c r="A105" s="796" t="s">
        <v>478</v>
      </c>
      <c r="B105" s="796"/>
      <c r="C105" s="796"/>
      <c r="D105" s="796"/>
      <c r="E105" s="796"/>
      <c r="F105" s="796"/>
      <c r="G105" s="796"/>
      <c r="H105" s="796"/>
      <c r="I105" s="796"/>
      <c r="J105" s="796"/>
      <c r="K105" s="796"/>
      <c r="L105" s="796"/>
      <c r="M105" s="796"/>
      <c r="N105" s="796"/>
    </row>
    <row r="106" spans="1:14" ht="18" customHeight="1">
      <c r="A106" s="32"/>
      <c r="B106" s="32"/>
      <c r="C106" s="32"/>
      <c r="D106" s="32"/>
      <c r="E106" s="32"/>
      <c r="F106" s="32"/>
      <c r="G106" s="32"/>
      <c r="H106" s="32"/>
      <c r="I106" s="32"/>
      <c r="J106" s="32"/>
      <c r="K106" s="32"/>
      <c r="L106" s="32"/>
      <c r="M106" s="32"/>
      <c r="N106" s="32"/>
    </row>
    <row r="107" spans="1:14" ht="18" customHeight="1">
      <c r="A107" s="779" t="s">
        <v>479</v>
      </c>
      <c r="B107" s="780"/>
      <c r="C107" s="785" t="s">
        <v>480</v>
      </c>
      <c r="D107" s="786"/>
      <c r="E107" s="786"/>
      <c r="F107" s="787"/>
      <c r="G107" s="140" t="s">
        <v>481</v>
      </c>
      <c r="H107" s="788" t="s">
        <v>482</v>
      </c>
      <c r="I107" s="788"/>
      <c r="J107" s="788"/>
      <c r="K107" s="788"/>
      <c r="L107" s="788"/>
      <c r="M107" s="789"/>
      <c r="N107" s="141" t="s">
        <v>483</v>
      </c>
    </row>
    <row r="108" spans="1:14" ht="18" customHeight="1">
      <c r="A108" s="781"/>
      <c r="B108" s="782"/>
      <c r="C108" s="790" t="s">
        <v>484</v>
      </c>
      <c r="D108" s="791" t="s">
        <v>415</v>
      </c>
      <c r="E108" s="792" t="s">
        <v>416</v>
      </c>
      <c r="F108" s="774" t="s">
        <v>485</v>
      </c>
      <c r="G108" s="774" t="s">
        <v>486</v>
      </c>
      <c r="H108" s="774" t="s">
        <v>526</v>
      </c>
      <c r="I108" s="774" t="s">
        <v>488</v>
      </c>
      <c r="J108" s="774" t="s">
        <v>421</v>
      </c>
      <c r="K108" s="774"/>
      <c r="L108" s="794" t="s">
        <v>422</v>
      </c>
      <c r="M108" s="795"/>
      <c r="N108" s="774" t="s">
        <v>489</v>
      </c>
    </row>
    <row r="109" spans="1:14" ht="18" customHeight="1">
      <c r="A109" s="783"/>
      <c r="B109" s="784"/>
      <c r="C109" s="790"/>
      <c r="D109" s="791"/>
      <c r="E109" s="792"/>
      <c r="F109" s="793"/>
      <c r="G109" s="774"/>
      <c r="H109" s="774"/>
      <c r="I109" s="774"/>
      <c r="J109" s="774"/>
      <c r="K109" s="774"/>
      <c r="L109" s="63" t="s">
        <v>441</v>
      </c>
      <c r="M109" s="63" t="s">
        <v>442</v>
      </c>
      <c r="N109" s="774"/>
    </row>
    <row r="110" spans="1:14" ht="18" customHeight="1">
      <c r="A110" s="775" t="s">
        <v>490</v>
      </c>
      <c r="B110" s="775"/>
      <c r="C110" s="775"/>
      <c r="D110" s="775"/>
      <c r="E110" s="775"/>
      <c r="F110" s="775"/>
      <c r="G110" s="775"/>
      <c r="H110" s="775"/>
      <c r="I110" s="775"/>
      <c r="J110" s="775"/>
      <c r="K110" s="775"/>
      <c r="L110" s="775"/>
      <c r="M110" s="775"/>
      <c r="N110" s="776"/>
    </row>
    <row r="111" spans="1:14" ht="18" customHeight="1">
      <c r="A111" s="142"/>
      <c r="B111" s="143" t="s">
        <v>491</v>
      </c>
      <c r="C111" s="144">
        <f>SUM(C112:C114)</f>
        <v>0</v>
      </c>
      <c r="D111" s="145">
        <f>SUM(D112:D114)</f>
        <v>0</v>
      </c>
      <c r="E111" s="145">
        <f>SUM(E112:E114)</f>
        <v>0</v>
      </c>
      <c r="F111" s="144">
        <f>C111+D111-E111</f>
        <v>0</v>
      </c>
      <c r="G111" s="144">
        <f>SUM(G112:G114)</f>
        <v>0</v>
      </c>
      <c r="H111" s="145">
        <f>SUM(H112:H114)</f>
        <v>0</v>
      </c>
      <c r="I111" s="144">
        <f>G111+H111</f>
        <v>0</v>
      </c>
      <c r="J111" s="777" t="e">
        <f>(I111/F111)</f>
        <v>#DIV/0!</v>
      </c>
      <c r="K111" s="777"/>
      <c r="L111" s="146">
        <f>SUM(L112:L114)</f>
        <v>0</v>
      </c>
      <c r="M111" s="146">
        <f>SUM(M112:M114)</f>
        <v>0</v>
      </c>
      <c r="N111" s="144">
        <f>F111-I111</f>
        <v>0</v>
      </c>
    </row>
    <row r="112" spans="1:14" ht="18" customHeight="1">
      <c r="A112" s="142">
        <v>1</v>
      </c>
      <c r="B112" s="44" t="s">
        <v>492</v>
      </c>
      <c r="C112" s="147">
        <v>0</v>
      </c>
      <c r="D112" s="147">
        <v>0</v>
      </c>
      <c r="E112" s="147">
        <v>0</v>
      </c>
      <c r="F112" s="144">
        <f>C112+D112-E112</f>
        <v>0</v>
      </c>
      <c r="G112" s="148">
        <v>0</v>
      </c>
      <c r="H112" s="147">
        <v>0</v>
      </c>
      <c r="I112" s="148">
        <f>G112+H112</f>
        <v>0</v>
      </c>
      <c r="J112" s="778" t="e">
        <f>(I112/F112)</f>
        <v>#DIV/0!</v>
      </c>
      <c r="K112" s="778"/>
      <c r="L112" s="149">
        <v>0</v>
      </c>
      <c r="M112" s="149">
        <v>0</v>
      </c>
      <c r="N112" s="150">
        <f>(F112-I112)</f>
        <v>0</v>
      </c>
    </row>
    <row r="113" spans="1:14" ht="18" customHeight="1">
      <c r="A113" s="142">
        <v>2</v>
      </c>
      <c r="B113" s="44" t="s">
        <v>493</v>
      </c>
      <c r="C113" s="147">
        <v>0</v>
      </c>
      <c r="D113" s="147">
        <v>0</v>
      </c>
      <c r="E113" s="147">
        <v>0</v>
      </c>
      <c r="F113" s="144">
        <f>C113+D113-E113</f>
        <v>0</v>
      </c>
      <c r="G113" s="148">
        <v>0</v>
      </c>
      <c r="H113" s="147">
        <v>0</v>
      </c>
      <c r="I113" s="148">
        <f t="shared" ref="I113:I114" si="27">G113+H113</f>
        <v>0</v>
      </c>
      <c r="J113" s="778" t="e">
        <f t="shared" ref="J113:J114" si="28">(I113/F113)</f>
        <v>#DIV/0!</v>
      </c>
      <c r="K113" s="778"/>
      <c r="L113" s="149">
        <v>0</v>
      </c>
      <c r="M113" s="149">
        <v>0</v>
      </c>
      <c r="N113" s="150">
        <f>(F113-I113)</f>
        <v>0</v>
      </c>
    </row>
    <row r="114" spans="1:14" ht="18" customHeight="1">
      <c r="A114" s="142">
        <v>3</v>
      </c>
      <c r="B114" s="44" t="s">
        <v>494</v>
      </c>
      <c r="C114" s="147">
        <v>0</v>
      </c>
      <c r="D114" s="147">
        <v>0</v>
      </c>
      <c r="E114" s="147">
        <v>0</v>
      </c>
      <c r="F114" s="144">
        <f>C114+D114-E114</f>
        <v>0</v>
      </c>
      <c r="G114" s="148">
        <v>0</v>
      </c>
      <c r="H114" s="147">
        <v>0</v>
      </c>
      <c r="I114" s="148">
        <f t="shared" si="27"/>
        <v>0</v>
      </c>
      <c r="J114" s="778" t="e">
        <f t="shared" si="28"/>
        <v>#DIV/0!</v>
      </c>
      <c r="K114" s="778"/>
      <c r="L114" s="149">
        <v>0</v>
      </c>
      <c r="M114" s="149">
        <v>0</v>
      </c>
      <c r="N114" s="150">
        <f>(F114-I114)</f>
        <v>0</v>
      </c>
    </row>
    <row r="115" spans="1:14" ht="18" customHeight="1">
      <c r="A115" s="32"/>
      <c r="B115" s="32"/>
      <c r="C115" s="32"/>
      <c r="D115" s="32"/>
      <c r="E115" s="32"/>
      <c r="F115" s="32"/>
      <c r="G115" s="32"/>
      <c r="H115" s="32"/>
      <c r="I115" s="32"/>
      <c r="J115" s="32"/>
      <c r="K115" s="32"/>
      <c r="L115" s="32"/>
      <c r="M115" s="32"/>
      <c r="N115" s="32"/>
    </row>
    <row r="116" spans="1:14" ht="18" customHeight="1">
      <c r="A116" s="32"/>
      <c r="B116" s="32"/>
      <c r="C116" s="151"/>
      <c r="D116" s="151"/>
      <c r="E116" s="151"/>
      <c r="F116" s="151"/>
      <c r="G116" s="151"/>
      <c r="H116" s="151"/>
      <c r="I116" s="151"/>
      <c r="J116" s="152"/>
      <c r="K116" s="152"/>
      <c r="L116" s="151"/>
      <c r="M116" s="151"/>
      <c r="N116" s="151"/>
    </row>
    <row r="117" spans="1:14" ht="18" customHeight="1">
      <c r="A117" s="772" t="s">
        <v>210</v>
      </c>
      <c r="B117" s="773"/>
      <c r="C117" s="771"/>
      <c r="D117" s="771" t="s">
        <v>455</v>
      </c>
      <c r="E117" s="737"/>
      <c r="F117" s="737"/>
      <c r="G117" s="737"/>
      <c r="H117" s="737" t="s">
        <v>495</v>
      </c>
      <c r="I117" s="737"/>
      <c r="J117" s="737"/>
      <c r="K117" s="737"/>
      <c r="L117" s="737"/>
      <c r="M117" s="737"/>
      <c r="N117" s="737"/>
    </row>
    <row r="118" spans="1:14" ht="18" customHeight="1">
      <c r="A118" s="768"/>
      <c r="B118" s="769"/>
      <c r="C118" s="770"/>
      <c r="D118" s="771"/>
      <c r="E118" s="737"/>
      <c r="F118" s="737"/>
      <c r="G118" s="737"/>
      <c r="H118" s="737"/>
      <c r="I118" s="737"/>
      <c r="J118" s="737"/>
      <c r="K118" s="737"/>
      <c r="L118" s="737"/>
      <c r="M118" s="737"/>
      <c r="N118" s="737"/>
    </row>
    <row r="119" spans="1:14" ht="48.6" customHeight="1">
      <c r="A119" s="768"/>
      <c r="B119" s="769"/>
      <c r="C119" s="770"/>
      <c r="D119" s="771"/>
      <c r="E119" s="737"/>
      <c r="F119" s="737"/>
      <c r="G119" s="737"/>
      <c r="H119" s="737"/>
      <c r="I119" s="737"/>
      <c r="J119" s="737"/>
      <c r="K119" s="737"/>
      <c r="L119" s="737"/>
      <c r="M119" s="737"/>
      <c r="N119" s="737"/>
    </row>
    <row r="120" spans="1:14" ht="18" customHeight="1">
      <c r="A120" s="772" t="s">
        <v>317</v>
      </c>
      <c r="B120" s="773"/>
      <c r="C120" s="771"/>
      <c r="D120" s="771" t="s">
        <v>317</v>
      </c>
      <c r="E120" s="737"/>
      <c r="F120" s="737"/>
      <c r="G120" s="737"/>
      <c r="H120" s="737" t="s">
        <v>317</v>
      </c>
      <c r="I120" s="737"/>
      <c r="J120" s="737"/>
      <c r="K120" s="737"/>
      <c r="L120" s="737"/>
      <c r="M120" s="737"/>
      <c r="N120" s="737"/>
    </row>
  </sheetData>
  <sheetProtection algorithmName="SHA-512" hashValue="zZUAD4P/XJjDO7g2QOUAB9HrxyqgiHfSQXAT2peuOwKxEGvp9P6iZLsX2jVCV/1gTMyqgSKkRGSAjawSDB6F0Q==" saltValue="1G2IsO42MP5ucTkNKMLuMQ==" spinCount="100000" sheet="1" objects="1" scenarios="1"/>
  <mergeCells count="233">
    <mergeCell ref="A1:N1"/>
    <mergeCell ref="A2:A10"/>
    <mergeCell ref="C2:D2"/>
    <mergeCell ref="E2:F2"/>
    <mergeCell ref="M2:N2"/>
    <mergeCell ref="C3:D3"/>
    <mergeCell ref="E3:F3"/>
    <mergeCell ref="G3:H3"/>
    <mergeCell ref="J3:K3"/>
    <mergeCell ref="M7:N7"/>
    <mergeCell ref="M3:N3"/>
    <mergeCell ref="C4:D4"/>
    <mergeCell ref="E4:F4"/>
    <mergeCell ref="G4:H4"/>
    <mergeCell ref="J4:K4"/>
    <mergeCell ref="M4:N4"/>
    <mergeCell ref="G2:H2"/>
    <mergeCell ref="J8:K8"/>
    <mergeCell ref="J2:K2"/>
    <mergeCell ref="C5:D5"/>
    <mergeCell ref="J5:K5"/>
    <mergeCell ref="M5:N5"/>
    <mergeCell ref="M6:N6"/>
    <mergeCell ref="C8:D8"/>
    <mergeCell ref="H12:H13"/>
    <mergeCell ref="I12:I13"/>
    <mergeCell ref="J12:K13"/>
    <mergeCell ref="J17:K17"/>
    <mergeCell ref="C9:D9"/>
    <mergeCell ref="E26:H26"/>
    <mergeCell ref="I26:N26"/>
    <mergeCell ref="B24:D24"/>
    <mergeCell ref="B25:D25"/>
    <mergeCell ref="J22:K22"/>
    <mergeCell ref="J11:K11"/>
    <mergeCell ref="E12:E13"/>
    <mergeCell ref="J18:K18"/>
    <mergeCell ref="D12:D13"/>
    <mergeCell ref="J14:K14"/>
    <mergeCell ref="B12:B13"/>
    <mergeCell ref="L12:M12"/>
    <mergeCell ref="J16:K16"/>
    <mergeCell ref="J15:K15"/>
    <mergeCell ref="I25:N25"/>
    <mergeCell ref="A68:B68"/>
    <mergeCell ref="C70:C71"/>
    <mergeCell ref="J70:K71"/>
    <mergeCell ref="J63:K63"/>
    <mergeCell ref="J62:K62"/>
    <mergeCell ref="B52:N52"/>
    <mergeCell ref="J53:K53"/>
    <mergeCell ref="J60:K60"/>
    <mergeCell ref="J67:K67"/>
    <mergeCell ref="D70:D71"/>
    <mergeCell ref="L70:M70"/>
    <mergeCell ref="N70:N71"/>
    <mergeCell ref="B70:B71"/>
    <mergeCell ref="J65:K65"/>
    <mergeCell ref="J55:K55"/>
    <mergeCell ref="J56:K56"/>
    <mergeCell ref="J57:K57"/>
    <mergeCell ref="J58:K58"/>
    <mergeCell ref="J69:K69"/>
    <mergeCell ref="L69:M69"/>
    <mergeCell ref="J68:K68"/>
    <mergeCell ref="J54:K54"/>
    <mergeCell ref="H90:N90"/>
    <mergeCell ref="J83:K83"/>
    <mergeCell ref="J84:K84"/>
    <mergeCell ref="J86:K86"/>
    <mergeCell ref="B87:C87"/>
    <mergeCell ref="D87:G87"/>
    <mergeCell ref="H87:N87"/>
    <mergeCell ref="A86:B86"/>
    <mergeCell ref="B88:C88"/>
    <mergeCell ref="D88:G88"/>
    <mergeCell ref="B90:C90"/>
    <mergeCell ref="A85:B85"/>
    <mergeCell ref="J85:K85"/>
    <mergeCell ref="G8:H8"/>
    <mergeCell ref="L35:M35"/>
    <mergeCell ref="M8:N8"/>
    <mergeCell ref="E9:F9"/>
    <mergeCell ref="N35:N36"/>
    <mergeCell ref="J34:K34"/>
    <mergeCell ref="L34:M34"/>
    <mergeCell ref="E25:H25"/>
    <mergeCell ref="A32:N32"/>
    <mergeCell ref="A33:N33"/>
    <mergeCell ref="E27:H27"/>
    <mergeCell ref="A12:A13"/>
    <mergeCell ref="C12:C13"/>
    <mergeCell ref="L11:M11"/>
    <mergeCell ref="I24:N24"/>
    <mergeCell ref="J20:K20"/>
    <mergeCell ref="E24:H24"/>
    <mergeCell ref="J21:K21"/>
    <mergeCell ref="B26:D26"/>
    <mergeCell ref="A22:B22"/>
    <mergeCell ref="N12:N13"/>
    <mergeCell ref="J19:K19"/>
    <mergeCell ref="F12:F13"/>
    <mergeCell ref="G12:G13"/>
    <mergeCell ref="G7:H7"/>
    <mergeCell ref="J7:K7"/>
    <mergeCell ref="E5:F5"/>
    <mergeCell ref="G5:H5"/>
    <mergeCell ref="A70:A71"/>
    <mergeCell ref="J40:K40"/>
    <mergeCell ref="J43:K43"/>
    <mergeCell ref="J44:K44"/>
    <mergeCell ref="J51:K51"/>
    <mergeCell ref="J50:K50"/>
    <mergeCell ref="J48:K48"/>
    <mergeCell ref="J46:K46"/>
    <mergeCell ref="J47:K47"/>
    <mergeCell ref="J41:K41"/>
    <mergeCell ref="J42:K42"/>
    <mergeCell ref="J49:K49"/>
    <mergeCell ref="J38:K38"/>
    <mergeCell ref="J39:K39"/>
    <mergeCell ref="E8:F8"/>
    <mergeCell ref="G9:H9"/>
    <mergeCell ref="J35:K36"/>
    <mergeCell ref="A35:A36"/>
    <mergeCell ref="B35:B36"/>
    <mergeCell ref="H35:H36"/>
    <mergeCell ref="G94:I94"/>
    <mergeCell ref="J94:K94"/>
    <mergeCell ref="B37:N37"/>
    <mergeCell ref="K101:L101"/>
    <mergeCell ref="J82:K82"/>
    <mergeCell ref="E70:E71"/>
    <mergeCell ref="F70:F71"/>
    <mergeCell ref="D98:E98"/>
    <mergeCell ref="K97:L97"/>
    <mergeCell ref="K98:L98"/>
    <mergeCell ref="D96:E96"/>
    <mergeCell ref="D97:E97"/>
    <mergeCell ref="G97:H97"/>
    <mergeCell ref="G98:H98"/>
    <mergeCell ref="D90:G90"/>
    <mergeCell ref="H88:N88"/>
    <mergeCell ref="G70:G71"/>
    <mergeCell ref="D94:E94"/>
    <mergeCell ref="A51:B51"/>
    <mergeCell ref="A101:C101"/>
    <mergeCell ref="A95:C95"/>
    <mergeCell ref="B89:C89"/>
    <mergeCell ref="D89:G89"/>
    <mergeCell ref="H89:N89"/>
    <mergeCell ref="C6:D6"/>
    <mergeCell ref="E6:F6"/>
    <mergeCell ref="G6:H6"/>
    <mergeCell ref="J6:K6"/>
    <mergeCell ref="A94:C94"/>
    <mergeCell ref="B72:N72"/>
    <mergeCell ref="J64:K64"/>
    <mergeCell ref="J61:K61"/>
    <mergeCell ref="F35:F36"/>
    <mergeCell ref="E35:E36"/>
    <mergeCell ref="G35:G36"/>
    <mergeCell ref="C35:C36"/>
    <mergeCell ref="D35:D36"/>
    <mergeCell ref="J66:K66"/>
    <mergeCell ref="H70:H71"/>
    <mergeCell ref="I70:I71"/>
    <mergeCell ref="J80:K80"/>
    <mergeCell ref="J81:K81"/>
    <mergeCell ref="J45:K45"/>
    <mergeCell ref="C7:D7"/>
    <mergeCell ref="E7:F7"/>
    <mergeCell ref="B27:D27"/>
    <mergeCell ref="I35:I36"/>
    <mergeCell ref="J93:K93"/>
    <mergeCell ref="N108:N109"/>
    <mergeCell ref="A96:C100"/>
    <mergeCell ref="G96:J96"/>
    <mergeCell ref="K96:L96"/>
    <mergeCell ref="J9:K9"/>
    <mergeCell ref="M9:N9"/>
    <mergeCell ref="K99:L99"/>
    <mergeCell ref="K100:L100"/>
    <mergeCell ref="J73:K73"/>
    <mergeCell ref="J74:K74"/>
    <mergeCell ref="J75:K75"/>
    <mergeCell ref="J77:K77"/>
    <mergeCell ref="J78:K78"/>
    <mergeCell ref="J79:K79"/>
    <mergeCell ref="J76:K76"/>
    <mergeCell ref="J59:K59"/>
    <mergeCell ref="I27:N27"/>
    <mergeCell ref="A92:C93"/>
    <mergeCell ref="G92:I92"/>
    <mergeCell ref="J92:K92"/>
    <mergeCell ref="G93:I93"/>
    <mergeCell ref="G10:H10"/>
    <mergeCell ref="J10:L10"/>
    <mergeCell ref="M10:N10"/>
    <mergeCell ref="H107:M107"/>
    <mergeCell ref="C108:C109"/>
    <mergeCell ref="D108:D109"/>
    <mergeCell ref="E108:E109"/>
    <mergeCell ref="F108:F109"/>
    <mergeCell ref="G108:G109"/>
    <mergeCell ref="H108:H109"/>
    <mergeCell ref="I108:I109"/>
    <mergeCell ref="J108:K109"/>
    <mergeCell ref="L108:M108"/>
    <mergeCell ref="K102:L102"/>
    <mergeCell ref="K103:L103"/>
    <mergeCell ref="D92:E92"/>
    <mergeCell ref="D93:E93"/>
    <mergeCell ref="A119:C119"/>
    <mergeCell ref="D119:G119"/>
    <mergeCell ref="H119:N119"/>
    <mergeCell ref="A120:C120"/>
    <mergeCell ref="D120:G120"/>
    <mergeCell ref="H120:N120"/>
    <mergeCell ref="A110:N110"/>
    <mergeCell ref="J111:K111"/>
    <mergeCell ref="J112:K112"/>
    <mergeCell ref="J113:K113"/>
    <mergeCell ref="J114:K114"/>
    <mergeCell ref="A117:C117"/>
    <mergeCell ref="D117:G117"/>
    <mergeCell ref="H117:N117"/>
    <mergeCell ref="A118:C118"/>
    <mergeCell ref="D118:G118"/>
    <mergeCell ref="H118:N118"/>
    <mergeCell ref="A105:N105"/>
    <mergeCell ref="A107:B109"/>
    <mergeCell ref="C107:F107"/>
  </mergeCells>
  <printOptions horizontalCentered="1"/>
  <pageMargins left="0.23622047244094491" right="0.23622047244094491" top="1.4960629921259843" bottom="0.74803149606299213" header="0.31496062992125984" footer="0.31496062992125984"/>
  <pageSetup scale="42"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1" max="13" man="1"/>
    <brk id="68" max="13" man="1"/>
    <brk id="103" max="13" man="1"/>
  </rowBreaks>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41">
    <tabColor theme="8" tint="0.39997558519241921"/>
  </sheetPr>
  <dimension ref="A1:N120"/>
  <sheetViews>
    <sheetView showGridLines="0" topLeftCell="B1" zoomScale="80" zoomScaleNormal="80" zoomScaleSheetLayoutView="80" workbookViewId="0">
      <selection sqref="A1:N1"/>
    </sheetView>
  </sheetViews>
  <sheetFormatPr baseColWidth="10" defaultColWidth="11.42578125" defaultRowHeight="18" customHeight="1"/>
  <cols>
    <col min="1" max="1" width="12.7109375" style="45" customWidth="1"/>
    <col min="2" max="2" width="53.5703125" style="45" customWidth="1"/>
    <col min="3" max="5" width="19.7109375" style="45" customWidth="1"/>
    <col min="6" max="6" width="26.7109375" style="45" customWidth="1"/>
    <col min="7" max="11" width="19.7109375" style="45" customWidth="1"/>
    <col min="12" max="13" width="19.7109375" style="48" customWidth="1"/>
    <col min="14" max="15" width="19.7109375" style="45" customWidth="1"/>
    <col min="16"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527</v>
      </c>
      <c r="H12" s="802" t="s">
        <v>528</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5'!F14</f>
        <v>115823760</v>
      </c>
      <c r="D14" s="226">
        <v>0</v>
      </c>
      <c r="E14" s="226">
        <v>0</v>
      </c>
      <c r="F14" s="225">
        <f>C14+D14-E14</f>
        <v>115823760</v>
      </c>
      <c r="G14" s="225">
        <f>'MES 5'!I14</f>
        <v>182263164.32999998</v>
      </c>
      <c r="H14" s="225">
        <f>M9</f>
        <v>48259900</v>
      </c>
      <c r="I14" s="225">
        <f>G14+H14</f>
        <v>230523064.32999998</v>
      </c>
      <c r="J14" s="778">
        <f t="shared" ref="J14:J22" si="1">(I14/F14)</f>
        <v>1.9902916666666666</v>
      </c>
      <c r="K14" s="778"/>
      <c r="L14" s="221">
        <v>0</v>
      </c>
      <c r="M14" s="221">
        <v>0</v>
      </c>
      <c r="N14" s="222">
        <f>F14-I14</f>
        <v>-114699304.32999998</v>
      </c>
    </row>
    <row r="15" spans="1:14" ht="25.9" customHeight="1">
      <c r="A15" s="52">
        <v>1200</v>
      </c>
      <c r="B15" s="137" t="s">
        <v>259</v>
      </c>
      <c r="C15" s="225">
        <f>+PRESUPUESTO!K25</f>
        <v>0</v>
      </c>
      <c r="D15" s="226">
        <v>0</v>
      </c>
      <c r="E15" s="226">
        <v>0</v>
      </c>
      <c r="F15" s="225">
        <f t="shared" ref="F15:F17" si="2">C15+D15-E15</f>
        <v>0</v>
      </c>
      <c r="G15" s="225">
        <f>'MES 5'!I15</f>
        <v>0</v>
      </c>
      <c r="H15" s="226">
        <v>0</v>
      </c>
      <c r="I15" s="225">
        <f t="shared" ref="I15:I17" si="3">G15+H15</f>
        <v>0</v>
      </c>
      <c r="J15" s="778" t="e">
        <f t="shared" si="1"/>
        <v>#DIV/0!</v>
      </c>
      <c r="K15" s="778"/>
      <c r="L15" s="221">
        <v>0</v>
      </c>
      <c r="M15" s="221">
        <v>0</v>
      </c>
      <c r="N15" s="222">
        <f t="shared" ref="N15:N17" si="4">F15-I15</f>
        <v>0</v>
      </c>
    </row>
    <row r="16" spans="1:14" ht="23.45" customHeight="1">
      <c r="A16" s="52">
        <v>1300</v>
      </c>
      <c r="B16" s="137" t="s">
        <v>260</v>
      </c>
      <c r="C16" s="225">
        <f>+PRESUPUESTO!K26</f>
        <v>0</v>
      </c>
      <c r="D16" s="226">
        <v>0</v>
      </c>
      <c r="E16" s="226">
        <v>0</v>
      </c>
      <c r="F16" s="225">
        <f t="shared" si="2"/>
        <v>0</v>
      </c>
      <c r="G16" s="225">
        <f>'MES 5'!I16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5'!I17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5'!I18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5'!I19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5'!I20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5'!I21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182263164.32999998</v>
      </c>
      <c r="H22" s="237">
        <f t="shared" si="5"/>
        <v>48259900</v>
      </c>
      <c r="I22" s="227">
        <f t="shared" si="5"/>
        <v>230523064.32999998</v>
      </c>
      <c r="J22" s="777">
        <f t="shared" si="1"/>
        <v>1.9902916666666666</v>
      </c>
      <c r="K22" s="777"/>
      <c r="L22" s="223">
        <f>SUM(L14:L21)</f>
        <v>0</v>
      </c>
      <c r="M22" s="223">
        <f>SUM(M14:M21)</f>
        <v>0</v>
      </c>
      <c r="N22" s="224">
        <f>SUM(N14:N21)</f>
        <v>-114699304.32999998</v>
      </c>
    </row>
    <row r="23" spans="1:14" ht="18" customHeight="1">
      <c r="A23" s="53"/>
      <c r="B23" s="53"/>
      <c r="C23" s="53"/>
      <c r="D23" s="53"/>
      <c r="E23" s="53"/>
      <c r="F23" s="53"/>
      <c r="G23" s="53"/>
      <c r="H23" s="53"/>
      <c r="I23" s="53"/>
      <c r="J23" s="53"/>
      <c r="K23" s="53"/>
      <c r="L23" s="78"/>
      <c r="M23" s="78"/>
      <c r="N23" s="53"/>
    </row>
    <row r="24" spans="1:14" ht="18" customHeight="1">
      <c r="A24" s="53"/>
      <c r="B24" s="737" t="s">
        <v>210</v>
      </c>
      <c r="C24" s="737"/>
      <c r="D24" s="737"/>
      <c r="E24" s="737" t="s">
        <v>501</v>
      </c>
      <c r="F24" s="737"/>
      <c r="G24" s="737"/>
      <c r="H24" s="737"/>
      <c r="I24" s="737" t="s">
        <v>502</v>
      </c>
      <c r="J24" s="737"/>
      <c r="K24" s="737"/>
      <c r="L24" s="737"/>
      <c r="M24" s="737"/>
      <c r="N24" s="737"/>
    </row>
    <row r="25" spans="1:14" ht="18" customHeight="1">
      <c r="A25" s="53"/>
      <c r="B25" s="737"/>
      <c r="C25" s="737"/>
      <c r="D25" s="737"/>
      <c r="E25" s="737"/>
      <c r="F25" s="737"/>
      <c r="G25" s="737"/>
      <c r="H25" s="737"/>
      <c r="I25" s="737"/>
      <c r="J25" s="737"/>
      <c r="K25" s="737"/>
      <c r="L25" s="737"/>
      <c r="M25" s="737"/>
      <c r="N25" s="737"/>
    </row>
    <row r="26" spans="1:14" ht="40.5" customHeight="1">
      <c r="A26" s="53"/>
      <c r="B26" s="737"/>
      <c r="C26" s="737"/>
      <c r="D26" s="737"/>
      <c r="E26" s="737"/>
      <c r="F26" s="737"/>
      <c r="G26" s="737"/>
      <c r="H26" s="737"/>
      <c r="I26" s="737"/>
      <c r="J26" s="737"/>
      <c r="K26" s="737"/>
      <c r="L26" s="737"/>
      <c r="M26" s="737"/>
      <c r="N26" s="737"/>
    </row>
    <row r="27" spans="1:14" ht="12">
      <c r="A27" s="53"/>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B31" s="49"/>
    </row>
    <row r="32" spans="1:14" ht="12">
      <c r="A32" s="810" t="s">
        <v>433</v>
      </c>
      <c r="B32" s="810"/>
      <c r="C32" s="810"/>
      <c r="D32" s="810"/>
      <c r="E32" s="810"/>
      <c r="F32" s="810"/>
      <c r="G32" s="810"/>
      <c r="H32" s="810"/>
      <c r="I32" s="810"/>
      <c r="J32" s="810"/>
      <c r="K32" s="810"/>
      <c r="L32" s="810"/>
      <c r="M32" s="810"/>
      <c r="N32" s="810"/>
    </row>
    <row r="33" spans="1:14" ht="12">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529</v>
      </c>
      <c r="H35" s="802" t="s">
        <v>530</v>
      </c>
      <c r="I35" s="802" t="s">
        <v>506</v>
      </c>
      <c r="J35" s="802" t="s">
        <v>439</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225">
        <f>+PRESUPUESTO!K36</f>
        <v>0</v>
      </c>
      <c r="D38" s="226">
        <v>0</v>
      </c>
      <c r="E38" s="226">
        <v>0</v>
      </c>
      <c r="F38" s="225">
        <f t="shared" ref="F38:F48" si="6">C38+D38-E38</f>
        <v>0</v>
      </c>
      <c r="G38" s="225">
        <f>'MES 5'!I38</f>
        <v>0</v>
      </c>
      <c r="H38" s="226">
        <v>0</v>
      </c>
      <c r="I38" s="225">
        <f>G38+H38</f>
        <v>0</v>
      </c>
      <c r="J38" s="778" t="e">
        <f>(I38/F38)</f>
        <v>#DIV/0!</v>
      </c>
      <c r="K38" s="778"/>
      <c r="L38" s="221">
        <v>0</v>
      </c>
      <c r="M38" s="221">
        <v>0</v>
      </c>
      <c r="N38" s="150">
        <f>(F38-I38)</f>
        <v>0</v>
      </c>
    </row>
    <row r="39" spans="1:14" ht="18" customHeight="1">
      <c r="A39" s="52">
        <v>2102</v>
      </c>
      <c r="B39" s="53" t="s">
        <v>273</v>
      </c>
      <c r="C39" s="225">
        <f>+PRESUPUESTO!K37</f>
        <v>0</v>
      </c>
      <c r="D39" s="226">
        <v>0</v>
      </c>
      <c r="E39" s="226">
        <v>0</v>
      </c>
      <c r="F39" s="225">
        <f t="shared" si="6"/>
        <v>0</v>
      </c>
      <c r="G39" s="225">
        <f>'MES 5'!I39</f>
        <v>0</v>
      </c>
      <c r="H39" s="226">
        <v>0</v>
      </c>
      <c r="I39" s="225">
        <f t="shared" ref="I39:I48" si="7">G39+H39</f>
        <v>0</v>
      </c>
      <c r="J39" s="778" t="e">
        <f t="shared" ref="J39:J48" si="8">(I39/F39)</f>
        <v>#DIV/0!</v>
      </c>
      <c r="K39" s="778"/>
      <c r="L39" s="221">
        <v>0</v>
      </c>
      <c r="M39" s="221">
        <v>0</v>
      </c>
      <c r="N39" s="150">
        <f t="shared" ref="N39:N48" si="9">(F39-I39)</f>
        <v>0</v>
      </c>
    </row>
    <row r="40" spans="1:14" ht="18" customHeight="1">
      <c r="A40" s="52">
        <v>2103</v>
      </c>
      <c r="B40" s="53" t="s">
        <v>274</v>
      </c>
      <c r="C40" s="225">
        <f>+PRESUPUESTO!K38</f>
        <v>0</v>
      </c>
      <c r="D40" s="226">
        <v>0</v>
      </c>
      <c r="E40" s="226">
        <v>0</v>
      </c>
      <c r="F40" s="225">
        <f t="shared" si="6"/>
        <v>0</v>
      </c>
      <c r="G40" s="225">
        <f>'MES 5'!I40</f>
        <v>0</v>
      </c>
      <c r="H40" s="226">
        <v>0</v>
      </c>
      <c r="I40" s="225">
        <f t="shared" si="7"/>
        <v>0</v>
      </c>
      <c r="J40" s="778" t="e">
        <f t="shared" si="8"/>
        <v>#DIV/0!</v>
      </c>
      <c r="K40" s="778"/>
      <c r="L40" s="221">
        <v>0</v>
      </c>
      <c r="M40" s="221">
        <v>0</v>
      </c>
      <c r="N40" s="150">
        <f t="shared" si="9"/>
        <v>0</v>
      </c>
    </row>
    <row r="41" spans="1:14" ht="18" customHeight="1">
      <c r="A41" s="52">
        <v>2104</v>
      </c>
      <c r="B41" s="53" t="s">
        <v>275</v>
      </c>
      <c r="C41" s="225">
        <f>+PRESUPUESTO!K39</f>
        <v>0</v>
      </c>
      <c r="D41" s="226">
        <v>0</v>
      </c>
      <c r="E41" s="226">
        <v>0</v>
      </c>
      <c r="F41" s="225">
        <f t="shared" si="6"/>
        <v>0</v>
      </c>
      <c r="G41" s="225">
        <f>'MES 5'!I41</f>
        <v>0</v>
      </c>
      <c r="H41" s="226">
        <v>0</v>
      </c>
      <c r="I41" s="225">
        <f t="shared" si="7"/>
        <v>0</v>
      </c>
      <c r="J41" s="778" t="e">
        <f t="shared" si="8"/>
        <v>#DIV/0!</v>
      </c>
      <c r="K41" s="778"/>
      <c r="L41" s="221">
        <v>0</v>
      </c>
      <c r="M41" s="221">
        <v>0</v>
      </c>
      <c r="N41" s="150">
        <f t="shared" si="9"/>
        <v>0</v>
      </c>
    </row>
    <row r="42" spans="1:14" ht="18" customHeight="1">
      <c r="A42" s="52">
        <v>2105</v>
      </c>
      <c r="B42" s="53" t="s">
        <v>276</v>
      </c>
      <c r="C42" s="225">
        <f>+PRESUPUESTO!K40</f>
        <v>0</v>
      </c>
      <c r="D42" s="226">
        <v>0</v>
      </c>
      <c r="E42" s="226">
        <v>0</v>
      </c>
      <c r="F42" s="225">
        <f t="shared" si="6"/>
        <v>0</v>
      </c>
      <c r="G42" s="225">
        <f>'MES 5'!I42</f>
        <v>0</v>
      </c>
      <c r="H42" s="226">
        <v>0</v>
      </c>
      <c r="I42" s="225">
        <f t="shared" si="7"/>
        <v>0</v>
      </c>
      <c r="J42" s="778" t="e">
        <f t="shared" si="8"/>
        <v>#DIV/0!</v>
      </c>
      <c r="K42" s="778"/>
      <c r="L42" s="221">
        <v>0</v>
      </c>
      <c r="M42" s="221">
        <v>0</v>
      </c>
      <c r="N42" s="150">
        <f t="shared" si="9"/>
        <v>0</v>
      </c>
    </row>
    <row r="43" spans="1:14" ht="21" customHeight="1">
      <c r="A43" s="52">
        <v>2106</v>
      </c>
      <c r="B43" s="53" t="s">
        <v>277</v>
      </c>
      <c r="C43" s="225">
        <f>+PRESUPUESTO!K41</f>
        <v>0</v>
      </c>
      <c r="D43" s="226">
        <v>0</v>
      </c>
      <c r="E43" s="226">
        <v>0</v>
      </c>
      <c r="F43" s="225">
        <f t="shared" si="6"/>
        <v>0</v>
      </c>
      <c r="G43" s="225">
        <f>'MES 5'!I43</f>
        <v>0</v>
      </c>
      <c r="H43" s="226">
        <v>0</v>
      </c>
      <c r="I43" s="225">
        <f t="shared" si="7"/>
        <v>0</v>
      </c>
      <c r="J43" s="778" t="e">
        <f t="shared" si="8"/>
        <v>#DIV/0!</v>
      </c>
      <c r="K43" s="778"/>
      <c r="L43" s="221">
        <v>0</v>
      </c>
      <c r="M43" s="221">
        <v>0</v>
      </c>
      <c r="N43" s="150">
        <f t="shared" si="9"/>
        <v>0</v>
      </c>
    </row>
    <row r="44" spans="1:14" ht="18" customHeight="1">
      <c r="A44" s="52">
        <v>2107</v>
      </c>
      <c r="B44" s="53" t="s">
        <v>278</v>
      </c>
      <c r="C44" s="225">
        <f>+PRESUPUESTO!K42</f>
        <v>0</v>
      </c>
      <c r="D44" s="226">
        <v>0</v>
      </c>
      <c r="E44" s="226">
        <v>0</v>
      </c>
      <c r="F44" s="225">
        <f t="shared" si="6"/>
        <v>0</v>
      </c>
      <c r="G44" s="225">
        <f>'MES 5'!I44</f>
        <v>0</v>
      </c>
      <c r="H44" s="226">
        <v>0</v>
      </c>
      <c r="I44" s="225">
        <f t="shared" si="7"/>
        <v>0</v>
      </c>
      <c r="J44" s="778" t="e">
        <f t="shared" si="8"/>
        <v>#DIV/0!</v>
      </c>
      <c r="K44" s="778"/>
      <c r="L44" s="221">
        <v>0</v>
      </c>
      <c r="M44" s="221">
        <v>0</v>
      </c>
      <c r="N44" s="150">
        <f t="shared" si="9"/>
        <v>0</v>
      </c>
    </row>
    <row r="45" spans="1:14" ht="20.25" customHeight="1">
      <c r="A45" s="52">
        <v>2108</v>
      </c>
      <c r="B45" s="65" t="s">
        <v>443</v>
      </c>
      <c r="C45" s="225">
        <f>+PRESUPUESTO!K43</f>
        <v>0</v>
      </c>
      <c r="D45" s="226">
        <v>0</v>
      </c>
      <c r="E45" s="226">
        <v>0</v>
      </c>
      <c r="F45" s="225">
        <f t="shared" si="6"/>
        <v>0</v>
      </c>
      <c r="G45" s="225">
        <f>'MES 5'!I45</f>
        <v>0</v>
      </c>
      <c r="H45" s="226">
        <v>0</v>
      </c>
      <c r="I45" s="225">
        <f t="shared" si="7"/>
        <v>0</v>
      </c>
      <c r="J45" s="778" t="e">
        <f t="shared" si="8"/>
        <v>#DIV/0!</v>
      </c>
      <c r="K45" s="778"/>
      <c r="L45" s="221">
        <v>0</v>
      </c>
      <c r="M45" s="221">
        <v>0</v>
      </c>
      <c r="N45" s="150">
        <f t="shared" si="9"/>
        <v>0</v>
      </c>
    </row>
    <row r="46" spans="1:14" ht="18" customHeight="1">
      <c r="A46" s="52">
        <v>2109</v>
      </c>
      <c r="B46" s="53" t="s">
        <v>280</v>
      </c>
      <c r="C46" s="225">
        <f>+PRESUPUESTO!K44</f>
        <v>0</v>
      </c>
      <c r="D46" s="226">
        <v>0</v>
      </c>
      <c r="E46" s="226">
        <v>0</v>
      </c>
      <c r="F46" s="225">
        <f t="shared" si="6"/>
        <v>0</v>
      </c>
      <c r="G46" s="225">
        <f>'MES 5'!I46</f>
        <v>0</v>
      </c>
      <c r="H46" s="226">
        <v>0</v>
      </c>
      <c r="I46" s="225">
        <f t="shared" si="7"/>
        <v>0</v>
      </c>
      <c r="J46" s="778" t="e">
        <f t="shared" si="8"/>
        <v>#DIV/0!</v>
      </c>
      <c r="K46" s="778"/>
      <c r="L46" s="221">
        <v>0</v>
      </c>
      <c r="M46" s="221">
        <v>0</v>
      </c>
      <c r="N46" s="150">
        <f t="shared" si="9"/>
        <v>0</v>
      </c>
    </row>
    <row r="47" spans="1:14" ht="18" customHeight="1">
      <c r="A47" s="52">
        <f>+A46+1</f>
        <v>2110</v>
      </c>
      <c r="B47" s="53" t="s">
        <v>281</v>
      </c>
      <c r="C47" s="225">
        <f>+PRESUPUESTO!K45</f>
        <v>69000000</v>
      </c>
      <c r="D47" s="226">
        <v>0</v>
      </c>
      <c r="E47" s="226">
        <v>0</v>
      </c>
      <c r="F47" s="225">
        <f t="shared" si="6"/>
        <v>69000000</v>
      </c>
      <c r="G47" s="225">
        <f>'MES 5'!I47</f>
        <v>39918759</v>
      </c>
      <c r="H47" s="226">
        <v>0</v>
      </c>
      <c r="I47" s="225">
        <f t="shared" si="7"/>
        <v>39918759</v>
      </c>
      <c r="J47" s="778">
        <f t="shared" si="8"/>
        <v>0.57853273913043479</v>
      </c>
      <c r="K47" s="778"/>
      <c r="L47" s="221">
        <v>0</v>
      </c>
      <c r="M47" s="221">
        <v>0</v>
      </c>
      <c r="N47" s="150">
        <f t="shared" si="9"/>
        <v>29081241</v>
      </c>
    </row>
    <row r="48" spans="1:14" ht="18" customHeight="1">
      <c r="A48" s="52">
        <f>+A47+1</f>
        <v>2111</v>
      </c>
      <c r="B48" s="53" t="s">
        <v>282</v>
      </c>
      <c r="C48" s="225">
        <f>+PRESUPUESTO!K46</f>
        <v>0</v>
      </c>
      <c r="D48" s="226">
        <v>0</v>
      </c>
      <c r="E48" s="226">
        <v>0</v>
      </c>
      <c r="F48" s="225">
        <f t="shared" si="6"/>
        <v>0</v>
      </c>
      <c r="G48" s="225">
        <f>'MES 5'!I48</f>
        <v>0</v>
      </c>
      <c r="H48" s="226">
        <v>0</v>
      </c>
      <c r="I48" s="225">
        <f t="shared" si="7"/>
        <v>0</v>
      </c>
      <c r="J48" s="778" t="e">
        <f t="shared" si="8"/>
        <v>#DIV/0!</v>
      </c>
      <c r="K48" s="778"/>
      <c r="L48" s="221">
        <v>0</v>
      </c>
      <c r="M48" s="221">
        <v>0</v>
      </c>
      <c r="N48" s="150">
        <f t="shared" si="9"/>
        <v>0</v>
      </c>
    </row>
    <row r="49" spans="1:14" ht="18" customHeight="1">
      <c r="A49" s="52">
        <f>+A48+1</f>
        <v>2112</v>
      </c>
      <c r="B49" s="53" t="s">
        <v>283</v>
      </c>
      <c r="C49" s="225">
        <f>+PRESUPUESTO!K47</f>
        <v>3000000</v>
      </c>
      <c r="D49" s="226">
        <v>0</v>
      </c>
      <c r="E49" s="226">
        <v>0</v>
      </c>
      <c r="F49" s="225">
        <f>C49+D49-E49</f>
        <v>3000000</v>
      </c>
      <c r="G49" s="225">
        <f>'MES 5'!I49</f>
        <v>500000</v>
      </c>
      <c r="H49" s="226">
        <v>0</v>
      </c>
      <c r="I49" s="225">
        <f>G49+H49</f>
        <v>500000</v>
      </c>
      <c r="J49" s="778">
        <f>(I49/F49)</f>
        <v>0.16666666666666666</v>
      </c>
      <c r="K49" s="778"/>
      <c r="L49" s="221">
        <v>0</v>
      </c>
      <c r="M49" s="221">
        <v>0</v>
      </c>
      <c r="N49" s="150">
        <f>(F49-I49)</f>
        <v>2500000</v>
      </c>
    </row>
    <row r="50" spans="1:14" ht="18" customHeight="1">
      <c r="A50" s="52">
        <f>+A49+1</f>
        <v>2113</v>
      </c>
      <c r="B50" s="53" t="s">
        <v>284</v>
      </c>
      <c r="C50" s="225">
        <f>+PRESUPUESTO!K48</f>
        <v>0</v>
      </c>
      <c r="D50" s="226">
        <v>0</v>
      </c>
      <c r="E50" s="226">
        <v>0</v>
      </c>
      <c r="F50" s="225">
        <f>C50+D50-E50</f>
        <v>0</v>
      </c>
      <c r="G50" s="225">
        <f>'MES 5'!I50</f>
        <v>0</v>
      </c>
      <c r="H50" s="226">
        <v>0</v>
      </c>
      <c r="I50" s="225">
        <f>G50+H50</f>
        <v>0</v>
      </c>
      <c r="J50" s="778" t="e">
        <f>(I50/F50)</f>
        <v>#DIV/0!</v>
      </c>
      <c r="K50" s="778"/>
      <c r="L50" s="221">
        <v>0</v>
      </c>
      <c r="M50" s="221">
        <v>0</v>
      </c>
      <c r="N50" s="150">
        <f>(F50-I50)</f>
        <v>0</v>
      </c>
    </row>
    <row r="51" spans="1:14" s="47" customFormat="1" ht="18" customHeight="1">
      <c r="A51" s="737" t="s">
        <v>444</v>
      </c>
      <c r="B51" s="737"/>
      <c r="C51" s="228">
        <f t="shared" ref="C51:I51" si="10">SUM(C38:C50)</f>
        <v>72000000</v>
      </c>
      <c r="D51" s="228">
        <f t="shared" si="10"/>
        <v>0</v>
      </c>
      <c r="E51" s="228">
        <f t="shared" si="10"/>
        <v>0</v>
      </c>
      <c r="F51" s="228">
        <f t="shared" si="10"/>
        <v>72000000</v>
      </c>
      <c r="G51" s="228">
        <f t="shared" si="10"/>
        <v>40418759</v>
      </c>
      <c r="H51" s="228">
        <f t="shared" si="10"/>
        <v>0</v>
      </c>
      <c r="I51" s="228">
        <f t="shared" si="10"/>
        <v>40418759</v>
      </c>
      <c r="J51" s="777">
        <f>(I51/F51)</f>
        <v>0.56137165277777779</v>
      </c>
      <c r="K51" s="777"/>
      <c r="L51" s="229">
        <f>SUM(L38:L50)</f>
        <v>0</v>
      </c>
      <c r="M51" s="229">
        <f>SUM(M38:M50)</f>
        <v>0</v>
      </c>
      <c r="N51" s="22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5'!I53</f>
        <v>9808814</v>
      </c>
      <c r="H53" s="230">
        <v>0</v>
      </c>
      <c r="I53" s="150">
        <f>G53+H53</f>
        <v>9808814</v>
      </c>
      <c r="J53" s="778">
        <f>(I53/F53)</f>
        <v>2.9192898809523808</v>
      </c>
      <c r="K53" s="778"/>
      <c r="L53" s="221">
        <v>0</v>
      </c>
      <c r="M53" s="221">
        <v>0</v>
      </c>
      <c r="N53" s="150">
        <f>(F53-I53)</f>
        <v>-6448814</v>
      </c>
    </row>
    <row r="54" spans="1:14" ht="21" customHeight="1">
      <c r="A54" s="52">
        <v>2202</v>
      </c>
      <c r="B54" s="65" t="s">
        <v>288</v>
      </c>
      <c r="C54" s="150">
        <f>+PRESUPUESTO!K52</f>
        <v>300000</v>
      </c>
      <c r="D54" s="200">
        <v>0</v>
      </c>
      <c r="E54" s="200">
        <v>0</v>
      </c>
      <c r="F54" s="150">
        <f t="shared" ref="F54:F60" si="11">C54+D54-E54</f>
        <v>300000</v>
      </c>
      <c r="G54" s="150">
        <f>'MES 5'!I54</f>
        <v>59000</v>
      </c>
      <c r="H54" s="230">
        <v>0</v>
      </c>
      <c r="I54" s="150">
        <f t="shared" ref="I54:I60" si="12">G54+H54</f>
        <v>59000</v>
      </c>
      <c r="J54" s="778">
        <f t="shared" ref="J54:J68" si="13">(I54/F54)</f>
        <v>0.19666666666666666</v>
      </c>
      <c r="K54" s="778"/>
      <c r="L54" s="221">
        <v>0</v>
      </c>
      <c r="M54" s="221">
        <v>0</v>
      </c>
      <c r="N54" s="150">
        <f t="shared" ref="N54:N60" si="14">(F54-I54)</f>
        <v>241000</v>
      </c>
    </row>
    <row r="55" spans="1:14" ht="22.9" customHeight="1">
      <c r="A55" s="52">
        <v>2203</v>
      </c>
      <c r="B55" s="66" t="s">
        <v>289</v>
      </c>
      <c r="C55" s="150">
        <f>+PRESUPUESTO!K53</f>
        <v>900000</v>
      </c>
      <c r="D55" s="200">
        <v>0</v>
      </c>
      <c r="E55" s="200">
        <v>0</v>
      </c>
      <c r="F55" s="150">
        <f t="shared" si="11"/>
        <v>900000</v>
      </c>
      <c r="G55" s="150">
        <f>'MES 5'!I55</f>
        <v>2014800</v>
      </c>
      <c r="H55" s="230">
        <v>0</v>
      </c>
      <c r="I55" s="150">
        <f t="shared" si="12"/>
        <v>2014800</v>
      </c>
      <c r="J55" s="778">
        <f t="shared" si="13"/>
        <v>2.2386666666666666</v>
      </c>
      <c r="K55" s="778"/>
      <c r="L55" s="221">
        <v>0</v>
      </c>
      <c r="M55" s="221">
        <v>0</v>
      </c>
      <c r="N55" s="150">
        <f t="shared" si="14"/>
        <v>-1114800</v>
      </c>
    </row>
    <row r="56" spans="1:14" ht="13.5" customHeight="1">
      <c r="A56" s="52">
        <v>2204</v>
      </c>
      <c r="B56" s="53" t="s">
        <v>290</v>
      </c>
      <c r="C56" s="150">
        <f>+PRESUPUESTO!K54</f>
        <v>0</v>
      </c>
      <c r="D56" s="200">
        <v>0</v>
      </c>
      <c r="E56" s="200">
        <v>0</v>
      </c>
      <c r="F56" s="150">
        <f t="shared" si="11"/>
        <v>0</v>
      </c>
      <c r="G56" s="150">
        <f>'MES 5'!I56</f>
        <v>811000</v>
      </c>
      <c r="H56" s="230">
        <v>0</v>
      </c>
      <c r="I56" s="150">
        <f t="shared" si="12"/>
        <v>811000</v>
      </c>
      <c r="J56" s="778" t="e">
        <f t="shared" si="13"/>
        <v>#DIV/0!</v>
      </c>
      <c r="K56" s="778"/>
      <c r="L56" s="221">
        <v>0</v>
      </c>
      <c r="M56" s="221">
        <v>0</v>
      </c>
      <c r="N56" s="150">
        <f t="shared" si="14"/>
        <v>-811000</v>
      </c>
    </row>
    <row r="57" spans="1:14" ht="12.75" customHeight="1">
      <c r="A57" s="52">
        <v>2205</v>
      </c>
      <c r="B57" s="53" t="s">
        <v>291</v>
      </c>
      <c r="C57" s="150">
        <f>+PRESUPUESTO!K55</f>
        <v>0</v>
      </c>
      <c r="D57" s="200">
        <v>0</v>
      </c>
      <c r="E57" s="200">
        <v>0</v>
      </c>
      <c r="F57" s="150">
        <f t="shared" si="11"/>
        <v>0</v>
      </c>
      <c r="G57" s="150">
        <f>'MES 5'!I57</f>
        <v>451400</v>
      </c>
      <c r="H57" s="230">
        <v>0</v>
      </c>
      <c r="I57" s="150">
        <f t="shared" si="12"/>
        <v>451400</v>
      </c>
      <c r="J57" s="778" t="e">
        <f t="shared" si="13"/>
        <v>#DIV/0!</v>
      </c>
      <c r="K57" s="778"/>
      <c r="L57" s="221">
        <v>0</v>
      </c>
      <c r="M57" s="221">
        <v>0</v>
      </c>
      <c r="N57" s="150">
        <f t="shared" si="14"/>
        <v>-451400</v>
      </c>
    </row>
    <row r="58" spans="1:14" ht="12" customHeight="1">
      <c r="A58" s="52">
        <v>2206</v>
      </c>
      <c r="B58" s="53" t="s">
        <v>292</v>
      </c>
      <c r="C58" s="150">
        <f>+PRESUPUESTO!K56</f>
        <v>600000</v>
      </c>
      <c r="D58" s="200">
        <v>0</v>
      </c>
      <c r="E58" s="200">
        <v>0</v>
      </c>
      <c r="F58" s="150">
        <f t="shared" si="11"/>
        <v>600000</v>
      </c>
      <c r="G58" s="150">
        <f>'MES 5'!I58</f>
        <v>395500</v>
      </c>
      <c r="H58" s="230">
        <v>0</v>
      </c>
      <c r="I58" s="150">
        <f t="shared" si="12"/>
        <v>395500</v>
      </c>
      <c r="J58" s="778">
        <f t="shared" si="13"/>
        <v>0.65916666666666668</v>
      </c>
      <c r="K58" s="778"/>
      <c r="L58" s="221">
        <v>0</v>
      </c>
      <c r="M58" s="221">
        <v>0</v>
      </c>
      <c r="N58" s="150">
        <f t="shared" si="14"/>
        <v>204500</v>
      </c>
    </row>
    <row r="59" spans="1:14" ht="13.5" customHeight="1">
      <c r="A59" s="52">
        <v>2207</v>
      </c>
      <c r="B59" s="53" t="s">
        <v>447</v>
      </c>
      <c r="C59" s="150">
        <f>+PRESUPUESTO!K57</f>
        <v>720000</v>
      </c>
      <c r="D59" s="200">
        <v>0</v>
      </c>
      <c r="E59" s="200">
        <v>0</v>
      </c>
      <c r="F59" s="150">
        <f t="shared" si="11"/>
        <v>720000</v>
      </c>
      <c r="G59" s="150">
        <f>'MES 5'!I59</f>
        <v>0</v>
      </c>
      <c r="H59" s="230">
        <v>0</v>
      </c>
      <c r="I59" s="150">
        <f t="shared" si="12"/>
        <v>0</v>
      </c>
      <c r="J59" s="778">
        <f t="shared" si="13"/>
        <v>0</v>
      </c>
      <c r="K59" s="778"/>
      <c r="L59" s="221">
        <v>0</v>
      </c>
      <c r="M59" s="221">
        <v>0</v>
      </c>
      <c r="N59" s="150">
        <f t="shared" si="14"/>
        <v>720000</v>
      </c>
    </row>
    <row r="60" spans="1:14" ht="19.5" customHeight="1">
      <c r="A60" s="52">
        <v>2208</v>
      </c>
      <c r="B60" s="53" t="s">
        <v>294</v>
      </c>
      <c r="C60" s="150">
        <f>+PRESUPUESTO!K58</f>
        <v>1650000</v>
      </c>
      <c r="D60" s="200">
        <v>0</v>
      </c>
      <c r="E60" s="200">
        <v>0</v>
      </c>
      <c r="F60" s="150">
        <f t="shared" si="11"/>
        <v>1650000</v>
      </c>
      <c r="G60" s="150">
        <f>'MES 5'!I60</f>
        <v>1228000</v>
      </c>
      <c r="H60" s="230">
        <v>0</v>
      </c>
      <c r="I60" s="150">
        <f t="shared" si="12"/>
        <v>1228000</v>
      </c>
      <c r="J60" s="778">
        <f t="shared" si="13"/>
        <v>0.74424242424242426</v>
      </c>
      <c r="K60" s="778"/>
      <c r="L60" s="221">
        <v>0</v>
      </c>
      <c r="M60" s="221">
        <v>0</v>
      </c>
      <c r="N60" s="150">
        <f t="shared" si="14"/>
        <v>422000</v>
      </c>
    </row>
    <row r="61" spans="1:14" ht="20.25" customHeight="1">
      <c r="A61" s="52">
        <v>2209</v>
      </c>
      <c r="B61" s="53" t="s">
        <v>448</v>
      </c>
      <c r="C61" s="150">
        <f>+PRESUPUESTO!K59</f>
        <v>0</v>
      </c>
      <c r="D61" s="200">
        <v>0</v>
      </c>
      <c r="E61" s="200">
        <v>0</v>
      </c>
      <c r="F61" s="150">
        <f t="shared" ref="F61:F67" si="15">C61+D61-E61</f>
        <v>0</v>
      </c>
      <c r="G61" s="150">
        <f>'MES 5'!I61</f>
        <v>0</v>
      </c>
      <c r="H61" s="230">
        <v>0</v>
      </c>
      <c r="I61" s="150">
        <f t="shared" ref="I61:I67" si="16">G61+H61</f>
        <v>0</v>
      </c>
      <c r="J61" s="778" t="e">
        <f t="shared" ref="J61:J67" si="17">(I61/F61)</f>
        <v>#DIV/0!</v>
      </c>
      <c r="K61" s="778"/>
      <c r="L61" s="221">
        <v>0</v>
      </c>
      <c r="M61" s="221">
        <v>0</v>
      </c>
      <c r="N61" s="150">
        <f t="shared" ref="N61:N67" si="18">(F61-I61)</f>
        <v>0</v>
      </c>
    </row>
    <row r="62" spans="1:14" ht="38.25" customHeight="1">
      <c r="A62" s="52">
        <v>2210</v>
      </c>
      <c r="B62" s="65" t="s">
        <v>507</v>
      </c>
      <c r="C62" s="150">
        <f>+PRESUPUESTO!K60</f>
        <v>0</v>
      </c>
      <c r="D62" s="200">
        <v>0</v>
      </c>
      <c r="E62" s="200">
        <v>0</v>
      </c>
      <c r="F62" s="150">
        <f t="shared" si="15"/>
        <v>0</v>
      </c>
      <c r="G62" s="150">
        <f>'MES 5'!I62</f>
        <v>0</v>
      </c>
      <c r="H62" s="230">
        <v>0</v>
      </c>
      <c r="I62" s="150">
        <f t="shared" si="16"/>
        <v>0</v>
      </c>
      <c r="J62" s="778" t="e">
        <f t="shared" si="17"/>
        <v>#DIV/0!</v>
      </c>
      <c r="K62" s="778"/>
      <c r="L62" s="221">
        <v>0</v>
      </c>
      <c r="M62" s="221">
        <v>0</v>
      </c>
      <c r="N62" s="150">
        <f t="shared" si="18"/>
        <v>0</v>
      </c>
    </row>
    <row r="63" spans="1:14" ht="31.5" customHeight="1">
      <c r="A63" s="52">
        <v>2211</v>
      </c>
      <c r="B63" s="65" t="s">
        <v>260</v>
      </c>
      <c r="C63" s="150">
        <f>+PRESUPUESTO!K61</f>
        <v>0</v>
      </c>
      <c r="D63" s="200">
        <v>0</v>
      </c>
      <c r="E63" s="200">
        <v>0</v>
      </c>
      <c r="F63" s="150">
        <f t="shared" si="15"/>
        <v>0</v>
      </c>
      <c r="G63" s="150">
        <f>'MES 5'!I63</f>
        <v>0</v>
      </c>
      <c r="H63" s="230">
        <v>0</v>
      </c>
      <c r="I63" s="150">
        <f t="shared" si="16"/>
        <v>0</v>
      </c>
      <c r="J63" s="778" t="e">
        <f t="shared" si="17"/>
        <v>#DIV/0!</v>
      </c>
      <c r="K63" s="778"/>
      <c r="L63" s="221">
        <v>0</v>
      </c>
      <c r="M63" s="221">
        <v>0</v>
      </c>
      <c r="N63" s="150">
        <f t="shared" si="18"/>
        <v>0</v>
      </c>
    </row>
    <row r="64" spans="1:14" ht="25.5" customHeight="1">
      <c r="A64" s="52">
        <v>2212</v>
      </c>
      <c r="B64" s="65" t="s">
        <v>508</v>
      </c>
      <c r="C64" s="150">
        <f>+PRESUPUESTO!K62</f>
        <v>0</v>
      </c>
      <c r="D64" s="200">
        <v>0</v>
      </c>
      <c r="E64" s="200">
        <v>0</v>
      </c>
      <c r="F64" s="150">
        <f t="shared" si="15"/>
        <v>0</v>
      </c>
      <c r="G64" s="150">
        <f>'MES 5'!I64</f>
        <v>0</v>
      </c>
      <c r="H64" s="230">
        <v>0</v>
      </c>
      <c r="I64" s="150">
        <f t="shared" si="16"/>
        <v>0</v>
      </c>
      <c r="J64" s="778" t="e">
        <f t="shared" si="17"/>
        <v>#DIV/0!</v>
      </c>
      <c r="K64" s="778"/>
      <c r="L64" s="221">
        <v>0</v>
      </c>
      <c r="M64" s="221">
        <v>0</v>
      </c>
      <c r="N64" s="150">
        <f t="shared" si="18"/>
        <v>0</v>
      </c>
    </row>
    <row r="65" spans="1:14" ht="20.65" customHeight="1">
      <c r="A65" s="52">
        <v>2213</v>
      </c>
      <c r="B65" s="65" t="s">
        <v>450</v>
      </c>
      <c r="C65" s="150">
        <f>+PRESUPUESTO!K63</f>
        <v>0</v>
      </c>
      <c r="D65" s="200">
        <v>0</v>
      </c>
      <c r="E65" s="200">
        <v>0</v>
      </c>
      <c r="F65" s="150">
        <f>C65+D65-E65</f>
        <v>0</v>
      </c>
      <c r="G65" s="150">
        <f>'MES 5'!I65</f>
        <v>0</v>
      </c>
      <c r="H65" s="230">
        <v>0</v>
      </c>
      <c r="I65" s="150">
        <f>G65+H65</f>
        <v>0</v>
      </c>
      <c r="J65" s="778" t="e">
        <f>(I65/F65)</f>
        <v>#DIV/0!</v>
      </c>
      <c r="K65" s="778"/>
      <c r="L65" s="221">
        <v>0</v>
      </c>
      <c r="M65" s="221">
        <v>0</v>
      </c>
      <c r="N65" s="150">
        <f>(F65-I65)</f>
        <v>0</v>
      </c>
    </row>
    <row r="66" spans="1:14" ht="18" customHeight="1">
      <c r="A66" s="52">
        <v>2214</v>
      </c>
      <c r="B66" s="53" t="s">
        <v>451</v>
      </c>
      <c r="C66" s="150">
        <f>+PRESUPUESTO!K64</f>
        <v>0</v>
      </c>
      <c r="D66" s="200">
        <v>0</v>
      </c>
      <c r="E66" s="200">
        <v>0</v>
      </c>
      <c r="F66" s="150">
        <f t="shared" si="15"/>
        <v>0</v>
      </c>
      <c r="G66" s="150">
        <f>'MES 5'!I66</f>
        <v>0</v>
      </c>
      <c r="H66" s="230">
        <v>0</v>
      </c>
      <c r="I66" s="150">
        <f t="shared" si="16"/>
        <v>0</v>
      </c>
      <c r="J66" s="778" t="e">
        <f t="shared" si="17"/>
        <v>#DIV/0!</v>
      </c>
      <c r="K66" s="778"/>
      <c r="L66" s="221">
        <v>0</v>
      </c>
      <c r="M66" s="221">
        <v>0</v>
      </c>
      <c r="N66" s="150">
        <f t="shared" si="18"/>
        <v>0</v>
      </c>
    </row>
    <row r="67" spans="1:14" ht="18" customHeight="1">
      <c r="A67" s="52">
        <v>2215</v>
      </c>
      <c r="B67" s="53" t="s">
        <v>284</v>
      </c>
      <c r="C67" s="150">
        <f>+PRESUPUESTO!K65</f>
        <v>0</v>
      </c>
      <c r="D67" s="200">
        <v>0</v>
      </c>
      <c r="E67" s="200">
        <v>0</v>
      </c>
      <c r="F67" s="150">
        <f t="shared" si="15"/>
        <v>0</v>
      </c>
      <c r="G67" s="150">
        <f>'MES 5'!I67</f>
        <v>0</v>
      </c>
      <c r="H67" s="230">
        <v>0</v>
      </c>
      <c r="I67" s="150">
        <f t="shared" si="16"/>
        <v>0</v>
      </c>
      <c r="J67" s="778" t="e">
        <f t="shared" si="17"/>
        <v>#DIV/0!</v>
      </c>
      <c r="K67" s="778"/>
      <c r="L67" s="221">
        <v>0</v>
      </c>
      <c r="M67" s="221">
        <v>0</v>
      </c>
      <c r="N67" s="150">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23">
        <f>SUM(L53:L67)</f>
        <v>0</v>
      </c>
      <c r="M68" s="223">
        <f>SUM(M53:M67)</f>
        <v>0</v>
      </c>
      <c r="N68" s="223">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9" t="str">
        <f>C35</f>
        <v>Presupuesto inicial del periodo a ejecutar</v>
      </c>
      <c r="D70" s="737" t="s">
        <v>415</v>
      </c>
      <c r="E70" s="737" t="s">
        <v>416</v>
      </c>
      <c r="F70" s="802" t="str">
        <f>F35</f>
        <v>Presupuesto al final del  periodo ejecutado</v>
      </c>
      <c r="G70" s="802" t="str">
        <f>G35</f>
        <v>Gastos acumulados al mes 5</v>
      </c>
      <c r="H70" s="774" t="str">
        <f>H35</f>
        <v>Gastos - mes 6</v>
      </c>
      <c r="I70" s="802" t="str">
        <f>I35</f>
        <v xml:space="preserve">Valor total ejecutado al final de periodo </v>
      </c>
      <c r="J70" s="802" t="s">
        <v>439</v>
      </c>
      <c r="K70" s="802"/>
      <c r="L70" s="807" t="s">
        <v>422</v>
      </c>
      <c r="M70" s="807"/>
      <c r="N70" s="802" t="str">
        <f>N35</f>
        <v>Total saldo por ejecutar</v>
      </c>
    </row>
    <row r="71" spans="1:14" s="47" customFormat="1" ht="24" customHeight="1">
      <c r="A71" s="737"/>
      <c r="B71" s="737"/>
      <c r="C71" s="809"/>
      <c r="D71" s="737"/>
      <c r="E71" s="737"/>
      <c r="F71" s="802"/>
      <c r="G71" s="802"/>
      <c r="H71" s="774"/>
      <c r="I71" s="802"/>
      <c r="J71" s="802"/>
      <c r="K71" s="802"/>
      <c r="L71" s="67" t="s">
        <v>441</v>
      </c>
      <c r="M71" s="67" t="s">
        <v>442</v>
      </c>
      <c r="N71" s="802"/>
    </row>
    <row r="72" spans="1:14" s="47" customFormat="1" ht="14.25" customHeight="1">
      <c r="A72" s="61">
        <v>2300</v>
      </c>
      <c r="B72" s="808" t="s">
        <v>140</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5'!I73</f>
        <v>711600</v>
      </c>
      <c r="H73" s="230">
        <v>0</v>
      </c>
      <c r="I73" s="150">
        <f>(G73+H73)</f>
        <v>711600</v>
      </c>
      <c r="J73" s="778">
        <f>(I73/F73)</f>
        <v>0.23719999999999999</v>
      </c>
      <c r="K73" s="778"/>
      <c r="L73" s="221">
        <v>0</v>
      </c>
      <c r="M73" s="221">
        <v>0</v>
      </c>
      <c r="N73" s="150">
        <f>(F73-I73)</f>
        <v>2288400</v>
      </c>
    </row>
    <row r="74" spans="1:14" ht="26.25" customHeight="1">
      <c r="A74" s="52">
        <v>2302</v>
      </c>
      <c r="B74" s="54" t="s">
        <v>302</v>
      </c>
      <c r="C74" s="231">
        <f>+PRESUPUESTO!K69</f>
        <v>300000</v>
      </c>
      <c r="D74" s="200">
        <v>0</v>
      </c>
      <c r="E74" s="200">
        <v>0</v>
      </c>
      <c r="F74" s="150">
        <f t="shared" ref="F74:F80" si="20">C74+D74-E74</f>
        <v>300000</v>
      </c>
      <c r="G74" s="150">
        <f>'MES 5'!I74</f>
        <v>250000</v>
      </c>
      <c r="H74" s="230">
        <v>0</v>
      </c>
      <c r="I74" s="150">
        <f t="shared" ref="I74:I80" si="21">(G74+H74)</f>
        <v>250000</v>
      </c>
      <c r="J74" s="778">
        <f t="shared" ref="J74:J80" si="22">(I74/F74)</f>
        <v>0.83333333333333337</v>
      </c>
      <c r="K74" s="778"/>
      <c r="L74" s="221">
        <v>0</v>
      </c>
      <c r="M74" s="221">
        <v>0</v>
      </c>
      <c r="N74" s="150">
        <f t="shared" ref="N74:N80" si="23">(F74-I74)</f>
        <v>50000</v>
      </c>
    </row>
    <row r="75" spans="1:14" ht="23.25" customHeight="1">
      <c r="A75" s="52">
        <v>2303</v>
      </c>
      <c r="B75" s="54" t="s">
        <v>303</v>
      </c>
      <c r="C75" s="231">
        <f>+PRESUPUESTO!K70</f>
        <v>21000000</v>
      </c>
      <c r="D75" s="200">
        <v>0</v>
      </c>
      <c r="E75" s="200">
        <v>0</v>
      </c>
      <c r="F75" s="150">
        <f t="shared" si="20"/>
        <v>21000000</v>
      </c>
      <c r="G75" s="150">
        <f>'MES 5'!I75</f>
        <v>3500000</v>
      </c>
      <c r="H75" s="230">
        <v>0</v>
      </c>
      <c r="I75" s="150">
        <f t="shared" si="21"/>
        <v>3500000</v>
      </c>
      <c r="J75" s="778">
        <f t="shared" si="22"/>
        <v>0.16666666666666666</v>
      </c>
      <c r="K75" s="778"/>
      <c r="L75" s="221">
        <v>0</v>
      </c>
      <c r="M75" s="221">
        <v>0</v>
      </c>
      <c r="N75" s="150">
        <f t="shared" si="23"/>
        <v>17500000</v>
      </c>
    </row>
    <row r="76" spans="1:14" ht="24.75" customHeight="1">
      <c r="A76" s="52">
        <v>2304</v>
      </c>
      <c r="B76" s="54" t="s">
        <v>304</v>
      </c>
      <c r="C76" s="231">
        <f>+PRESUPUESTO!K71</f>
        <v>780000</v>
      </c>
      <c r="D76" s="200">
        <v>0</v>
      </c>
      <c r="E76" s="200">
        <v>0</v>
      </c>
      <c r="F76" s="150">
        <f>C76+D76-E76</f>
        <v>780000</v>
      </c>
      <c r="G76" s="150">
        <f>'MES 5'!I76</f>
        <v>0</v>
      </c>
      <c r="H76" s="230">
        <v>0</v>
      </c>
      <c r="I76" s="150">
        <f>(G76+H76)</f>
        <v>0</v>
      </c>
      <c r="J76" s="778">
        <f>(I76/F76)</f>
        <v>0</v>
      </c>
      <c r="K76" s="778"/>
      <c r="L76" s="221">
        <v>0</v>
      </c>
      <c r="M76" s="221">
        <v>0</v>
      </c>
      <c r="N76" s="150">
        <f>(F76-I76)</f>
        <v>780000</v>
      </c>
    </row>
    <row r="77" spans="1:14" ht="16.5" customHeight="1">
      <c r="A77" s="52">
        <v>2305</v>
      </c>
      <c r="B77" s="54" t="s">
        <v>305</v>
      </c>
      <c r="C77" s="231">
        <f>+PRESUPUESTO!K72</f>
        <v>960000</v>
      </c>
      <c r="D77" s="200">
        <v>0</v>
      </c>
      <c r="E77" s="200">
        <v>0</v>
      </c>
      <c r="F77" s="150">
        <f t="shared" si="20"/>
        <v>960000</v>
      </c>
      <c r="G77" s="150">
        <f>'MES 5'!I77</f>
        <v>433500</v>
      </c>
      <c r="H77" s="230">
        <v>0</v>
      </c>
      <c r="I77" s="150">
        <f t="shared" si="21"/>
        <v>433500</v>
      </c>
      <c r="J77" s="778">
        <f t="shared" si="22"/>
        <v>0.45156249999999998</v>
      </c>
      <c r="K77" s="778"/>
      <c r="L77" s="221">
        <v>0</v>
      </c>
      <c r="M77" s="221">
        <v>0</v>
      </c>
      <c r="N77" s="150">
        <f t="shared" si="23"/>
        <v>526500</v>
      </c>
    </row>
    <row r="78" spans="1:14" ht="15" customHeight="1">
      <c r="A78" s="52">
        <v>2306</v>
      </c>
      <c r="B78" s="54" t="s">
        <v>306</v>
      </c>
      <c r="C78" s="231">
        <f>+PRESUPUESTO!K73</f>
        <v>900000</v>
      </c>
      <c r="D78" s="200">
        <v>0</v>
      </c>
      <c r="E78" s="200">
        <v>0</v>
      </c>
      <c r="F78" s="150">
        <f t="shared" si="20"/>
        <v>900000</v>
      </c>
      <c r="G78" s="150">
        <f>'MES 5'!I78</f>
        <v>260500</v>
      </c>
      <c r="H78" s="230">
        <v>0</v>
      </c>
      <c r="I78" s="150">
        <f t="shared" si="21"/>
        <v>260500</v>
      </c>
      <c r="J78" s="778">
        <f t="shared" si="22"/>
        <v>0.28944444444444445</v>
      </c>
      <c r="K78" s="778"/>
      <c r="L78" s="221">
        <v>0</v>
      </c>
      <c r="M78" s="221">
        <v>0</v>
      </c>
      <c r="N78" s="150">
        <f>(F78-I78)</f>
        <v>639500</v>
      </c>
    </row>
    <row r="79" spans="1:14" ht="34.5" customHeight="1">
      <c r="A79" s="52">
        <v>2307</v>
      </c>
      <c r="B79" s="65" t="s">
        <v>307</v>
      </c>
      <c r="C79" s="231">
        <f>+PRESUPUESTO!K74</f>
        <v>1470000</v>
      </c>
      <c r="D79" s="200">
        <v>0</v>
      </c>
      <c r="E79" s="200">
        <v>0</v>
      </c>
      <c r="F79" s="150">
        <f t="shared" si="20"/>
        <v>1470000</v>
      </c>
      <c r="G79" s="150">
        <f>'MES 5'!I79</f>
        <v>1020000</v>
      </c>
      <c r="H79" s="230">
        <v>0</v>
      </c>
      <c r="I79" s="150">
        <f t="shared" si="21"/>
        <v>1020000</v>
      </c>
      <c r="J79" s="778">
        <f t="shared" si="22"/>
        <v>0.69387755102040816</v>
      </c>
      <c r="K79" s="778"/>
      <c r="L79" s="221">
        <v>0</v>
      </c>
      <c r="M79" s="221">
        <v>0</v>
      </c>
      <c r="N79" s="150">
        <f t="shared" si="23"/>
        <v>450000</v>
      </c>
    </row>
    <row r="80" spans="1:14" ht="22.5" customHeight="1">
      <c r="A80" s="52">
        <v>2308</v>
      </c>
      <c r="B80" s="54" t="s">
        <v>308</v>
      </c>
      <c r="C80" s="231">
        <f>+PRESUPUESTO!K75</f>
        <v>463290</v>
      </c>
      <c r="D80" s="200">
        <v>0</v>
      </c>
      <c r="E80" s="200">
        <v>0</v>
      </c>
      <c r="F80" s="150">
        <f t="shared" si="20"/>
        <v>463290</v>
      </c>
      <c r="G80" s="150">
        <f>'MES 5'!I80</f>
        <v>0</v>
      </c>
      <c r="H80" s="230">
        <v>0</v>
      </c>
      <c r="I80" s="150">
        <f t="shared" si="21"/>
        <v>0</v>
      </c>
      <c r="J80" s="778">
        <f t="shared" si="22"/>
        <v>0</v>
      </c>
      <c r="K80" s="778"/>
      <c r="L80" s="221">
        <v>0</v>
      </c>
      <c r="M80" s="221">
        <v>0</v>
      </c>
      <c r="N80" s="150">
        <f t="shared" si="23"/>
        <v>463290</v>
      </c>
    </row>
    <row r="81" spans="1:14" ht="26.25" customHeight="1">
      <c r="A81" s="52">
        <v>2309</v>
      </c>
      <c r="B81" s="54" t="s">
        <v>309</v>
      </c>
      <c r="C81" s="231">
        <f>+PRESUPUESTO!K76</f>
        <v>820470</v>
      </c>
      <c r="D81" s="200">
        <v>0</v>
      </c>
      <c r="E81" s="200">
        <v>0</v>
      </c>
      <c r="F81" s="150">
        <f>C81+D81-E81</f>
        <v>820470</v>
      </c>
      <c r="G81" s="150">
        <f>'MES 5'!I81</f>
        <v>239226</v>
      </c>
      <c r="H81" s="230">
        <v>0</v>
      </c>
      <c r="I81" s="150">
        <f>(G81+H81)</f>
        <v>239226</v>
      </c>
      <c r="J81" s="778">
        <f t="shared" ref="J81:J86" si="24">(I81/F81)</f>
        <v>0.29157190390873522</v>
      </c>
      <c r="K81" s="778"/>
      <c r="L81" s="221">
        <v>0</v>
      </c>
      <c r="M81" s="221">
        <v>0</v>
      </c>
      <c r="N81" s="150">
        <f>(F81-I81)</f>
        <v>581244</v>
      </c>
    </row>
    <row r="82" spans="1:14" ht="15" customHeight="1">
      <c r="A82" s="52">
        <v>2310</v>
      </c>
      <c r="B82" s="54" t="s">
        <v>310</v>
      </c>
      <c r="C82" s="231">
        <f>+PRESUPUESTO!K77</f>
        <v>6600000</v>
      </c>
      <c r="D82" s="200">
        <v>0</v>
      </c>
      <c r="E82" s="200">
        <v>0</v>
      </c>
      <c r="F82" s="150">
        <f>C82+D82-E82</f>
        <v>6600000</v>
      </c>
      <c r="G82" s="150">
        <f>'MES 5'!I82</f>
        <v>2200000</v>
      </c>
      <c r="H82" s="230">
        <v>0</v>
      </c>
      <c r="I82" s="150">
        <f>(G82+H82)</f>
        <v>2200000</v>
      </c>
      <c r="J82" s="778">
        <f t="shared" si="24"/>
        <v>0.33333333333333331</v>
      </c>
      <c r="K82" s="778"/>
      <c r="L82" s="221">
        <v>0</v>
      </c>
      <c r="M82" s="221">
        <v>0</v>
      </c>
      <c r="N82" s="150">
        <f>(F82-I82)</f>
        <v>4400000</v>
      </c>
    </row>
    <row r="83" spans="1:14" ht="22.15" customHeight="1">
      <c r="A83" s="52">
        <v>2311</v>
      </c>
      <c r="B83" s="54" t="s">
        <v>311</v>
      </c>
      <c r="C83" s="231">
        <f>+PRESUPUESTO!K78</f>
        <v>0</v>
      </c>
      <c r="D83" s="200">
        <v>0</v>
      </c>
      <c r="E83" s="200">
        <v>0</v>
      </c>
      <c r="F83" s="150">
        <f>C83+D83-E83</f>
        <v>0</v>
      </c>
      <c r="G83" s="150">
        <f>'MES 5'!I83</f>
        <v>1621096</v>
      </c>
      <c r="H83" s="230">
        <v>0</v>
      </c>
      <c r="I83" s="150">
        <f>(G83+H83)</f>
        <v>1621096</v>
      </c>
      <c r="J83" s="778" t="e">
        <f t="shared" si="24"/>
        <v>#DIV/0!</v>
      </c>
      <c r="K83" s="778"/>
      <c r="L83" s="221">
        <v>0</v>
      </c>
      <c r="M83" s="221">
        <v>0</v>
      </c>
      <c r="N83" s="150">
        <f>(F83-I83)</f>
        <v>-1621096</v>
      </c>
    </row>
    <row r="84" spans="1:14" ht="18" customHeight="1">
      <c r="A84" s="52">
        <v>2312</v>
      </c>
      <c r="B84" s="54" t="s">
        <v>284</v>
      </c>
      <c r="C84" s="231">
        <f>+PRESUPUESTO!K79</f>
        <v>0</v>
      </c>
      <c r="D84" s="200">
        <v>0</v>
      </c>
      <c r="E84" s="200">
        <v>0</v>
      </c>
      <c r="F84" s="150">
        <f>C84+D84-E84</f>
        <v>0</v>
      </c>
      <c r="G84" s="150">
        <f>'MES 5'!I84</f>
        <v>0</v>
      </c>
      <c r="H84" s="230">
        <v>0</v>
      </c>
      <c r="I84" s="150">
        <f>(G84+H84)</f>
        <v>0</v>
      </c>
      <c r="J84" s="778" t="e">
        <f t="shared" si="24"/>
        <v>#DIV/0!</v>
      </c>
      <c r="K84" s="778"/>
      <c r="L84" s="221">
        <v>0</v>
      </c>
      <c r="M84" s="221">
        <v>0</v>
      </c>
      <c r="N84" s="150">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229">
        <f>SUM(L73:L84)</f>
        <v>0</v>
      </c>
      <c r="M85" s="229">
        <f>SUM(M73:M84)</f>
        <v>0</v>
      </c>
      <c r="N85" s="232">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232">
        <f>L85+L68+L51</f>
        <v>0</v>
      </c>
      <c r="M86" s="232">
        <f>M85+M68+M51</f>
        <v>0</v>
      </c>
      <c r="N86" s="232">
        <f>N85+N68+N51</f>
        <v>50400565</v>
      </c>
    </row>
    <row r="87" spans="1:14" ht="18" customHeight="1">
      <c r="B87" s="737" t="s">
        <v>210</v>
      </c>
      <c r="C87" s="737"/>
      <c r="D87" s="737" t="s">
        <v>455</v>
      </c>
      <c r="E87" s="737"/>
      <c r="F87" s="737"/>
      <c r="G87" s="737"/>
      <c r="H87" s="737" t="s">
        <v>456</v>
      </c>
      <c r="I87" s="737"/>
      <c r="J87" s="737"/>
      <c r="K87" s="737"/>
      <c r="L87" s="737"/>
      <c r="M87" s="737"/>
      <c r="N87" s="737"/>
    </row>
    <row r="88" spans="1:14" ht="12" customHeight="1">
      <c r="B88" s="737"/>
      <c r="C88" s="737"/>
      <c r="D88" s="737"/>
      <c r="E88" s="737"/>
      <c r="F88" s="737"/>
      <c r="G88" s="737"/>
      <c r="H88" s="737"/>
      <c r="I88" s="737"/>
      <c r="J88" s="737"/>
      <c r="K88" s="737"/>
      <c r="L88" s="737"/>
      <c r="M88" s="737"/>
      <c r="N88" s="737"/>
    </row>
    <row r="89" spans="1:14" ht="33" customHeight="1">
      <c r="B89" s="737"/>
      <c r="C89" s="737"/>
      <c r="D89" s="737"/>
      <c r="E89" s="737"/>
      <c r="F89" s="737"/>
      <c r="G89" s="737"/>
      <c r="H89" s="737"/>
      <c r="I89" s="737"/>
      <c r="J89" s="737"/>
      <c r="K89" s="737"/>
      <c r="L89" s="737"/>
      <c r="M89" s="737"/>
      <c r="N89" s="737"/>
    </row>
    <row r="90" spans="1:14" ht="16.5" customHeight="1">
      <c r="B90" s="737" t="s">
        <v>317</v>
      </c>
      <c r="C90" s="737"/>
      <c r="D90" s="737" t="s">
        <v>317</v>
      </c>
      <c r="E90" s="737"/>
      <c r="F90" s="737"/>
      <c r="G90" s="737"/>
      <c r="H90" s="737" t="s">
        <v>317</v>
      </c>
      <c r="I90" s="737"/>
      <c r="J90" s="737"/>
      <c r="K90" s="737"/>
      <c r="L90" s="737"/>
      <c r="M90" s="737"/>
      <c r="N90" s="737"/>
    </row>
    <row r="91" spans="1:14" ht="17.25" customHeight="1"/>
    <row r="92" spans="1:14" s="32" customFormat="1" ht="17.25" customHeight="1">
      <c r="A92" s="803" t="s">
        <v>457</v>
      </c>
      <c r="B92" s="803"/>
      <c r="C92" s="803"/>
      <c r="D92" s="44" t="s">
        <v>458</v>
      </c>
      <c r="E92" s="44"/>
      <c r="F92" s="234">
        <f>H22</f>
        <v>48259900</v>
      </c>
      <c r="G92" s="854" t="s">
        <v>459</v>
      </c>
      <c r="H92" s="854"/>
      <c r="I92" s="854"/>
      <c r="J92" s="798">
        <f>F92+'MES 5'!J92</f>
        <v>230523064.32999998</v>
      </c>
      <c r="K92" s="798"/>
      <c r="L92" s="50"/>
      <c r="M92" s="50"/>
    </row>
    <row r="93" spans="1:14" s="32" customFormat="1" ht="17.25" customHeight="1">
      <c r="A93" s="803"/>
      <c r="B93" s="803"/>
      <c r="C93" s="803"/>
      <c r="D93" s="44" t="s">
        <v>460</v>
      </c>
      <c r="E93" s="44"/>
      <c r="F93" s="234">
        <f>H86</f>
        <v>0</v>
      </c>
      <c r="G93" s="854" t="s">
        <v>461</v>
      </c>
      <c r="H93" s="854"/>
      <c r="I93" s="854"/>
      <c r="J93" s="798">
        <f>F93+'MES 5'!J93</f>
        <v>65423195</v>
      </c>
      <c r="K93" s="798"/>
      <c r="L93" s="50"/>
      <c r="M93" s="50"/>
    </row>
    <row r="94" spans="1:14" s="32" customFormat="1" ht="18" customHeight="1">
      <c r="A94" s="804" t="s">
        <v>462</v>
      </c>
      <c r="B94" s="804"/>
      <c r="C94" s="804"/>
      <c r="D94" s="661" t="s">
        <v>463</v>
      </c>
      <c r="E94" s="661"/>
      <c r="F94" s="234">
        <f>+F92-F93</f>
        <v>48259900</v>
      </c>
      <c r="G94" s="855" t="s">
        <v>464</v>
      </c>
      <c r="H94" s="855"/>
      <c r="I94" s="855"/>
      <c r="J94" s="853">
        <f>J92-J93</f>
        <v>165099869.32999998</v>
      </c>
      <c r="K94" s="853"/>
      <c r="L94" s="50"/>
      <c r="M94" s="50"/>
    </row>
    <row r="95" spans="1:14" s="32" customFormat="1" ht="25.5"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51"/>
      <c r="E96" s="851"/>
      <c r="F96" s="86"/>
      <c r="G96" s="805"/>
      <c r="H96" s="805"/>
      <c r="I96" s="805"/>
      <c r="J96" s="805"/>
      <c r="K96" s="741"/>
      <c r="L96" s="741"/>
      <c r="M96" s="90" t="s">
        <v>469</v>
      </c>
      <c r="N96" s="91" t="s">
        <v>470</v>
      </c>
    </row>
    <row r="97" spans="1:14" s="32" customFormat="1" ht="33.75" customHeight="1">
      <c r="A97" s="803"/>
      <c r="B97" s="803"/>
      <c r="C97" s="803"/>
      <c r="D97" s="801" t="s">
        <v>467</v>
      </c>
      <c r="E97" s="801"/>
      <c r="F97" s="271">
        <f>C8</f>
        <v>19303960</v>
      </c>
      <c r="G97" s="741" t="s">
        <v>468</v>
      </c>
      <c r="H97" s="741"/>
      <c r="I97" s="243">
        <v>0</v>
      </c>
      <c r="K97" s="741" t="s">
        <v>473</v>
      </c>
      <c r="L97" s="741"/>
      <c r="M97" s="81">
        <v>0</v>
      </c>
      <c r="N97" s="82">
        <v>0</v>
      </c>
    </row>
    <row r="98" spans="1:14" s="32" customFormat="1" ht="31.5" customHeight="1">
      <c r="A98" s="803"/>
      <c r="B98" s="803"/>
      <c r="C98" s="803"/>
      <c r="D98" s="801" t="s">
        <v>471</v>
      </c>
      <c r="E98" s="801"/>
      <c r="F98" s="242">
        <f>H22</f>
        <v>48259900</v>
      </c>
      <c r="G98" s="741" t="s">
        <v>472</v>
      </c>
      <c r="H98" s="741"/>
      <c r="I98" s="243">
        <v>0</v>
      </c>
      <c r="K98" s="741" t="s">
        <v>473</v>
      </c>
      <c r="L98" s="741"/>
      <c r="M98" s="81">
        <v>0</v>
      </c>
      <c r="N98" s="82">
        <v>0</v>
      </c>
    </row>
    <row r="99" spans="1:14" s="32" customFormat="1" ht="30.75" customHeight="1">
      <c r="A99" s="803"/>
      <c r="B99" s="803"/>
      <c r="C99" s="803"/>
      <c r="D99" s="856" t="s">
        <v>474</v>
      </c>
      <c r="E99" s="857"/>
      <c r="F99" s="200">
        <f>F97-F98</f>
        <v>-28955940</v>
      </c>
      <c r="G99" s="849" t="s">
        <v>475</v>
      </c>
      <c r="H99" s="850"/>
      <c r="I99" s="150">
        <v>0</v>
      </c>
      <c r="J99" s="28"/>
      <c r="K99" s="741" t="s">
        <v>473</v>
      </c>
      <c r="L99" s="741"/>
      <c r="M99" s="81">
        <v>0</v>
      </c>
      <c r="N99" s="82">
        <v>0</v>
      </c>
    </row>
    <row r="100" spans="1:14" s="32" customFormat="1" ht="21.75" customHeight="1">
      <c r="A100" s="803"/>
      <c r="B100" s="803"/>
      <c r="C100" s="803"/>
      <c r="K100" s="741" t="s">
        <v>476</v>
      </c>
      <c r="L100" s="741"/>
      <c r="M100" s="81">
        <v>0</v>
      </c>
      <c r="N100" s="82">
        <v>0</v>
      </c>
    </row>
    <row r="101" spans="1:14" s="32" customFormat="1" ht="33" customHeight="1">
      <c r="A101" s="852" t="s">
        <v>477</v>
      </c>
      <c r="B101" s="852"/>
      <c r="C101" s="852"/>
      <c r="K101" s="741" t="s">
        <v>476</v>
      </c>
      <c r="L101" s="741"/>
      <c r="M101" s="81">
        <v>0</v>
      </c>
      <c r="N101" s="82">
        <v>0</v>
      </c>
    </row>
    <row r="102" spans="1:14" ht="24" customHeight="1">
      <c r="A102" s="852"/>
      <c r="B102" s="852"/>
      <c r="C102" s="852"/>
      <c r="K102" s="55" t="s">
        <v>476</v>
      </c>
      <c r="L102" s="92"/>
      <c r="M102" s="83">
        <v>0</v>
      </c>
      <c r="N102" s="84">
        <v>0</v>
      </c>
    </row>
    <row r="104" spans="1:14" ht="18.600000000000001" customHeight="1">
      <c r="A104" s="138"/>
      <c r="B104" s="138"/>
      <c r="C104" s="138"/>
      <c r="D104" s="139"/>
      <c r="E104" s="139"/>
      <c r="F104" s="139"/>
      <c r="G104" s="139"/>
      <c r="H104" s="139"/>
      <c r="I104" s="139"/>
      <c r="J104" s="139"/>
      <c r="K104" s="139"/>
      <c r="L104" s="139"/>
      <c r="M104" s="139"/>
      <c r="N104" s="139"/>
    </row>
    <row r="105" spans="1:14" ht="18" customHeight="1">
      <c r="A105" s="796" t="s">
        <v>478</v>
      </c>
      <c r="B105" s="796"/>
      <c r="C105" s="796"/>
      <c r="D105" s="796"/>
      <c r="E105" s="796"/>
      <c r="F105" s="796"/>
      <c r="G105" s="796"/>
      <c r="H105" s="796"/>
      <c r="I105" s="796"/>
      <c r="J105" s="796"/>
      <c r="K105" s="796"/>
      <c r="L105" s="796"/>
      <c r="M105" s="796"/>
      <c r="N105" s="796"/>
    </row>
    <row r="106" spans="1:14" ht="18" customHeight="1">
      <c r="A106" s="32"/>
      <c r="B106" s="32"/>
      <c r="C106" s="32"/>
      <c r="D106" s="32"/>
      <c r="E106" s="32"/>
      <c r="F106" s="32"/>
      <c r="G106" s="32"/>
      <c r="H106" s="32"/>
      <c r="I106" s="32"/>
      <c r="J106" s="32"/>
      <c r="K106" s="32"/>
      <c r="L106" s="32"/>
      <c r="M106" s="32"/>
      <c r="N106" s="32"/>
    </row>
    <row r="107" spans="1:14" ht="18" customHeight="1">
      <c r="A107" s="779" t="s">
        <v>479</v>
      </c>
      <c r="B107" s="780"/>
      <c r="C107" s="785" t="s">
        <v>480</v>
      </c>
      <c r="D107" s="786"/>
      <c r="E107" s="786"/>
      <c r="F107" s="787"/>
      <c r="G107" s="140" t="s">
        <v>481</v>
      </c>
      <c r="H107" s="788" t="s">
        <v>482</v>
      </c>
      <c r="I107" s="788"/>
      <c r="J107" s="788"/>
      <c r="K107" s="788"/>
      <c r="L107" s="788"/>
      <c r="M107" s="789"/>
      <c r="N107" s="141" t="s">
        <v>483</v>
      </c>
    </row>
    <row r="108" spans="1:14" ht="18" customHeight="1">
      <c r="A108" s="781"/>
      <c r="B108" s="782"/>
      <c r="C108" s="790" t="s">
        <v>484</v>
      </c>
      <c r="D108" s="791" t="s">
        <v>415</v>
      </c>
      <c r="E108" s="792" t="s">
        <v>416</v>
      </c>
      <c r="F108" s="774" t="s">
        <v>485</v>
      </c>
      <c r="G108" s="774" t="s">
        <v>486</v>
      </c>
      <c r="H108" s="774" t="s">
        <v>530</v>
      </c>
      <c r="I108" s="774" t="s">
        <v>488</v>
      </c>
      <c r="J108" s="774" t="s">
        <v>421</v>
      </c>
      <c r="K108" s="774"/>
      <c r="L108" s="794" t="s">
        <v>422</v>
      </c>
      <c r="M108" s="795"/>
      <c r="N108" s="774" t="s">
        <v>489</v>
      </c>
    </row>
    <row r="109" spans="1:14" ht="18" customHeight="1">
      <c r="A109" s="783"/>
      <c r="B109" s="784"/>
      <c r="C109" s="790"/>
      <c r="D109" s="791"/>
      <c r="E109" s="792"/>
      <c r="F109" s="793"/>
      <c r="G109" s="774"/>
      <c r="H109" s="774"/>
      <c r="I109" s="774"/>
      <c r="J109" s="774"/>
      <c r="K109" s="774"/>
      <c r="L109" s="63" t="s">
        <v>441</v>
      </c>
      <c r="M109" s="63" t="s">
        <v>442</v>
      </c>
      <c r="N109" s="774"/>
    </row>
    <row r="110" spans="1:14" ht="18" customHeight="1">
      <c r="A110" s="775" t="s">
        <v>490</v>
      </c>
      <c r="B110" s="775"/>
      <c r="C110" s="775"/>
      <c r="D110" s="775"/>
      <c r="E110" s="775"/>
      <c r="F110" s="775"/>
      <c r="G110" s="775"/>
      <c r="H110" s="775"/>
      <c r="I110" s="775"/>
      <c r="J110" s="775"/>
      <c r="K110" s="775"/>
      <c r="L110" s="775"/>
      <c r="M110" s="775"/>
      <c r="N110" s="776"/>
    </row>
    <row r="111" spans="1:14" ht="18" customHeight="1">
      <c r="A111" s="142"/>
      <c r="B111" s="143" t="s">
        <v>491</v>
      </c>
      <c r="C111" s="144">
        <f>SUM(C112:C114)</f>
        <v>0</v>
      </c>
      <c r="D111" s="145">
        <f>SUM(D112:D114)</f>
        <v>0</v>
      </c>
      <c r="E111" s="145">
        <f>SUM(E112:E114)</f>
        <v>0</v>
      </c>
      <c r="F111" s="144">
        <f>C111+D111-E111</f>
        <v>0</v>
      </c>
      <c r="G111" s="144">
        <f>SUM(G112:G114)</f>
        <v>0</v>
      </c>
      <c r="H111" s="145">
        <f>SUM(H112:H114)</f>
        <v>0</v>
      </c>
      <c r="I111" s="144">
        <f>G111+H111</f>
        <v>0</v>
      </c>
      <c r="J111" s="777" t="e">
        <f>(I111/F111)</f>
        <v>#DIV/0!</v>
      </c>
      <c r="K111" s="777"/>
      <c r="L111" s="146">
        <f>SUM(L112:L114)</f>
        <v>0</v>
      </c>
      <c r="M111" s="146">
        <f>SUM(M112:M114)</f>
        <v>0</v>
      </c>
      <c r="N111" s="144">
        <f>F111-I111</f>
        <v>0</v>
      </c>
    </row>
    <row r="112" spans="1:14" ht="18" customHeight="1">
      <c r="A112" s="142">
        <v>1</v>
      </c>
      <c r="B112" s="44" t="s">
        <v>492</v>
      </c>
      <c r="C112" s="147">
        <v>0</v>
      </c>
      <c r="D112" s="147">
        <v>0</v>
      </c>
      <c r="E112" s="147">
        <v>0</v>
      </c>
      <c r="F112" s="144">
        <f>C112+D112-E112</f>
        <v>0</v>
      </c>
      <c r="G112" s="148">
        <v>0</v>
      </c>
      <c r="H112" s="147">
        <v>0</v>
      </c>
      <c r="I112" s="148">
        <f>G112+H112</f>
        <v>0</v>
      </c>
      <c r="J112" s="778" t="e">
        <f>(I112/F112)</f>
        <v>#DIV/0!</v>
      </c>
      <c r="K112" s="778"/>
      <c r="L112" s="149">
        <v>0</v>
      </c>
      <c r="M112" s="149">
        <v>0</v>
      </c>
      <c r="N112" s="150">
        <f>(F112-I112)</f>
        <v>0</v>
      </c>
    </row>
    <row r="113" spans="1:14" ht="18" customHeight="1">
      <c r="A113" s="142">
        <v>2</v>
      </c>
      <c r="B113" s="44" t="s">
        <v>493</v>
      </c>
      <c r="C113" s="147">
        <v>0</v>
      </c>
      <c r="D113" s="147">
        <v>0</v>
      </c>
      <c r="E113" s="147">
        <v>0</v>
      </c>
      <c r="F113" s="144">
        <f>C113+D113-E113</f>
        <v>0</v>
      </c>
      <c r="G113" s="148">
        <v>0</v>
      </c>
      <c r="H113" s="147">
        <v>0</v>
      </c>
      <c r="I113" s="148">
        <f t="shared" ref="I113:I114" si="27">G113+H113</f>
        <v>0</v>
      </c>
      <c r="J113" s="778" t="e">
        <f t="shared" ref="J113:J114" si="28">(I113/F113)</f>
        <v>#DIV/0!</v>
      </c>
      <c r="K113" s="778"/>
      <c r="L113" s="149">
        <v>0</v>
      </c>
      <c r="M113" s="149">
        <v>0</v>
      </c>
      <c r="N113" s="150">
        <f>(F113-I113)</f>
        <v>0</v>
      </c>
    </row>
    <row r="114" spans="1:14" ht="18" customHeight="1">
      <c r="A114" s="142">
        <v>3</v>
      </c>
      <c r="B114" s="44" t="s">
        <v>494</v>
      </c>
      <c r="C114" s="147">
        <v>0</v>
      </c>
      <c r="D114" s="147">
        <v>0</v>
      </c>
      <c r="E114" s="147">
        <v>0</v>
      </c>
      <c r="F114" s="144">
        <f>C114+D114-E114</f>
        <v>0</v>
      </c>
      <c r="G114" s="148">
        <v>0</v>
      </c>
      <c r="H114" s="147">
        <v>0</v>
      </c>
      <c r="I114" s="148">
        <f t="shared" si="27"/>
        <v>0</v>
      </c>
      <c r="J114" s="778" t="e">
        <f t="shared" si="28"/>
        <v>#DIV/0!</v>
      </c>
      <c r="K114" s="778"/>
      <c r="L114" s="149">
        <v>0</v>
      </c>
      <c r="M114" s="149">
        <v>0</v>
      </c>
      <c r="N114" s="150">
        <f>(F114-I114)</f>
        <v>0</v>
      </c>
    </row>
    <row r="115" spans="1:14" ht="18" customHeight="1">
      <c r="A115" s="32"/>
      <c r="B115" s="32"/>
      <c r="C115" s="32"/>
      <c r="D115" s="32"/>
      <c r="E115" s="32"/>
      <c r="F115" s="32"/>
      <c r="G115" s="32"/>
      <c r="H115" s="32"/>
      <c r="I115" s="32"/>
      <c r="J115" s="32"/>
      <c r="K115" s="32"/>
      <c r="L115" s="32"/>
      <c r="M115" s="32"/>
      <c r="N115" s="32"/>
    </row>
    <row r="116" spans="1:14" ht="18" customHeight="1">
      <c r="A116" s="32"/>
      <c r="B116" s="32"/>
      <c r="C116" s="151"/>
      <c r="D116" s="151"/>
      <c r="E116" s="151"/>
      <c r="F116" s="151"/>
      <c r="G116" s="151"/>
      <c r="H116" s="151"/>
      <c r="I116" s="151"/>
      <c r="J116" s="152"/>
      <c r="K116" s="152"/>
      <c r="L116" s="151"/>
      <c r="M116" s="151"/>
      <c r="N116" s="151"/>
    </row>
    <row r="117" spans="1:14" ht="18" customHeight="1">
      <c r="A117" s="772" t="s">
        <v>210</v>
      </c>
      <c r="B117" s="773"/>
      <c r="C117" s="771"/>
      <c r="D117" s="771" t="s">
        <v>455</v>
      </c>
      <c r="E117" s="737"/>
      <c r="F117" s="737"/>
      <c r="G117" s="737"/>
      <c r="H117" s="737" t="s">
        <v>495</v>
      </c>
      <c r="I117" s="737"/>
      <c r="J117" s="737"/>
      <c r="K117" s="737"/>
      <c r="L117" s="737"/>
      <c r="M117" s="737"/>
      <c r="N117" s="737"/>
    </row>
    <row r="118" spans="1:14" ht="18" customHeight="1">
      <c r="A118" s="768"/>
      <c r="B118" s="769"/>
      <c r="C118" s="770"/>
      <c r="D118" s="771"/>
      <c r="E118" s="737"/>
      <c r="F118" s="737"/>
      <c r="G118" s="737"/>
      <c r="H118" s="737"/>
      <c r="I118" s="737"/>
      <c r="J118" s="737"/>
      <c r="K118" s="737"/>
      <c r="L118" s="737"/>
      <c r="M118" s="737"/>
      <c r="N118" s="737"/>
    </row>
    <row r="119" spans="1:14" ht="54.6" customHeight="1">
      <c r="A119" s="768"/>
      <c r="B119" s="769"/>
      <c r="C119" s="770"/>
      <c r="D119" s="771"/>
      <c r="E119" s="737"/>
      <c r="F119" s="737"/>
      <c r="G119" s="737"/>
      <c r="H119" s="737"/>
      <c r="I119" s="737"/>
      <c r="J119" s="737"/>
      <c r="K119" s="737"/>
      <c r="L119" s="737"/>
      <c r="M119" s="737"/>
      <c r="N119" s="737"/>
    </row>
    <row r="120" spans="1:14" ht="18" customHeight="1">
      <c r="A120" s="772" t="s">
        <v>317</v>
      </c>
      <c r="B120" s="773"/>
      <c r="C120" s="771"/>
      <c r="D120" s="771" t="s">
        <v>317</v>
      </c>
      <c r="E120" s="737"/>
      <c r="F120" s="737"/>
      <c r="G120" s="737"/>
      <c r="H120" s="737" t="s">
        <v>317</v>
      </c>
      <c r="I120" s="737"/>
      <c r="J120" s="737"/>
      <c r="K120" s="737"/>
      <c r="L120" s="737"/>
      <c r="M120" s="737"/>
      <c r="N120" s="737"/>
    </row>
  </sheetData>
  <sheetProtection algorithmName="SHA-512" hashValue="xVXMUZ3Ddyy2Otx+HHAysT+gvINjqn+Nlrij7MFUxN+xozpgaJ0nvz/enTf67Ew4fXe/O+Y/T69iL3C9FXAGYw==" saltValue="u/IIW0wlQ213MWwAfqydBg==" spinCount="100000" sheet="1" objects="1" scenarios="1"/>
  <mergeCells count="231">
    <mergeCell ref="J53:K53"/>
    <mergeCell ref="M10:N10"/>
    <mergeCell ref="M9:N9"/>
    <mergeCell ref="A101:C102"/>
    <mergeCell ref="D99:E99"/>
    <mergeCell ref="L34:M34"/>
    <mergeCell ref="L35:M35"/>
    <mergeCell ref="B27:D27"/>
    <mergeCell ref="I27:N27"/>
    <mergeCell ref="B24:D24"/>
    <mergeCell ref="I25:N25"/>
    <mergeCell ref="E27:H27"/>
    <mergeCell ref="I24:N24"/>
    <mergeCell ref="E24:H24"/>
    <mergeCell ref="B25:D25"/>
    <mergeCell ref="E25:H25"/>
    <mergeCell ref="B35:B36"/>
    <mergeCell ref="C35:C36"/>
    <mergeCell ref="H35:H36"/>
    <mergeCell ref="J34:K34"/>
    <mergeCell ref="A32:N32"/>
    <mergeCell ref="A33:N33"/>
    <mergeCell ref="A35:A36"/>
    <mergeCell ref="J44:K44"/>
    <mergeCell ref="J51:K51"/>
    <mergeCell ref="B52:N52"/>
    <mergeCell ref="J57:K57"/>
    <mergeCell ref="J54:K54"/>
    <mergeCell ref="A1:N1"/>
    <mergeCell ref="G5:H5"/>
    <mergeCell ref="J5:K5"/>
    <mergeCell ref="M5:N5"/>
    <mergeCell ref="C6:D6"/>
    <mergeCell ref="E6:F6"/>
    <mergeCell ref="G6:H6"/>
    <mergeCell ref="M6:N6"/>
    <mergeCell ref="C3:D3"/>
    <mergeCell ref="E3:F3"/>
    <mergeCell ref="G3:H3"/>
    <mergeCell ref="J3:K3"/>
    <mergeCell ref="M3:N3"/>
    <mergeCell ref="C4:D4"/>
    <mergeCell ref="E4:F4"/>
    <mergeCell ref="G4:H4"/>
    <mergeCell ref="J4:K4"/>
    <mergeCell ref="M4:N4"/>
    <mergeCell ref="A2:A10"/>
    <mergeCell ref="M2:N2"/>
    <mergeCell ref="J7:K7"/>
    <mergeCell ref="G2:H2"/>
    <mergeCell ref="J12:K13"/>
    <mergeCell ref="C5:D5"/>
    <mergeCell ref="E5:F5"/>
    <mergeCell ref="D70:D71"/>
    <mergeCell ref="E70:E71"/>
    <mergeCell ref="F70:F71"/>
    <mergeCell ref="G70:G71"/>
    <mergeCell ref="C2:D2"/>
    <mergeCell ref="E2:F2"/>
    <mergeCell ref="J2:K2"/>
    <mergeCell ref="G10:H10"/>
    <mergeCell ref="J10:L10"/>
    <mergeCell ref="J6:K6"/>
    <mergeCell ref="C8:D8"/>
    <mergeCell ref="E8:F8"/>
    <mergeCell ref="G8:H8"/>
    <mergeCell ref="J8:K8"/>
    <mergeCell ref="J50:K50"/>
    <mergeCell ref="J39:K39"/>
    <mergeCell ref="J40:K40"/>
    <mergeCell ref="J41:K41"/>
    <mergeCell ref="J46:K46"/>
    <mergeCell ref="H70:H71"/>
    <mergeCell ref="D88:G88"/>
    <mergeCell ref="C9:D9"/>
    <mergeCell ref="J43:K43"/>
    <mergeCell ref="A12:A13"/>
    <mergeCell ref="C12:C13"/>
    <mergeCell ref="D12:D13"/>
    <mergeCell ref="E12:E13"/>
    <mergeCell ref="A51:B51"/>
    <mergeCell ref="J45:K45"/>
    <mergeCell ref="J56:K56"/>
    <mergeCell ref="F12:F13"/>
    <mergeCell ref="G12:G13"/>
    <mergeCell ref="J11:K11"/>
    <mergeCell ref="J49:K49"/>
    <mergeCell ref="I70:I71"/>
    <mergeCell ref="J61:K61"/>
    <mergeCell ref="J62:K62"/>
    <mergeCell ref="B88:C88"/>
    <mergeCell ref="D87:G87"/>
    <mergeCell ref="G9:H9"/>
    <mergeCell ref="J9:K9"/>
    <mergeCell ref="E9:F9"/>
    <mergeCell ref="A22:B22"/>
    <mergeCell ref="B12:B13"/>
    <mergeCell ref="C7:D7"/>
    <mergeCell ref="E7:F7"/>
    <mergeCell ref="G7:H7"/>
    <mergeCell ref="N35:N36"/>
    <mergeCell ref="D35:D36"/>
    <mergeCell ref="E35:E36"/>
    <mergeCell ref="F35:F36"/>
    <mergeCell ref="I35:I36"/>
    <mergeCell ref="J35:K36"/>
    <mergeCell ref="G35:G36"/>
    <mergeCell ref="J15:K15"/>
    <mergeCell ref="J16:K16"/>
    <mergeCell ref="J17:K17"/>
    <mergeCell ref="J22:K22"/>
    <mergeCell ref="B26:D26"/>
    <mergeCell ref="E26:H26"/>
    <mergeCell ref="I26:N26"/>
    <mergeCell ref="J14:K14"/>
    <mergeCell ref="J20:K20"/>
    <mergeCell ref="J21:K21"/>
    <mergeCell ref="J18:K18"/>
    <mergeCell ref="J19:K19"/>
    <mergeCell ref="L12:M12"/>
    <mergeCell ref="M7:N7"/>
    <mergeCell ref="J77:K77"/>
    <mergeCell ref="J78:K78"/>
    <mergeCell ref="J79:K79"/>
    <mergeCell ref="J80:K80"/>
    <mergeCell ref="A86:B86"/>
    <mergeCell ref="J86:K86"/>
    <mergeCell ref="J68:K68"/>
    <mergeCell ref="N70:N71"/>
    <mergeCell ref="M8:N8"/>
    <mergeCell ref="N12:N13"/>
    <mergeCell ref="H12:H13"/>
    <mergeCell ref="I12:I13"/>
    <mergeCell ref="L11:M11"/>
    <mergeCell ref="J85:K85"/>
    <mergeCell ref="J63:K63"/>
    <mergeCell ref="J58:K58"/>
    <mergeCell ref="J55:K55"/>
    <mergeCell ref="J47:K47"/>
    <mergeCell ref="B37:N37"/>
    <mergeCell ref="J38:K38"/>
    <mergeCell ref="J48:K48"/>
    <mergeCell ref="J42:K42"/>
    <mergeCell ref="J59:K59"/>
    <mergeCell ref="J60:K60"/>
    <mergeCell ref="J64:K64"/>
    <mergeCell ref="J66:K66"/>
    <mergeCell ref="J67:K67"/>
    <mergeCell ref="A85:B85"/>
    <mergeCell ref="G96:J96"/>
    <mergeCell ref="K96:L96"/>
    <mergeCell ref="G97:H97"/>
    <mergeCell ref="G98:H98"/>
    <mergeCell ref="D98:E98"/>
    <mergeCell ref="K98:L98"/>
    <mergeCell ref="D97:E97"/>
    <mergeCell ref="B90:C90"/>
    <mergeCell ref="D90:G90"/>
    <mergeCell ref="A95:C95"/>
    <mergeCell ref="H87:N87"/>
    <mergeCell ref="J82:K82"/>
    <mergeCell ref="J70:K71"/>
    <mergeCell ref="J84:K84"/>
    <mergeCell ref="L69:M69"/>
    <mergeCell ref="J69:K69"/>
    <mergeCell ref="J65:K65"/>
    <mergeCell ref="A68:B68"/>
    <mergeCell ref="A70:A71"/>
    <mergeCell ref="B70:B71"/>
    <mergeCell ref="L70:M70"/>
    <mergeCell ref="B72:N72"/>
    <mergeCell ref="J73:K73"/>
    <mergeCell ref="J74:K74"/>
    <mergeCell ref="K101:L101"/>
    <mergeCell ref="K97:L97"/>
    <mergeCell ref="J92:K92"/>
    <mergeCell ref="J93:K93"/>
    <mergeCell ref="J76:K76"/>
    <mergeCell ref="J81:K81"/>
    <mergeCell ref="J83:K83"/>
    <mergeCell ref="H88:N88"/>
    <mergeCell ref="K99:L99"/>
    <mergeCell ref="K100:L100"/>
    <mergeCell ref="G94:I94"/>
    <mergeCell ref="J94:K94"/>
    <mergeCell ref="A96:C100"/>
    <mergeCell ref="D96:E96"/>
    <mergeCell ref="C70:C71"/>
    <mergeCell ref="B87:C87"/>
    <mergeCell ref="B89:C89"/>
    <mergeCell ref="D89:G89"/>
    <mergeCell ref="H89:N89"/>
    <mergeCell ref="J75:K75"/>
    <mergeCell ref="G99:H99"/>
    <mergeCell ref="A94:C94"/>
    <mergeCell ref="D94:E94"/>
    <mergeCell ref="H90:N90"/>
    <mergeCell ref="G92:I92"/>
    <mergeCell ref="A105:N105"/>
    <mergeCell ref="A107:B109"/>
    <mergeCell ref="C107:F107"/>
    <mergeCell ref="H107:M107"/>
    <mergeCell ref="C108:C109"/>
    <mergeCell ref="D108:D109"/>
    <mergeCell ref="E108:E109"/>
    <mergeCell ref="F108:F109"/>
    <mergeCell ref="G108:G109"/>
    <mergeCell ref="H108:H109"/>
    <mergeCell ref="I108:I109"/>
    <mergeCell ref="J108:K109"/>
    <mergeCell ref="L108:M108"/>
    <mergeCell ref="N108:N109"/>
    <mergeCell ref="G93:I93"/>
    <mergeCell ref="A92:C93"/>
    <mergeCell ref="A120:C120"/>
    <mergeCell ref="D120:G120"/>
    <mergeCell ref="H120:N120"/>
    <mergeCell ref="A110:N110"/>
    <mergeCell ref="J111:K111"/>
    <mergeCell ref="J112:K112"/>
    <mergeCell ref="J113:K113"/>
    <mergeCell ref="J114:K114"/>
    <mergeCell ref="A117:C117"/>
    <mergeCell ref="D117:G117"/>
    <mergeCell ref="H117:N117"/>
    <mergeCell ref="A118:C118"/>
    <mergeCell ref="D118:G118"/>
    <mergeCell ref="H118:N118"/>
    <mergeCell ref="A119:C119"/>
    <mergeCell ref="D119:G119"/>
    <mergeCell ref="H119:N119"/>
  </mergeCells>
  <printOptions horizontalCentered="1"/>
  <pageMargins left="0.23622047244094491" right="0.23622047244094491" top="1.4960629921259843" bottom="0.74803149606299213" header="0.31496062992125984" footer="0.31496062992125984"/>
  <pageSetup scale="41"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29" max="13" man="1"/>
    <brk id="68" max="13" man="1"/>
    <brk id="103" max="13" man="1"/>
  </rowBreaks>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0">
    <tabColor theme="8" tint="0.39997558519241921"/>
  </sheetPr>
  <dimension ref="A1:N118"/>
  <sheetViews>
    <sheetView showGridLines="0" topLeftCell="B1" zoomScale="80" zoomScaleNormal="80" zoomScaleSheetLayoutView="80" workbookViewId="0">
      <selection sqref="A1:N1"/>
    </sheetView>
  </sheetViews>
  <sheetFormatPr baseColWidth="10" defaultColWidth="11.42578125" defaultRowHeight="18" customHeight="1"/>
  <cols>
    <col min="1" max="1" width="12.7109375" style="45" customWidth="1"/>
    <col min="2" max="2" width="53.5703125" style="45" customWidth="1"/>
    <col min="3" max="5" width="19.7109375" style="45" customWidth="1"/>
    <col min="6" max="6" width="26.7109375" style="45" customWidth="1"/>
    <col min="7" max="11" width="19.7109375" style="45" customWidth="1"/>
    <col min="12" max="13" width="19.7109375" style="48" customWidth="1"/>
    <col min="14" max="14" width="19.7109375" style="45" customWidth="1"/>
    <col min="15"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737">
        <v>1</v>
      </c>
      <c r="B12" s="737" t="s">
        <v>255</v>
      </c>
      <c r="C12" s="809" t="s">
        <v>497</v>
      </c>
      <c r="D12" s="737" t="s">
        <v>415</v>
      </c>
      <c r="E12" s="737" t="s">
        <v>416</v>
      </c>
      <c r="F12" s="802" t="s">
        <v>417</v>
      </c>
      <c r="G12" s="802" t="s">
        <v>531</v>
      </c>
      <c r="H12" s="802" t="s">
        <v>532</v>
      </c>
      <c r="I12" s="802" t="s">
        <v>500</v>
      </c>
      <c r="J12" s="802" t="s">
        <v>421</v>
      </c>
      <c r="K12" s="802"/>
      <c r="L12" s="807" t="s">
        <v>422</v>
      </c>
      <c r="M12" s="807"/>
      <c r="N12" s="802" t="s">
        <v>423</v>
      </c>
    </row>
    <row r="13" spans="1:14" s="46" customFormat="1" ht="32.25" customHeight="1">
      <c r="A13" s="737"/>
      <c r="B13" s="737"/>
      <c r="C13" s="809"/>
      <c r="D13" s="737"/>
      <c r="E13" s="737"/>
      <c r="F13" s="802"/>
      <c r="G13" s="802"/>
      <c r="H13" s="802"/>
      <c r="I13" s="802"/>
      <c r="J13" s="802"/>
      <c r="K13" s="802"/>
      <c r="L13" s="63" t="s">
        <v>424</v>
      </c>
      <c r="M13" s="63" t="s">
        <v>425</v>
      </c>
      <c r="N13" s="802"/>
    </row>
    <row r="14" spans="1:14" ht="18" customHeight="1">
      <c r="A14" s="52">
        <v>1100</v>
      </c>
      <c r="B14" s="53" t="s">
        <v>426</v>
      </c>
      <c r="C14" s="225">
        <f>+'MES 6'!F14</f>
        <v>115823760</v>
      </c>
      <c r="D14" s="226">
        <v>0</v>
      </c>
      <c r="E14" s="226">
        <v>0</v>
      </c>
      <c r="F14" s="225">
        <f>C14+D14-E14</f>
        <v>115823760</v>
      </c>
      <c r="G14" s="225">
        <f>'MES 6'!I14</f>
        <v>230523064.32999998</v>
      </c>
      <c r="H14" s="225">
        <f>M9</f>
        <v>48259900</v>
      </c>
      <c r="I14" s="225">
        <f>G14+H14</f>
        <v>278782964.32999998</v>
      </c>
      <c r="J14" s="778">
        <f t="shared" ref="J14:J22" si="1">(I14/F14)</f>
        <v>2.4069583333333333</v>
      </c>
      <c r="K14" s="778"/>
      <c r="L14" s="221">
        <v>0</v>
      </c>
      <c r="M14" s="221">
        <v>0</v>
      </c>
      <c r="N14" s="222">
        <f>F14-I14</f>
        <v>-162959204.32999998</v>
      </c>
    </row>
    <row r="15" spans="1:14" ht="25.9" customHeight="1">
      <c r="A15" s="52">
        <v>1200</v>
      </c>
      <c r="B15" s="137" t="s">
        <v>259</v>
      </c>
      <c r="C15" s="225">
        <f>+PRESUPUESTO!K25</f>
        <v>0</v>
      </c>
      <c r="D15" s="226">
        <v>0</v>
      </c>
      <c r="E15" s="226">
        <v>0</v>
      </c>
      <c r="F15" s="225">
        <f t="shared" ref="F15:F17" si="2">C15+D15-E15</f>
        <v>0</v>
      </c>
      <c r="G15" s="225">
        <f>'MES 6'!I15</f>
        <v>0</v>
      </c>
      <c r="H15" s="226">
        <v>0</v>
      </c>
      <c r="I15" s="225">
        <f t="shared" ref="I15:I17" si="3">G15+H15</f>
        <v>0</v>
      </c>
      <c r="J15" s="778" t="e">
        <f t="shared" si="1"/>
        <v>#DIV/0!</v>
      </c>
      <c r="K15" s="778"/>
      <c r="L15" s="221">
        <v>0</v>
      </c>
      <c r="M15" s="221">
        <v>0</v>
      </c>
      <c r="N15" s="222">
        <f t="shared" ref="N15:N17" si="4">F15-I15</f>
        <v>0</v>
      </c>
    </row>
    <row r="16" spans="1:14" ht="27" customHeight="1">
      <c r="A16" s="52">
        <v>1300</v>
      </c>
      <c r="B16" s="137" t="s">
        <v>260</v>
      </c>
      <c r="C16" s="225">
        <f>+PRESUPUESTO!K26</f>
        <v>0</v>
      </c>
      <c r="D16" s="226">
        <v>0</v>
      </c>
      <c r="E16" s="226">
        <v>0</v>
      </c>
      <c r="F16" s="225">
        <f t="shared" si="2"/>
        <v>0</v>
      </c>
      <c r="G16" s="225">
        <f>'MES 6'!I16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6'!I17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6'!I18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6'!I19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6'!I20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6'!I21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230523064.32999998</v>
      </c>
      <c r="H22" s="237">
        <f t="shared" si="5"/>
        <v>48259900</v>
      </c>
      <c r="I22" s="227">
        <f t="shared" si="5"/>
        <v>278782964.32999998</v>
      </c>
      <c r="J22" s="777">
        <f t="shared" si="1"/>
        <v>2.4069583333333333</v>
      </c>
      <c r="K22" s="777"/>
      <c r="L22" s="223">
        <f>SUM(L14:L21)</f>
        <v>0</v>
      </c>
      <c r="M22" s="223">
        <f>SUM(M14:M21)</f>
        <v>0</v>
      </c>
      <c r="N22" s="224">
        <f>SUM(N14:N21)</f>
        <v>-162959204.32999998</v>
      </c>
    </row>
    <row r="23" spans="1:14" ht="18" customHeight="1">
      <c r="A23" s="53"/>
      <c r="B23" s="53"/>
      <c r="C23" s="53"/>
      <c r="D23" s="53"/>
      <c r="E23" s="53"/>
      <c r="F23" s="53"/>
      <c r="G23" s="53"/>
      <c r="H23" s="53"/>
      <c r="I23" s="53"/>
      <c r="J23" s="53"/>
      <c r="K23" s="53"/>
      <c r="L23" s="78"/>
      <c r="M23" s="78"/>
      <c r="N23" s="53"/>
    </row>
    <row r="24" spans="1:14" ht="18" customHeight="1">
      <c r="A24" s="53"/>
      <c r="B24" s="737" t="s">
        <v>210</v>
      </c>
      <c r="C24" s="737"/>
      <c r="D24" s="737"/>
      <c r="E24" s="737" t="s">
        <v>501</v>
      </c>
      <c r="F24" s="737"/>
      <c r="G24" s="737"/>
      <c r="H24" s="737"/>
      <c r="I24" s="737" t="s">
        <v>502</v>
      </c>
      <c r="J24" s="737"/>
      <c r="K24" s="737"/>
      <c r="L24" s="737"/>
      <c r="M24" s="737"/>
      <c r="N24" s="737"/>
    </row>
    <row r="25" spans="1:14" ht="18" customHeight="1">
      <c r="A25" s="53"/>
      <c r="B25" s="737"/>
      <c r="C25" s="737"/>
      <c r="D25" s="737"/>
      <c r="E25" s="737"/>
      <c r="F25" s="737"/>
      <c r="G25" s="737"/>
      <c r="H25" s="737"/>
      <c r="I25" s="737"/>
      <c r="J25" s="737"/>
      <c r="K25" s="737"/>
      <c r="L25" s="737"/>
      <c r="M25" s="737"/>
      <c r="N25" s="737"/>
    </row>
    <row r="26" spans="1:14" ht="40.5" customHeight="1">
      <c r="A26" s="53"/>
      <c r="B26" s="737"/>
      <c r="C26" s="737"/>
      <c r="D26" s="737"/>
      <c r="E26" s="737"/>
      <c r="F26" s="737"/>
      <c r="G26" s="737"/>
      <c r="H26" s="737"/>
      <c r="I26" s="737"/>
      <c r="J26" s="737"/>
      <c r="K26" s="737"/>
      <c r="L26" s="737"/>
      <c r="M26" s="737"/>
      <c r="N26" s="737"/>
    </row>
    <row r="27" spans="1:14" ht="12">
      <c r="A27" s="53"/>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A31" s="810" t="s">
        <v>433</v>
      </c>
      <c r="B31" s="810"/>
      <c r="C31" s="810"/>
      <c r="D31" s="810"/>
      <c r="E31" s="810"/>
      <c r="F31" s="810"/>
      <c r="G31" s="810"/>
      <c r="H31" s="810"/>
      <c r="I31" s="810"/>
      <c r="J31" s="810"/>
      <c r="K31" s="810"/>
      <c r="L31" s="810"/>
      <c r="M31" s="810"/>
      <c r="N31" s="810"/>
    </row>
    <row r="32" spans="1:14" ht="12">
      <c r="A32" s="834"/>
      <c r="B32" s="834"/>
      <c r="C32" s="834"/>
      <c r="D32" s="834"/>
      <c r="E32" s="834"/>
      <c r="F32" s="834"/>
      <c r="G32" s="834"/>
      <c r="H32" s="834"/>
      <c r="I32" s="834"/>
      <c r="J32" s="834"/>
      <c r="K32" s="834"/>
      <c r="L32" s="834"/>
      <c r="M32" s="834"/>
      <c r="N32" s="834"/>
    </row>
    <row r="33" spans="1:14" ht="18" customHeight="1">
      <c r="A33" s="58" t="s">
        <v>253</v>
      </c>
      <c r="B33" s="59" t="s">
        <v>408</v>
      </c>
      <c r="C33" s="59">
        <v>1</v>
      </c>
      <c r="D33" s="59">
        <v>2</v>
      </c>
      <c r="E33" s="59">
        <v>3</v>
      </c>
      <c r="F33" s="59" t="s">
        <v>409</v>
      </c>
      <c r="G33" s="59">
        <v>5</v>
      </c>
      <c r="H33" s="59">
        <v>-6</v>
      </c>
      <c r="I33" s="59" t="s">
        <v>410</v>
      </c>
      <c r="J33" s="826" t="s">
        <v>411</v>
      </c>
      <c r="K33" s="826"/>
      <c r="L33" s="806" t="s">
        <v>412</v>
      </c>
      <c r="M33" s="806"/>
      <c r="N33" s="59" t="s">
        <v>413</v>
      </c>
    </row>
    <row r="34" spans="1:14" s="47" customFormat="1" ht="22.9" customHeight="1">
      <c r="A34" s="737">
        <v>2000</v>
      </c>
      <c r="B34" s="737" t="s">
        <v>269</v>
      </c>
      <c r="C34" s="809" t="s">
        <v>497</v>
      </c>
      <c r="D34" s="737" t="s">
        <v>415</v>
      </c>
      <c r="E34" s="737" t="s">
        <v>416</v>
      </c>
      <c r="F34" s="802" t="s">
        <v>417</v>
      </c>
      <c r="G34" s="802" t="s">
        <v>533</v>
      </c>
      <c r="H34" s="802" t="s">
        <v>534</v>
      </c>
      <c r="I34" s="802" t="s">
        <v>506</v>
      </c>
      <c r="J34" s="802" t="s">
        <v>439</v>
      </c>
      <c r="K34" s="802"/>
      <c r="L34" s="807" t="s">
        <v>422</v>
      </c>
      <c r="M34" s="807"/>
      <c r="N34" s="802" t="s">
        <v>440</v>
      </c>
    </row>
    <row r="35" spans="1:14" s="47" customFormat="1" ht="21" customHeight="1">
      <c r="A35" s="737"/>
      <c r="B35" s="737"/>
      <c r="C35" s="809"/>
      <c r="D35" s="737"/>
      <c r="E35" s="737"/>
      <c r="F35" s="802"/>
      <c r="G35" s="802"/>
      <c r="H35" s="802"/>
      <c r="I35" s="802"/>
      <c r="J35" s="802"/>
      <c r="K35" s="802"/>
      <c r="L35" s="62" t="s">
        <v>441</v>
      </c>
      <c r="M35" s="62" t="s">
        <v>442</v>
      </c>
      <c r="N35" s="802"/>
    </row>
    <row r="36" spans="1:14" s="47" customFormat="1" ht="18" customHeight="1">
      <c r="A36" s="61">
        <v>2100</v>
      </c>
      <c r="B36" s="808" t="s">
        <v>92</v>
      </c>
      <c r="C36" s="808"/>
      <c r="D36" s="808"/>
      <c r="E36" s="808"/>
      <c r="F36" s="808"/>
      <c r="G36" s="808"/>
      <c r="H36" s="808"/>
      <c r="I36" s="808"/>
      <c r="J36" s="808"/>
      <c r="K36" s="808"/>
      <c r="L36" s="808"/>
      <c r="M36" s="808"/>
      <c r="N36" s="808"/>
    </row>
    <row r="37" spans="1:14" ht="18" customHeight="1">
      <c r="A37" s="52">
        <v>2101</v>
      </c>
      <c r="B37" s="53" t="s">
        <v>272</v>
      </c>
      <c r="C37" s="225">
        <f>+PRESUPUESTO!K36</f>
        <v>0</v>
      </c>
      <c r="D37" s="226">
        <v>0</v>
      </c>
      <c r="E37" s="226">
        <v>0</v>
      </c>
      <c r="F37" s="225">
        <f>C37+D37-E37</f>
        <v>0</v>
      </c>
      <c r="G37" s="225">
        <f>'MES 6'!I38</f>
        <v>0</v>
      </c>
      <c r="H37" s="226">
        <v>0</v>
      </c>
      <c r="I37" s="225">
        <f>G37+H37</f>
        <v>0</v>
      </c>
      <c r="J37" s="778" t="e">
        <f>(I37/F37)</f>
        <v>#DIV/0!</v>
      </c>
      <c r="K37" s="778"/>
      <c r="L37" s="221">
        <v>0</v>
      </c>
      <c r="M37" s="221">
        <v>0</v>
      </c>
      <c r="N37" s="150">
        <f>(F37-I37)</f>
        <v>0</v>
      </c>
    </row>
    <row r="38" spans="1:14" ht="18" customHeight="1">
      <c r="A38" s="52">
        <v>2102</v>
      </c>
      <c r="B38" s="53" t="s">
        <v>273</v>
      </c>
      <c r="C38" s="225">
        <f>+PRESUPUESTO!K37</f>
        <v>0</v>
      </c>
      <c r="D38" s="226">
        <v>0</v>
      </c>
      <c r="E38" s="226">
        <v>0</v>
      </c>
      <c r="F38" s="225">
        <f t="shared" ref="F38:F47" si="6">C38+D38-E38</f>
        <v>0</v>
      </c>
      <c r="G38" s="225">
        <f>'MES 6'!I39</f>
        <v>0</v>
      </c>
      <c r="H38" s="226">
        <v>0</v>
      </c>
      <c r="I38" s="225">
        <f t="shared" ref="I38:I47" si="7">G38+H38</f>
        <v>0</v>
      </c>
      <c r="J38" s="778" t="e">
        <f t="shared" ref="J38:J47" si="8">(I38/F38)</f>
        <v>#DIV/0!</v>
      </c>
      <c r="K38" s="778"/>
      <c r="L38" s="221">
        <v>0</v>
      </c>
      <c r="M38" s="221">
        <v>0</v>
      </c>
      <c r="N38" s="150">
        <f t="shared" ref="N38:N47" si="9">(F38-I38)</f>
        <v>0</v>
      </c>
    </row>
    <row r="39" spans="1:14" ht="18" customHeight="1">
      <c r="A39" s="52">
        <v>2103</v>
      </c>
      <c r="B39" s="53" t="s">
        <v>274</v>
      </c>
      <c r="C39" s="225">
        <f>+PRESUPUESTO!K38</f>
        <v>0</v>
      </c>
      <c r="D39" s="226">
        <v>0</v>
      </c>
      <c r="E39" s="226">
        <v>0</v>
      </c>
      <c r="F39" s="225">
        <f t="shared" si="6"/>
        <v>0</v>
      </c>
      <c r="G39" s="225">
        <f>'MES 6'!I40</f>
        <v>0</v>
      </c>
      <c r="H39" s="226">
        <v>0</v>
      </c>
      <c r="I39" s="225">
        <f t="shared" si="7"/>
        <v>0</v>
      </c>
      <c r="J39" s="778" t="e">
        <f t="shared" si="8"/>
        <v>#DIV/0!</v>
      </c>
      <c r="K39" s="778"/>
      <c r="L39" s="221">
        <v>0</v>
      </c>
      <c r="M39" s="221">
        <v>0</v>
      </c>
      <c r="N39" s="150">
        <f t="shared" si="9"/>
        <v>0</v>
      </c>
    </row>
    <row r="40" spans="1:14" ht="18" customHeight="1">
      <c r="A40" s="52">
        <v>2104</v>
      </c>
      <c r="B40" s="53" t="s">
        <v>275</v>
      </c>
      <c r="C40" s="225">
        <f>+PRESUPUESTO!K39</f>
        <v>0</v>
      </c>
      <c r="D40" s="226">
        <v>0</v>
      </c>
      <c r="E40" s="226">
        <v>0</v>
      </c>
      <c r="F40" s="225">
        <f t="shared" si="6"/>
        <v>0</v>
      </c>
      <c r="G40" s="225">
        <f>'MES 6'!I41</f>
        <v>0</v>
      </c>
      <c r="H40" s="226">
        <v>0</v>
      </c>
      <c r="I40" s="225">
        <f t="shared" si="7"/>
        <v>0</v>
      </c>
      <c r="J40" s="778" t="e">
        <f t="shared" si="8"/>
        <v>#DIV/0!</v>
      </c>
      <c r="K40" s="778"/>
      <c r="L40" s="221">
        <v>0</v>
      </c>
      <c r="M40" s="221">
        <v>0</v>
      </c>
      <c r="N40" s="150">
        <f t="shared" si="9"/>
        <v>0</v>
      </c>
    </row>
    <row r="41" spans="1:14" ht="18" customHeight="1">
      <c r="A41" s="52">
        <v>2105</v>
      </c>
      <c r="B41" s="53" t="s">
        <v>276</v>
      </c>
      <c r="C41" s="225">
        <f>+PRESUPUESTO!K40</f>
        <v>0</v>
      </c>
      <c r="D41" s="226">
        <v>0</v>
      </c>
      <c r="E41" s="226">
        <v>0</v>
      </c>
      <c r="F41" s="225">
        <f t="shared" si="6"/>
        <v>0</v>
      </c>
      <c r="G41" s="225">
        <f>'MES 6'!I42</f>
        <v>0</v>
      </c>
      <c r="H41" s="226">
        <v>0</v>
      </c>
      <c r="I41" s="225">
        <f t="shared" si="7"/>
        <v>0</v>
      </c>
      <c r="J41" s="778" t="e">
        <f t="shared" si="8"/>
        <v>#DIV/0!</v>
      </c>
      <c r="K41" s="778"/>
      <c r="L41" s="221">
        <v>0</v>
      </c>
      <c r="M41" s="221">
        <v>0</v>
      </c>
      <c r="N41" s="150">
        <f t="shared" si="9"/>
        <v>0</v>
      </c>
    </row>
    <row r="42" spans="1:14" ht="21" customHeight="1">
      <c r="A42" s="52">
        <v>2106</v>
      </c>
      <c r="B42" s="53" t="s">
        <v>277</v>
      </c>
      <c r="C42" s="225">
        <f>+PRESUPUESTO!K41</f>
        <v>0</v>
      </c>
      <c r="D42" s="226">
        <v>0</v>
      </c>
      <c r="E42" s="226">
        <v>0</v>
      </c>
      <c r="F42" s="225">
        <f t="shared" si="6"/>
        <v>0</v>
      </c>
      <c r="G42" s="225">
        <f>'MES 6'!I43</f>
        <v>0</v>
      </c>
      <c r="H42" s="226">
        <v>0</v>
      </c>
      <c r="I42" s="225">
        <f t="shared" si="7"/>
        <v>0</v>
      </c>
      <c r="J42" s="778" t="e">
        <f t="shared" si="8"/>
        <v>#DIV/0!</v>
      </c>
      <c r="K42" s="778"/>
      <c r="L42" s="221">
        <v>0</v>
      </c>
      <c r="M42" s="221">
        <v>0</v>
      </c>
      <c r="N42" s="150">
        <f t="shared" si="9"/>
        <v>0</v>
      </c>
    </row>
    <row r="43" spans="1:14" ht="18" customHeight="1">
      <c r="A43" s="52">
        <v>2107</v>
      </c>
      <c r="B43" s="53" t="s">
        <v>278</v>
      </c>
      <c r="C43" s="225">
        <f>+PRESUPUESTO!K42</f>
        <v>0</v>
      </c>
      <c r="D43" s="226">
        <v>0</v>
      </c>
      <c r="E43" s="226">
        <v>0</v>
      </c>
      <c r="F43" s="225">
        <f t="shared" si="6"/>
        <v>0</v>
      </c>
      <c r="G43" s="225">
        <f>'MES 6'!I44</f>
        <v>0</v>
      </c>
      <c r="H43" s="226">
        <v>0</v>
      </c>
      <c r="I43" s="225">
        <f t="shared" si="7"/>
        <v>0</v>
      </c>
      <c r="J43" s="778" t="e">
        <f t="shared" si="8"/>
        <v>#DIV/0!</v>
      </c>
      <c r="K43" s="778"/>
      <c r="L43" s="221">
        <v>0</v>
      </c>
      <c r="M43" s="221">
        <v>0</v>
      </c>
      <c r="N43" s="150">
        <f t="shared" si="9"/>
        <v>0</v>
      </c>
    </row>
    <row r="44" spans="1:14" ht="20.25" customHeight="1">
      <c r="A44" s="52">
        <v>2108</v>
      </c>
      <c r="B44" s="65" t="s">
        <v>443</v>
      </c>
      <c r="C44" s="225">
        <f>+PRESUPUESTO!K43</f>
        <v>0</v>
      </c>
      <c r="D44" s="226">
        <v>0</v>
      </c>
      <c r="E44" s="226">
        <v>0</v>
      </c>
      <c r="F44" s="225">
        <f t="shared" si="6"/>
        <v>0</v>
      </c>
      <c r="G44" s="225">
        <f>'MES 6'!I45</f>
        <v>0</v>
      </c>
      <c r="H44" s="226">
        <v>0</v>
      </c>
      <c r="I44" s="225">
        <f t="shared" si="7"/>
        <v>0</v>
      </c>
      <c r="J44" s="778" t="e">
        <f t="shared" si="8"/>
        <v>#DIV/0!</v>
      </c>
      <c r="K44" s="778"/>
      <c r="L44" s="221">
        <v>0</v>
      </c>
      <c r="M44" s="221">
        <v>0</v>
      </c>
      <c r="N44" s="150">
        <f t="shared" si="9"/>
        <v>0</v>
      </c>
    </row>
    <row r="45" spans="1:14" ht="18" customHeight="1">
      <c r="A45" s="52">
        <v>2109</v>
      </c>
      <c r="B45" s="53" t="s">
        <v>280</v>
      </c>
      <c r="C45" s="225">
        <f>+PRESUPUESTO!K44</f>
        <v>0</v>
      </c>
      <c r="D45" s="226">
        <v>0</v>
      </c>
      <c r="E45" s="226">
        <v>0</v>
      </c>
      <c r="F45" s="225">
        <f t="shared" si="6"/>
        <v>0</v>
      </c>
      <c r="G45" s="225">
        <f>'MES 6'!I46</f>
        <v>0</v>
      </c>
      <c r="H45" s="226">
        <v>0</v>
      </c>
      <c r="I45" s="225">
        <f t="shared" si="7"/>
        <v>0</v>
      </c>
      <c r="J45" s="778" t="e">
        <f t="shared" si="8"/>
        <v>#DIV/0!</v>
      </c>
      <c r="K45" s="778"/>
      <c r="L45" s="221">
        <v>0</v>
      </c>
      <c r="M45" s="221">
        <v>0</v>
      </c>
      <c r="N45" s="150">
        <f t="shared" si="9"/>
        <v>0</v>
      </c>
    </row>
    <row r="46" spans="1:14" ht="18" customHeight="1">
      <c r="A46" s="52">
        <f>+A45+1</f>
        <v>2110</v>
      </c>
      <c r="B46" s="53" t="s">
        <v>281</v>
      </c>
      <c r="C46" s="225">
        <f>+PRESUPUESTO!K45</f>
        <v>69000000</v>
      </c>
      <c r="D46" s="226">
        <v>0</v>
      </c>
      <c r="E46" s="226">
        <v>0</v>
      </c>
      <c r="F46" s="225">
        <f t="shared" si="6"/>
        <v>69000000</v>
      </c>
      <c r="G46" s="225">
        <f>'MES 6'!I47</f>
        <v>39918759</v>
      </c>
      <c r="H46" s="226">
        <v>0</v>
      </c>
      <c r="I46" s="225">
        <f t="shared" si="7"/>
        <v>39918759</v>
      </c>
      <c r="J46" s="778">
        <f t="shared" si="8"/>
        <v>0.57853273913043479</v>
      </c>
      <c r="K46" s="778"/>
      <c r="L46" s="221">
        <v>0</v>
      </c>
      <c r="M46" s="221">
        <v>0</v>
      </c>
      <c r="N46" s="150">
        <f t="shared" si="9"/>
        <v>29081241</v>
      </c>
    </row>
    <row r="47" spans="1:14" ht="18" customHeight="1">
      <c r="A47" s="52">
        <f>+A46+1</f>
        <v>2111</v>
      </c>
      <c r="B47" s="53" t="s">
        <v>282</v>
      </c>
      <c r="C47" s="225">
        <f>+PRESUPUESTO!K46</f>
        <v>0</v>
      </c>
      <c r="D47" s="226">
        <v>0</v>
      </c>
      <c r="E47" s="226">
        <v>0</v>
      </c>
      <c r="F47" s="225">
        <f t="shared" si="6"/>
        <v>0</v>
      </c>
      <c r="G47" s="225">
        <f>'MES 6'!I48</f>
        <v>0</v>
      </c>
      <c r="H47" s="226">
        <v>0</v>
      </c>
      <c r="I47" s="225">
        <f t="shared" si="7"/>
        <v>0</v>
      </c>
      <c r="J47" s="778" t="e">
        <f t="shared" si="8"/>
        <v>#DIV/0!</v>
      </c>
      <c r="K47" s="778"/>
      <c r="L47" s="221">
        <v>0</v>
      </c>
      <c r="M47" s="221">
        <v>0</v>
      </c>
      <c r="N47" s="150">
        <f t="shared" si="9"/>
        <v>0</v>
      </c>
    </row>
    <row r="48" spans="1:14" ht="18" customHeight="1">
      <c r="A48" s="52">
        <f>+A47+1</f>
        <v>2112</v>
      </c>
      <c r="B48" s="53" t="s">
        <v>283</v>
      </c>
      <c r="C48" s="225">
        <f>+PRESUPUESTO!K47</f>
        <v>3000000</v>
      </c>
      <c r="D48" s="226">
        <v>0</v>
      </c>
      <c r="E48" s="226">
        <v>0</v>
      </c>
      <c r="F48" s="225">
        <f>C48+D48-E48</f>
        <v>3000000</v>
      </c>
      <c r="G48" s="225">
        <f>'MES 6'!I49</f>
        <v>500000</v>
      </c>
      <c r="H48" s="226">
        <v>0</v>
      </c>
      <c r="I48" s="225">
        <f>G48+H48</f>
        <v>500000</v>
      </c>
      <c r="J48" s="778">
        <f>(I48/F48)</f>
        <v>0.16666666666666666</v>
      </c>
      <c r="K48" s="778"/>
      <c r="L48" s="221">
        <v>0</v>
      </c>
      <c r="M48" s="221">
        <v>0</v>
      </c>
      <c r="N48" s="150">
        <f>(F48-I48)</f>
        <v>2500000</v>
      </c>
    </row>
    <row r="49" spans="1:14" ht="18" customHeight="1">
      <c r="A49" s="52">
        <f>+A48+1</f>
        <v>2113</v>
      </c>
      <c r="B49" s="53" t="s">
        <v>284</v>
      </c>
      <c r="C49" s="225">
        <f>+PRESUPUESTO!K48</f>
        <v>0</v>
      </c>
      <c r="D49" s="226">
        <v>0</v>
      </c>
      <c r="E49" s="226">
        <v>0</v>
      </c>
      <c r="F49" s="225">
        <f>C49+D49-E49</f>
        <v>0</v>
      </c>
      <c r="G49" s="225">
        <f>'MES 6'!I50</f>
        <v>0</v>
      </c>
      <c r="H49" s="226">
        <v>0</v>
      </c>
      <c r="I49" s="225">
        <f>G49+H49</f>
        <v>0</v>
      </c>
      <c r="J49" s="778" t="e">
        <f>(I49/F49)</f>
        <v>#DIV/0!</v>
      </c>
      <c r="K49" s="778"/>
      <c r="L49" s="221">
        <v>0</v>
      </c>
      <c r="M49" s="221">
        <v>0</v>
      </c>
      <c r="N49" s="150">
        <f>(F49-I49)</f>
        <v>0</v>
      </c>
    </row>
    <row r="50" spans="1:14" s="47" customFormat="1" ht="18" customHeight="1">
      <c r="A50" s="737" t="s">
        <v>444</v>
      </c>
      <c r="B50" s="737"/>
      <c r="C50" s="228">
        <f t="shared" ref="C50:I50" si="10">SUM(C37:C49)</f>
        <v>72000000</v>
      </c>
      <c r="D50" s="228">
        <f t="shared" si="10"/>
        <v>0</v>
      </c>
      <c r="E50" s="228">
        <f t="shared" si="10"/>
        <v>0</v>
      </c>
      <c r="F50" s="228">
        <f t="shared" si="10"/>
        <v>72000000</v>
      </c>
      <c r="G50" s="228">
        <f t="shared" si="10"/>
        <v>40418759</v>
      </c>
      <c r="H50" s="228">
        <f t="shared" si="10"/>
        <v>0</v>
      </c>
      <c r="I50" s="228">
        <f t="shared" si="10"/>
        <v>40418759</v>
      </c>
      <c r="J50" s="777">
        <f>(I50/F50)</f>
        <v>0.56137165277777779</v>
      </c>
      <c r="K50" s="777"/>
      <c r="L50" s="229">
        <f>SUM(L37:L49)</f>
        <v>0</v>
      </c>
      <c r="M50" s="229">
        <f>SUM(M37:M49)</f>
        <v>0</v>
      </c>
      <c r="N50" s="229">
        <f>SUM(N37:N49)</f>
        <v>31581241</v>
      </c>
    </row>
    <row r="51" spans="1:14" s="47" customFormat="1" ht="15.75" customHeight="1">
      <c r="A51" s="61">
        <v>2200</v>
      </c>
      <c r="B51" s="808" t="s">
        <v>286</v>
      </c>
      <c r="C51" s="808"/>
      <c r="D51" s="808"/>
      <c r="E51" s="808"/>
      <c r="F51" s="808"/>
      <c r="G51" s="808"/>
      <c r="H51" s="808"/>
      <c r="I51" s="808"/>
      <c r="J51" s="808"/>
      <c r="K51" s="808"/>
      <c r="L51" s="808"/>
      <c r="M51" s="808"/>
      <c r="N51" s="808"/>
    </row>
    <row r="52" spans="1:14" ht="27.75" customHeight="1">
      <c r="A52" s="52">
        <v>2201</v>
      </c>
      <c r="B52" s="53" t="s">
        <v>287</v>
      </c>
      <c r="C52" s="150">
        <f>+PRESUPUESTO!K51</f>
        <v>3360000</v>
      </c>
      <c r="D52" s="200">
        <v>0</v>
      </c>
      <c r="E52" s="200">
        <v>0</v>
      </c>
      <c r="F52" s="150">
        <f t="shared" ref="F52:F59" si="11">C52+D52-E52</f>
        <v>3360000</v>
      </c>
      <c r="G52" s="150">
        <f>'MES 6'!I53</f>
        <v>9808814</v>
      </c>
      <c r="H52" s="230">
        <v>0</v>
      </c>
      <c r="I52" s="150">
        <f>(G52+H52)</f>
        <v>9808814</v>
      </c>
      <c r="J52" s="778">
        <f>(I52/F52)</f>
        <v>2.9192898809523808</v>
      </c>
      <c r="K52" s="778"/>
      <c r="L52" s="221">
        <v>0</v>
      </c>
      <c r="M52" s="221">
        <v>0</v>
      </c>
      <c r="N52" s="150">
        <f>(F52-I52)</f>
        <v>-6448814</v>
      </c>
    </row>
    <row r="53" spans="1:14" ht="21" customHeight="1">
      <c r="A53" s="52">
        <v>2202</v>
      </c>
      <c r="B53" s="65" t="s">
        <v>288</v>
      </c>
      <c r="C53" s="150">
        <f>+PRESUPUESTO!K52</f>
        <v>300000</v>
      </c>
      <c r="D53" s="200">
        <v>0</v>
      </c>
      <c r="E53" s="200">
        <v>0</v>
      </c>
      <c r="F53" s="150">
        <f t="shared" si="11"/>
        <v>300000</v>
      </c>
      <c r="G53" s="150">
        <f>'MES 6'!I54</f>
        <v>59000</v>
      </c>
      <c r="H53" s="230">
        <v>0</v>
      </c>
      <c r="I53" s="150">
        <f t="shared" ref="I53:I59" si="12">(G53+H53)</f>
        <v>59000</v>
      </c>
      <c r="J53" s="778">
        <f t="shared" ref="J53:J67" si="13">(I53/F53)</f>
        <v>0.19666666666666666</v>
      </c>
      <c r="K53" s="778"/>
      <c r="L53" s="221">
        <v>0</v>
      </c>
      <c r="M53" s="221">
        <v>0</v>
      </c>
      <c r="N53" s="150">
        <f t="shared" ref="N53:N59" si="14">(F53-I53)</f>
        <v>241000</v>
      </c>
    </row>
    <row r="54" spans="1:14" ht="22.9" customHeight="1">
      <c r="A54" s="52">
        <v>2203</v>
      </c>
      <c r="B54" s="66" t="s">
        <v>289</v>
      </c>
      <c r="C54" s="150">
        <f>+PRESUPUESTO!K53</f>
        <v>900000</v>
      </c>
      <c r="D54" s="200">
        <v>0</v>
      </c>
      <c r="E54" s="200">
        <v>0</v>
      </c>
      <c r="F54" s="150">
        <f t="shared" si="11"/>
        <v>900000</v>
      </c>
      <c r="G54" s="150">
        <f>'MES 6'!I55</f>
        <v>2014800</v>
      </c>
      <c r="H54" s="230">
        <v>0</v>
      </c>
      <c r="I54" s="150">
        <f t="shared" si="12"/>
        <v>2014800</v>
      </c>
      <c r="J54" s="778">
        <f t="shared" si="13"/>
        <v>2.2386666666666666</v>
      </c>
      <c r="K54" s="778"/>
      <c r="L54" s="221">
        <v>0</v>
      </c>
      <c r="M54" s="221">
        <v>0</v>
      </c>
      <c r="N54" s="150">
        <f t="shared" si="14"/>
        <v>-1114800</v>
      </c>
    </row>
    <row r="55" spans="1:14" ht="13.5" customHeight="1">
      <c r="A55" s="52">
        <v>2204</v>
      </c>
      <c r="B55" s="53" t="s">
        <v>290</v>
      </c>
      <c r="C55" s="150">
        <f>+PRESUPUESTO!K54</f>
        <v>0</v>
      </c>
      <c r="D55" s="200">
        <v>0</v>
      </c>
      <c r="E55" s="200">
        <v>0</v>
      </c>
      <c r="F55" s="150">
        <f t="shared" si="11"/>
        <v>0</v>
      </c>
      <c r="G55" s="150">
        <f>'MES 6'!I56</f>
        <v>811000</v>
      </c>
      <c r="H55" s="230">
        <v>0</v>
      </c>
      <c r="I55" s="150">
        <f t="shared" si="12"/>
        <v>811000</v>
      </c>
      <c r="J55" s="778" t="e">
        <f t="shared" si="13"/>
        <v>#DIV/0!</v>
      </c>
      <c r="K55" s="778"/>
      <c r="L55" s="221">
        <v>0</v>
      </c>
      <c r="M55" s="221">
        <v>0</v>
      </c>
      <c r="N55" s="150">
        <f t="shared" si="14"/>
        <v>-811000</v>
      </c>
    </row>
    <row r="56" spans="1:14" ht="12.75" customHeight="1">
      <c r="A56" s="52">
        <v>2205</v>
      </c>
      <c r="B56" s="53" t="s">
        <v>291</v>
      </c>
      <c r="C56" s="150">
        <f>+PRESUPUESTO!K55</f>
        <v>0</v>
      </c>
      <c r="D56" s="200">
        <v>0</v>
      </c>
      <c r="E56" s="200">
        <v>0</v>
      </c>
      <c r="F56" s="150">
        <f t="shared" si="11"/>
        <v>0</v>
      </c>
      <c r="G56" s="150">
        <f>'MES 6'!I57</f>
        <v>451400</v>
      </c>
      <c r="H56" s="230">
        <v>0</v>
      </c>
      <c r="I56" s="150">
        <f t="shared" si="12"/>
        <v>451400</v>
      </c>
      <c r="J56" s="778" t="e">
        <f t="shared" si="13"/>
        <v>#DIV/0!</v>
      </c>
      <c r="K56" s="778"/>
      <c r="L56" s="221">
        <v>0</v>
      </c>
      <c r="M56" s="221">
        <v>0</v>
      </c>
      <c r="N56" s="150">
        <f t="shared" si="14"/>
        <v>-451400</v>
      </c>
    </row>
    <row r="57" spans="1:14" ht="12" customHeight="1">
      <c r="A57" s="52">
        <v>2206</v>
      </c>
      <c r="B57" s="53" t="s">
        <v>292</v>
      </c>
      <c r="C57" s="150">
        <f>+PRESUPUESTO!K56</f>
        <v>600000</v>
      </c>
      <c r="D57" s="200">
        <v>0</v>
      </c>
      <c r="E57" s="200">
        <v>0</v>
      </c>
      <c r="F57" s="150">
        <f t="shared" si="11"/>
        <v>600000</v>
      </c>
      <c r="G57" s="150">
        <f>'MES 6'!I58</f>
        <v>395500</v>
      </c>
      <c r="H57" s="230">
        <v>0</v>
      </c>
      <c r="I57" s="150">
        <f t="shared" si="12"/>
        <v>395500</v>
      </c>
      <c r="J57" s="778">
        <f t="shared" si="13"/>
        <v>0.65916666666666668</v>
      </c>
      <c r="K57" s="778"/>
      <c r="L57" s="221">
        <v>0</v>
      </c>
      <c r="M57" s="221">
        <v>0</v>
      </c>
      <c r="N57" s="150">
        <f t="shared" si="14"/>
        <v>204500</v>
      </c>
    </row>
    <row r="58" spans="1:14" ht="13.5" customHeight="1">
      <c r="A58" s="52">
        <v>2207</v>
      </c>
      <c r="B58" s="53" t="s">
        <v>447</v>
      </c>
      <c r="C58" s="150">
        <f>+PRESUPUESTO!K57</f>
        <v>720000</v>
      </c>
      <c r="D58" s="200">
        <v>0</v>
      </c>
      <c r="E58" s="200">
        <v>0</v>
      </c>
      <c r="F58" s="150">
        <f t="shared" si="11"/>
        <v>720000</v>
      </c>
      <c r="G58" s="150">
        <f>'MES 6'!I59</f>
        <v>0</v>
      </c>
      <c r="H58" s="230">
        <v>0</v>
      </c>
      <c r="I58" s="150">
        <f t="shared" si="12"/>
        <v>0</v>
      </c>
      <c r="J58" s="778">
        <f t="shared" si="13"/>
        <v>0</v>
      </c>
      <c r="K58" s="778"/>
      <c r="L58" s="221">
        <v>0</v>
      </c>
      <c r="M58" s="221">
        <v>0</v>
      </c>
      <c r="N58" s="150">
        <f t="shared" si="14"/>
        <v>720000</v>
      </c>
    </row>
    <row r="59" spans="1:14" ht="19.5" customHeight="1">
      <c r="A59" s="52">
        <v>2208</v>
      </c>
      <c r="B59" s="53" t="s">
        <v>294</v>
      </c>
      <c r="C59" s="150">
        <f>+PRESUPUESTO!K58</f>
        <v>1650000</v>
      </c>
      <c r="D59" s="200">
        <v>0</v>
      </c>
      <c r="E59" s="200">
        <v>0</v>
      </c>
      <c r="F59" s="150">
        <f t="shared" si="11"/>
        <v>1650000</v>
      </c>
      <c r="G59" s="150">
        <f>'MES 6'!I60</f>
        <v>1228000</v>
      </c>
      <c r="H59" s="230">
        <v>0</v>
      </c>
      <c r="I59" s="150">
        <f t="shared" si="12"/>
        <v>1228000</v>
      </c>
      <c r="J59" s="778">
        <f t="shared" si="13"/>
        <v>0.74424242424242426</v>
      </c>
      <c r="K59" s="778"/>
      <c r="L59" s="221">
        <v>0</v>
      </c>
      <c r="M59" s="221">
        <v>0</v>
      </c>
      <c r="N59" s="150">
        <f t="shared" si="14"/>
        <v>422000</v>
      </c>
    </row>
    <row r="60" spans="1:14" ht="20.25" customHeight="1">
      <c r="A60" s="52">
        <v>2209</v>
      </c>
      <c r="B60" s="53" t="s">
        <v>448</v>
      </c>
      <c r="C60" s="150">
        <f>+PRESUPUESTO!K59</f>
        <v>0</v>
      </c>
      <c r="D60" s="200">
        <v>0</v>
      </c>
      <c r="E60" s="200">
        <v>0</v>
      </c>
      <c r="F60" s="150">
        <f t="shared" ref="F60:F66" si="15">C60+D60-E60</f>
        <v>0</v>
      </c>
      <c r="G60" s="150">
        <f>'MES 6'!I61</f>
        <v>0</v>
      </c>
      <c r="H60" s="230">
        <v>0</v>
      </c>
      <c r="I60" s="150">
        <f t="shared" ref="I60:I66" si="16">(G60+H60)</f>
        <v>0</v>
      </c>
      <c r="J60" s="778" t="e">
        <f t="shared" ref="J60:J66" si="17">(I60/F60)</f>
        <v>#DIV/0!</v>
      </c>
      <c r="K60" s="778"/>
      <c r="L60" s="221">
        <v>0</v>
      </c>
      <c r="M60" s="221">
        <v>0</v>
      </c>
      <c r="N60" s="150">
        <f t="shared" ref="N60:N66" si="18">(F60-I60)</f>
        <v>0</v>
      </c>
    </row>
    <row r="61" spans="1:14" ht="38.25" customHeight="1">
      <c r="A61" s="52">
        <v>2210</v>
      </c>
      <c r="B61" s="65" t="s">
        <v>507</v>
      </c>
      <c r="C61" s="150">
        <f>+PRESUPUESTO!K60</f>
        <v>0</v>
      </c>
      <c r="D61" s="200">
        <v>0</v>
      </c>
      <c r="E61" s="200">
        <v>0</v>
      </c>
      <c r="F61" s="150">
        <f t="shared" si="15"/>
        <v>0</v>
      </c>
      <c r="G61" s="150">
        <f>'MES 6'!I62</f>
        <v>0</v>
      </c>
      <c r="H61" s="230">
        <v>0</v>
      </c>
      <c r="I61" s="150">
        <f t="shared" si="16"/>
        <v>0</v>
      </c>
      <c r="J61" s="778" t="e">
        <f t="shared" si="17"/>
        <v>#DIV/0!</v>
      </c>
      <c r="K61" s="778"/>
      <c r="L61" s="221">
        <v>0</v>
      </c>
      <c r="M61" s="221">
        <v>0</v>
      </c>
      <c r="N61" s="150">
        <f t="shared" si="18"/>
        <v>0</v>
      </c>
    </row>
    <row r="62" spans="1:14" ht="31.5" customHeight="1">
      <c r="A62" s="52">
        <v>2211</v>
      </c>
      <c r="B62" s="65" t="s">
        <v>260</v>
      </c>
      <c r="C62" s="150">
        <f>+PRESUPUESTO!K61</f>
        <v>0</v>
      </c>
      <c r="D62" s="200">
        <v>0</v>
      </c>
      <c r="E62" s="200">
        <v>0</v>
      </c>
      <c r="F62" s="150">
        <f t="shared" si="15"/>
        <v>0</v>
      </c>
      <c r="G62" s="150">
        <f>'MES 6'!I63</f>
        <v>0</v>
      </c>
      <c r="H62" s="230">
        <v>0</v>
      </c>
      <c r="I62" s="150">
        <f t="shared" si="16"/>
        <v>0</v>
      </c>
      <c r="J62" s="778" t="e">
        <f t="shared" si="17"/>
        <v>#DIV/0!</v>
      </c>
      <c r="K62" s="778"/>
      <c r="L62" s="221">
        <v>0</v>
      </c>
      <c r="M62" s="221">
        <v>0</v>
      </c>
      <c r="N62" s="150">
        <f t="shared" si="18"/>
        <v>0</v>
      </c>
    </row>
    <row r="63" spans="1:14" ht="25.5" customHeight="1">
      <c r="A63" s="52">
        <v>2212</v>
      </c>
      <c r="B63" s="65" t="s">
        <v>508</v>
      </c>
      <c r="C63" s="150">
        <f>+PRESUPUESTO!K62</f>
        <v>0</v>
      </c>
      <c r="D63" s="200">
        <v>0</v>
      </c>
      <c r="E63" s="200">
        <v>0</v>
      </c>
      <c r="F63" s="150">
        <f t="shared" si="15"/>
        <v>0</v>
      </c>
      <c r="G63" s="150">
        <f>'MES 6'!I64</f>
        <v>0</v>
      </c>
      <c r="H63" s="230">
        <v>0</v>
      </c>
      <c r="I63" s="150">
        <f t="shared" si="16"/>
        <v>0</v>
      </c>
      <c r="J63" s="778" t="e">
        <f t="shared" si="17"/>
        <v>#DIV/0!</v>
      </c>
      <c r="K63" s="778"/>
      <c r="L63" s="221">
        <v>0</v>
      </c>
      <c r="M63" s="221">
        <v>0</v>
      </c>
      <c r="N63" s="150">
        <f t="shared" si="18"/>
        <v>0</v>
      </c>
    </row>
    <row r="64" spans="1:14" ht="20.65" customHeight="1">
      <c r="A64" s="52">
        <v>2213</v>
      </c>
      <c r="B64" s="65" t="s">
        <v>450</v>
      </c>
      <c r="C64" s="150">
        <f>+PRESUPUESTO!K63</f>
        <v>0</v>
      </c>
      <c r="D64" s="200">
        <v>0</v>
      </c>
      <c r="E64" s="200">
        <v>0</v>
      </c>
      <c r="F64" s="150">
        <f>C64+D64-E64</f>
        <v>0</v>
      </c>
      <c r="G64" s="150">
        <f>'MES 6'!I65</f>
        <v>0</v>
      </c>
      <c r="H64" s="230">
        <v>0</v>
      </c>
      <c r="I64" s="150">
        <f>(G64+H64)</f>
        <v>0</v>
      </c>
      <c r="J64" s="778" t="e">
        <f>(I64/F64)</f>
        <v>#DIV/0!</v>
      </c>
      <c r="K64" s="778"/>
      <c r="L64" s="221">
        <v>0</v>
      </c>
      <c r="M64" s="221">
        <v>0</v>
      </c>
      <c r="N64" s="150">
        <f>(F64-I64)</f>
        <v>0</v>
      </c>
    </row>
    <row r="65" spans="1:14" ht="18" customHeight="1">
      <c r="A65" s="52">
        <v>2214</v>
      </c>
      <c r="B65" s="53" t="s">
        <v>451</v>
      </c>
      <c r="C65" s="150">
        <f>+PRESUPUESTO!K64</f>
        <v>0</v>
      </c>
      <c r="D65" s="200">
        <v>0</v>
      </c>
      <c r="E65" s="200">
        <v>0</v>
      </c>
      <c r="F65" s="150">
        <f t="shared" si="15"/>
        <v>0</v>
      </c>
      <c r="G65" s="150">
        <f>'MES 6'!I66</f>
        <v>0</v>
      </c>
      <c r="H65" s="230">
        <v>0</v>
      </c>
      <c r="I65" s="150">
        <f t="shared" si="16"/>
        <v>0</v>
      </c>
      <c r="J65" s="778" t="e">
        <f t="shared" si="17"/>
        <v>#DIV/0!</v>
      </c>
      <c r="K65" s="778"/>
      <c r="L65" s="221">
        <v>0</v>
      </c>
      <c r="M65" s="221">
        <v>0</v>
      </c>
      <c r="N65" s="150">
        <f t="shared" si="18"/>
        <v>0</v>
      </c>
    </row>
    <row r="66" spans="1:14" ht="18" customHeight="1">
      <c r="A66" s="52">
        <v>2215</v>
      </c>
      <c r="B66" s="53" t="s">
        <v>284</v>
      </c>
      <c r="C66" s="150">
        <f>+PRESUPUESTO!K65</f>
        <v>0</v>
      </c>
      <c r="D66" s="200">
        <v>0</v>
      </c>
      <c r="E66" s="200">
        <v>0</v>
      </c>
      <c r="F66" s="150">
        <f t="shared" si="15"/>
        <v>0</v>
      </c>
      <c r="G66" s="150">
        <f>'MES 6'!I67</f>
        <v>0</v>
      </c>
      <c r="H66" s="230">
        <v>0</v>
      </c>
      <c r="I66" s="150">
        <f t="shared" si="16"/>
        <v>0</v>
      </c>
      <c r="J66" s="778" t="e">
        <f t="shared" si="17"/>
        <v>#DIV/0!</v>
      </c>
      <c r="K66" s="778"/>
      <c r="L66" s="221">
        <v>0</v>
      </c>
      <c r="M66" s="221">
        <v>0</v>
      </c>
      <c r="N66" s="150">
        <f t="shared" si="18"/>
        <v>0</v>
      </c>
    </row>
    <row r="67" spans="1:14" s="47" customFormat="1" ht="18" customHeight="1">
      <c r="A67" s="737" t="s">
        <v>444</v>
      </c>
      <c r="B67" s="737"/>
      <c r="C67" s="241">
        <f t="shared" ref="C67:I67" si="19">SUM(C52:C66)</f>
        <v>7530000</v>
      </c>
      <c r="D67" s="223">
        <f t="shared" si="19"/>
        <v>0</v>
      </c>
      <c r="E67" s="223">
        <f t="shared" si="19"/>
        <v>0</v>
      </c>
      <c r="F67" s="223">
        <f t="shared" si="19"/>
        <v>7530000</v>
      </c>
      <c r="G67" s="223">
        <f t="shared" si="19"/>
        <v>14768514</v>
      </c>
      <c r="H67" s="223">
        <f t="shared" si="19"/>
        <v>0</v>
      </c>
      <c r="I67" s="223">
        <f t="shared" si="19"/>
        <v>14768514</v>
      </c>
      <c r="J67" s="777">
        <f t="shared" si="13"/>
        <v>1.9612900398406374</v>
      </c>
      <c r="K67" s="777"/>
      <c r="L67" s="223">
        <f>SUM(L52:L66)</f>
        <v>0</v>
      </c>
      <c r="M67" s="223">
        <f>SUM(M52:M66)</f>
        <v>0</v>
      </c>
      <c r="N67" s="223">
        <f>SUM(N52:N66)</f>
        <v>-7238514</v>
      </c>
    </row>
    <row r="68" spans="1:14" s="47" customFormat="1" ht="18" customHeight="1">
      <c r="A68" s="58" t="s">
        <v>253</v>
      </c>
      <c r="B68" s="59" t="s">
        <v>434</v>
      </c>
      <c r="C68" s="59">
        <v>1</v>
      </c>
      <c r="D68" s="59">
        <v>2</v>
      </c>
      <c r="E68" s="59">
        <v>3</v>
      </c>
      <c r="F68" s="59" t="s">
        <v>409</v>
      </c>
      <c r="G68" s="59">
        <v>5</v>
      </c>
      <c r="H68" s="59">
        <v>6</v>
      </c>
      <c r="I68" s="59" t="s">
        <v>435</v>
      </c>
      <c r="J68" s="826" t="s">
        <v>411</v>
      </c>
      <c r="K68" s="826"/>
      <c r="L68" s="806">
        <v>9</v>
      </c>
      <c r="M68" s="806"/>
      <c r="N68" s="59" t="s">
        <v>413</v>
      </c>
    </row>
    <row r="69" spans="1:14" s="47" customFormat="1" ht="19.5" customHeight="1">
      <c r="A69" s="737">
        <v>2000</v>
      </c>
      <c r="B69" s="737" t="s">
        <v>269</v>
      </c>
      <c r="C69" s="809" t="str">
        <f>C34</f>
        <v>Presupuesto inicial del periodo a ejecutar</v>
      </c>
      <c r="D69" s="737" t="s">
        <v>415</v>
      </c>
      <c r="E69" s="737" t="s">
        <v>416</v>
      </c>
      <c r="F69" s="802" t="str">
        <f>F34</f>
        <v>Presupuesto al final del  periodo ejecutado</v>
      </c>
      <c r="G69" s="802" t="str">
        <f>G34</f>
        <v>Gastos acumulados al mes 6</v>
      </c>
      <c r="H69" s="774" t="str">
        <f>H34</f>
        <v>Gastos - mes 7</v>
      </c>
      <c r="I69" s="802" t="str">
        <f>I34</f>
        <v xml:space="preserve">Valor total ejecutado al final de periodo </v>
      </c>
      <c r="J69" s="802" t="s">
        <v>439</v>
      </c>
      <c r="K69" s="802"/>
      <c r="L69" s="807" t="s">
        <v>422</v>
      </c>
      <c r="M69" s="807"/>
      <c r="N69" s="802" t="str">
        <f>N34</f>
        <v>Total saldo por ejecutar</v>
      </c>
    </row>
    <row r="70" spans="1:14" s="47" customFormat="1" ht="24" customHeight="1">
      <c r="A70" s="737"/>
      <c r="B70" s="737"/>
      <c r="C70" s="809"/>
      <c r="D70" s="737"/>
      <c r="E70" s="737"/>
      <c r="F70" s="802"/>
      <c r="G70" s="802"/>
      <c r="H70" s="774"/>
      <c r="I70" s="802"/>
      <c r="J70" s="802"/>
      <c r="K70" s="802"/>
      <c r="L70" s="67" t="s">
        <v>441</v>
      </c>
      <c r="M70" s="67" t="s">
        <v>442</v>
      </c>
      <c r="N70" s="802"/>
    </row>
    <row r="71" spans="1:14" s="47" customFormat="1" ht="14.25" customHeight="1">
      <c r="A71" s="61">
        <v>2300</v>
      </c>
      <c r="B71" s="808" t="s">
        <v>140</v>
      </c>
      <c r="C71" s="808"/>
      <c r="D71" s="808"/>
      <c r="E71" s="808"/>
      <c r="F71" s="808"/>
      <c r="G71" s="808"/>
      <c r="H71" s="808"/>
      <c r="I71" s="808"/>
      <c r="J71" s="808"/>
      <c r="K71" s="808"/>
      <c r="L71" s="808"/>
      <c r="M71" s="808"/>
      <c r="N71" s="808"/>
    </row>
    <row r="72" spans="1:14" ht="15.75" customHeight="1">
      <c r="A72" s="52">
        <v>2301</v>
      </c>
      <c r="B72" s="54" t="s">
        <v>301</v>
      </c>
      <c r="C72" s="231">
        <f>+PRESUPUESTO!K68</f>
        <v>3000000</v>
      </c>
      <c r="D72" s="200">
        <v>0</v>
      </c>
      <c r="E72" s="200">
        <v>0</v>
      </c>
      <c r="F72" s="150">
        <f>C72+D72-E72</f>
        <v>3000000</v>
      </c>
      <c r="G72" s="150">
        <f>'MES 6'!I73</f>
        <v>711600</v>
      </c>
      <c r="H72" s="230">
        <v>0</v>
      </c>
      <c r="I72" s="150">
        <f>(G72+H72)</f>
        <v>711600</v>
      </c>
      <c r="J72" s="778">
        <f>(I72/F72)</f>
        <v>0.23719999999999999</v>
      </c>
      <c r="K72" s="778"/>
      <c r="L72" s="221">
        <v>0</v>
      </c>
      <c r="M72" s="221">
        <v>0</v>
      </c>
      <c r="N72" s="150">
        <f>(F72-I72)</f>
        <v>2288400</v>
      </c>
    </row>
    <row r="73" spans="1:14" ht="26.25" customHeight="1">
      <c r="A73" s="52">
        <v>2302</v>
      </c>
      <c r="B73" s="54" t="s">
        <v>302</v>
      </c>
      <c r="C73" s="231">
        <f>+PRESUPUESTO!K69</f>
        <v>300000</v>
      </c>
      <c r="D73" s="200">
        <v>0</v>
      </c>
      <c r="E73" s="200">
        <v>0</v>
      </c>
      <c r="F73" s="150">
        <f t="shared" ref="F73:F79" si="20">C73+D73-E73</f>
        <v>300000</v>
      </c>
      <c r="G73" s="150">
        <f>'MES 6'!I74</f>
        <v>250000</v>
      </c>
      <c r="H73" s="230">
        <v>0</v>
      </c>
      <c r="I73" s="150">
        <f t="shared" ref="I73:I79" si="21">(G73+H73)</f>
        <v>250000</v>
      </c>
      <c r="J73" s="778">
        <f t="shared" ref="J73:J79" si="22">(I73/F73)</f>
        <v>0.83333333333333337</v>
      </c>
      <c r="K73" s="778"/>
      <c r="L73" s="221">
        <v>0</v>
      </c>
      <c r="M73" s="221">
        <v>0</v>
      </c>
      <c r="N73" s="150">
        <f t="shared" ref="N73:N79" si="23">(F73-I73)</f>
        <v>50000</v>
      </c>
    </row>
    <row r="74" spans="1:14" ht="23.25" customHeight="1">
      <c r="A74" s="52">
        <v>2303</v>
      </c>
      <c r="B74" s="54" t="s">
        <v>303</v>
      </c>
      <c r="C74" s="231">
        <f>+PRESUPUESTO!K70</f>
        <v>21000000</v>
      </c>
      <c r="D74" s="200">
        <v>0</v>
      </c>
      <c r="E74" s="200">
        <v>0</v>
      </c>
      <c r="F74" s="150">
        <f t="shared" si="20"/>
        <v>21000000</v>
      </c>
      <c r="G74" s="150">
        <f>'MES 6'!I75</f>
        <v>3500000</v>
      </c>
      <c r="H74" s="230">
        <v>0</v>
      </c>
      <c r="I74" s="150">
        <f t="shared" si="21"/>
        <v>3500000</v>
      </c>
      <c r="J74" s="778">
        <f t="shared" si="22"/>
        <v>0.16666666666666666</v>
      </c>
      <c r="K74" s="778"/>
      <c r="L74" s="221">
        <v>0</v>
      </c>
      <c r="M74" s="221">
        <v>0</v>
      </c>
      <c r="N74" s="150">
        <f t="shared" si="23"/>
        <v>17500000</v>
      </c>
    </row>
    <row r="75" spans="1:14" ht="24.75" customHeight="1">
      <c r="A75" s="52">
        <v>2304</v>
      </c>
      <c r="B75" s="54" t="s">
        <v>304</v>
      </c>
      <c r="C75" s="231">
        <f>+PRESUPUESTO!K71</f>
        <v>780000</v>
      </c>
      <c r="D75" s="200">
        <v>0</v>
      </c>
      <c r="E75" s="200">
        <v>0</v>
      </c>
      <c r="F75" s="150">
        <f>C75+D75-E75</f>
        <v>780000</v>
      </c>
      <c r="G75" s="150">
        <f>'MES 6'!I76</f>
        <v>0</v>
      </c>
      <c r="H75" s="230">
        <v>0</v>
      </c>
      <c r="I75" s="150">
        <f>(G75+H75)</f>
        <v>0</v>
      </c>
      <c r="J75" s="778">
        <f>(I75/F75)</f>
        <v>0</v>
      </c>
      <c r="K75" s="778"/>
      <c r="L75" s="221">
        <v>0</v>
      </c>
      <c r="M75" s="221">
        <v>0</v>
      </c>
      <c r="N75" s="150">
        <f>(F75-I75)</f>
        <v>780000</v>
      </c>
    </row>
    <row r="76" spans="1:14" ht="16.5" customHeight="1">
      <c r="A76" s="52">
        <v>2305</v>
      </c>
      <c r="B76" s="54" t="s">
        <v>305</v>
      </c>
      <c r="C76" s="231">
        <f>+PRESUPUESTO!K72</f>
        <v>960000</v>
      </c>
      <c r="D76" s="200">
        <v>0</v>
      </c>
      <c r="E76" s="200">
        <v>0</v>
      </c>
      <c r="F76" s="150">
        <f t="shared" si="20"/>
        <v>960000</v>
      </c>
      <c r="G76" s="150">
        <f>'MES 6'!I77</f>
        <v>433500</v>
      </c>
      <c r="H76" s="230">
        <v>0</v>
      </c>
      <c r="I76" s="150">
        <f t="shared" si="21"/>
        <v>433500</v>
      </c>
      <c r="J76" s="778">
        <f t="shared" si="22"/>
        <v>0.45156249999999998</v>
      </c>
      <c r="K76" s="778"/>
      <c r="L76" s="221">
        <v>0</v>
      </c>
      <c r="M76" s="221">
        <v>0</v>
      </c>
      <c r="N76" s="150">
        <f t="shared" si="23"/>
        <v>526500</v>
      </c>
    </row>
    <row r="77" spans="1:14" ht="15" customHeight="1">
      <c r="A77" s="52">
        <v>2306</v>
      </c>
      <c r="B77" s="54" t="s">
        <v>306</v>
      </c>
      <c r="C77" s="231">
        <f>+PRESUPUESTO!K73</f>
        <v>900000</v>
      </c>
      <c r="D77" s="200">
        <v>0</v>
      </c>
      <c r="E77" s="200">
        <v>0</v>
      </c>
      <c r="F77" s="150">
        <f t="shared" si="20"/>
        <v>900000</v>
      </c>
      <c r="G77" s="150">
        <f>'MES 6'!I78</f>
        <v>260500</v>
      </c>
      <c r="H77" s="230">
        <v>0</v>
      </c>
      <c r="I77" s="150">
        <f t="shared" si="21"/>
        <v>260500</v>
      </c>
      <c r="J77" s="778">
        <f t="shared" si="22"/>
        <v>0.28944444444444445</v>
      </c>
      <c r="K77" s="778"/>
      <c r="L77" s="221">
        <v>0</v>
      </c>
      <c r="M77" s="221">
        <v>0</v>
      </c>
      <c r="N77" s="150">
        <f t="shared" si="23"/>
        <v>639500</v>
      </c>
    </row>
    <row r="78" spans="1:14" ht="34.5" customHeight="1">
      <c r="A78" s="52">
        <v>2307</v>
      </c>
      <c r="B78" s="65" t="s">
        <v>307</v>
      </c>
      <c r="C78" s="231">
        <f>+PRESUPUESTO!K74</f>
        <v>1470000</v>
      </c>
      <c r="D78" s="200">
        <v>0</v>
      </c>
      <c r="E78" s="200">
        <v>0</v>
      </c>
      <c r="F78" s="150">
        <f t="shared" si="20"/>
        <v>1470000</v>
      </c>
      <c r="G78" s="150">
        <f>'MES 6'!I79</f>
        <v>1020000</v>
      </c>
      <c r="H78" s="230">
        <v>0</v>
      </c>
      <c r="I78" s="150">
        <f t="shared" si="21"/>
        <v>1020000</v>
      </c>
      <c r="J78" s="778">
        <f t="shared" si="22"/>
        <v>0.69387755102040816</v>
      </c>
      <c r="K78" s="778"/>
      <c r="L78" s="221">
        <v>0</v>
      </c>
      <c r="M78" s="221">
        <v>0</v>
      </c>
      <c r="N78" s="150">
        <f t="shared" si="23"/>
        <v>450000</v>
      </c>
    </row>
    <row r="79" spans="1:14" ht="22.5" customHeight="1">
      <c r="A79" s="52">
        <v>2308</v>
      </c>
      <c r="B79" s="54" t="s">
        <v>308</v>
      </c>
      <c r="C79" s="231">
        <f>+PRESUPUESTO!K75</f>
        <v>463290</v>
      </c>
      <c r="D79" s="200">
        <v>0</v>
      </c>
      <c r="E79" s="200">
        <v>0</v>
      </c>
      <c r="F79" s="150">
        <f t="shared" si="20"/>
        <v>463290</v>
      </c>
      <c r="G79" s="150">
        <f>'MES 6'!I80</f>
        <v>0</v>
      </c>
      <c r="H79" s="230">
        <v>0</v>
      </c>
      <c r="I79" s="150">
        <f t="shared" si="21"/>
        <v>0</v>
      </c>
      <c r="J79" s="778">
        <f t="shared" si="22"/>
        <v>0</v>
      </c>
      <c r="K79" s="778"/>
      <c r="L79" s="221">
        <v>0</v>
      </c>
      <c r="M79" s="221">
        <v>0</v>
      </c>
      <c r="N79" s="150">
        <f t="shared" si="23"/>
        <v>463290</v>
      </c>
    </row>
    <row r="80" spans="1:14" ht="26.25" customHeight="1">
      <c r="A80" s="52">
        <v>2309</v>
      </c>
      <c r="B80" s="54" t="s">
        <v>309</v>
      </c>
      <c r="C80" s="231">
        <f>+PRESUPUESTO!K76</f>
        <v>820470</v>
      </c>
      <c r="D80" s="200">
        <v>0</v>
      </c>
      <c r="E80" s="200">
        <v>0</v>
      </c>
      <c r="F80" s="150">
        <f>C80+D80-E80</f>
        <v>820470</v>
      </c>
      <c r="G80" s="150">
        <f>'MES 6'!I81</f>
        <v>239226</v>
      </c>
      <c r="H80" s="230">
        <v>0</v>
      </c>
      <c r="I80" s="150">
        <f>(G80+H80)</f>
        <v>239226</v>
      </c>
      <c r="J80" s="778">
        <f t="shared" ref="J80:J85" si="24">(I80/F80)</f>
        <v>0.29157190390873522</v>
      </c>
      <c r="K80" s="778"/>
      <c r="L80" s="221">
        <v>0</v>
      </c>
      <c r="M80" s="221">
        <v>0</v>
      </c>
      <c r="N80" s="150">
        <f>(F80-I80)</f>
        <v>581244</v>
      </c>
    </row>
    <row r="81" spans="1:14" ht="15" customHeight="1">
      <c r="A81" s="52">
        <v>2310</v>
      </c>
      <c r="B81" s="54" t="s">
        <v>310</v>
      </c>
      <c r="C81" s="231">
        <f>+PRESUPUESTO!K77</f>
        <v>6600000</v>
      </c>
      <c r="D81" s="200">
        <v>0</v>
      </c>
      <c r="E81" s="200">
        <v>0</v>
      </c>
      <c r="F81" s="150">
        <f>C81+D81-E81</f>
        <v>6600000</v>
      </c>
      <c r="G81" s="150">
        <f>'MES 6'!I82</f>
        <v>2200000</v>
      </c>
      <c r="H81" s="230">
        <v>0</v>
      </c>
      <c r="I81" s="150">
        <f>(G81+H81)</f>
        <v>2200000</v>
      </c>
      <c r="J81" s="778">
        <f t="shared" si="24"/>
        <v>0.33333333333333331</v>
      </c>
      <c r="K81" s="778"/>
      <c r="L81" s="221">
        <v>0</v>
      </c>
      <c r="M81" s="221">
        <v>0</v>
      </c>
      <c r="N81" s="150">
        <f>(F81-I81)</f>
        <v>4400000</v>
      </c>
    </row>
    <row r="82" spans="1:14" ht="22.15" customHeight="1">
      <c r="A82" s="52">
        <v>2311</v>
      </c>
      <c r="B82" s="54" t="s">
        <v>311</v>
      </c>
      <c r="C82" s="231">
        <f>+PRESUPUESTO!K78</f>
        <v>0</v>
      </c>
      <c r="D82" s="200">
        <v>0</v>
      </c>
      <c r="E82" s="200">
        <v>0</v>
      </c>
      <c r="F82" s="150">
        <f>C82+D82-E82</f>
        <v>0</v>
      </c>
      <c r="G82" s="150">
        <f>'MES 6'!I83</f>
        <v>1621096</v>
      </c>
      <c r="H82" s="230">
        <v>0</v>
      </c>
      <c r="I82" s="150">
        <f>(G82+H82)</f>
        <v>1621096</v>
      </c>
      <c r="J82" s="778" t="e">
        <f t="shared" si="24"/>
        <v>#DIV/0!</v>
      </c>
      <c r="K82" s="778"/>
      <c r="L82" s="221">
        <v>0</v>
      </c>
      <c r="M82" s="221">
        <v>0</v>
      </c>
      <c r="N82" s="150">
        <f>(F82-I82)</f>
        <v>-1621096</v>
      </c>
    </row>
    <row r="83" spans="1:14" ht="18" customHeight="1">
      <c r="A83" s="52">
        <v>2312</v>
      </c>
      <c r="B83" s="54" t="s">
        <v>284</v>
      </c>
      <c r="C83" s="231">
        <f>+PRESUPUESTO!K79</f>
        <v>0</v>
      </c>
      <c r="D83" s="200">
        <v>0</v>
      </c>
      <c r="E83" s="200">
        <v>0</v>
      </c>
      <c r="F83" s="150">
        <f>C83+D83-E83</f>
        <v>0</v>
      </c>
      <c r="G83" s="150">
        <f>'MES 6'!I84</f>
        <v>0</v>
      </c>
      <c r="H83" s="230">
        <v>0</v>
      </c>
      <c r="I83" s="150">
        <f>(G83+H83)</f>
        <v>0</v>
      </c>
      <c r="J83" s="778" t="e">
        <f t="shared" si="24"/>
        <v>#DIV/0!</v>
      </c>
      <c r="K83" s="778"/>
      <c r="L83" s="221">
        <v>0</v>
      </c>
      <c r="M83" s="221">
        <v>0</v>
      </c>
      <c r="N83" s="150">
        <f>(F83-I83)</f>
        <v>0</v>
      </c>
    </row>
    <row r="84" spans="1:14" ht="15" customHeight="1">
      <c r="A84" s="737" t="s">
        <v>453</v>
      </c>
      <c r="B84" s="737"/>
      <c r="C84" s="232">
        <f t="shared" ref="C84:I84" si="25">SUM(C72:C83)</f>
        <v>36293760</v>
      </c>
      <c r="D84" s="232">
        <f t="shared" si="25"/>
        <v>0</v>
      </c>
      <c r="E84" s="232">
        <f t="shared" si="25"/>
        <v>0</v>
      </c>
      <c r="F84" s="232">
        <f t="shared" si="25"/>
        <v>36293760</v>
      </c>
      <c r="G84" s="232">
        <f t="shared" si="25"/>
        <v>10235922</v>
      </c>
      <c r="H84" s="233">
        <f t="shared" si="25"/>
        <v>0</v>
      </c>
      <c r="I84" s="232">
        <f t="shared" si="25"/>
        <v>10235922</v>
      </c>
      <c r="J84" s="777">
        <f t="shared" si="24"/>
        <v>0.28202980347034862</v>
      </c>
      <c r="K84" s="777"/>
      <c r="L84" s="229">
        <f>SUM(L72:L83)</f>
        <v>0</v>
      </c>
      <c r="M84" s="229">
        <f>SUM(M72:M83)</f>
        <v>0</v>
      </c>
      <c r="N84" s="232">
        <f>SUM(N72:N83)</f>
        <v>26057838</v>
      </c>
    </row>
    <row r="85" spans="1:14" s="47" customFormat="1" ht="15" customHeight="1">
      <c r="A85" s="737" t="s">
        <v>454</v>
      </c>
      <c r="B85" s="737"/>
      <c r="C85" s="232">
        <f t="shared" ref="C85:I85" si="26">C84+C67+C50</f>
        <v>115823760</v>
      </c>
      <c r="D85" s="232">
        <f t="shared" si="26"/>
        <v>0</v>
      </c>
      <c r="E85" s="232">
        <f t="shared" si="26"/>
        <v>0</v>
      </c>
      <c r="F85" s="232">
        <f t="shared" si="26"/>
        <v>115823760</v>
      </c>
      <c r="G85" s="232">
        <f t="shared" si="26"/>
        <v>65423195</v>
      </c>
      <c r="H85" s="233">
        <f t="shared" si="26"/>
        <v>0</v>
      </c>
      <c r="I85" s="232">
        <f t="shared" si="26"/>
        <v>65423195</v>
      </c>
      <c r="J85" s="777">
        <f t="shared" si="24"/>
        <v>0.56485124468416492</v>
      </c>
      <c r="K85" s="777"/>
      <c r="L85" s="232">
        <f>L84+L67+L50</f>
        <v>0</v>
      </c>
      <c r="M85" s="232">
        <f>M84+M67+M50</f>
        <v>0</v>
      </c>
      <c r="N85" s="232">
        <f>N84+N67+N50</f>
        <v>50400565</v>
      </c>
    </row>
    <row r="86" spans="1:14" ht="18" customHeight="1">
      <c r="B86" s="737" t="s">
        <v>210</v>
      </c>
      <c r="C86" s="737"/>
      <c r="D86" s="737" t="s">
        <v>455</v>
      </c>
      <c r="E86" s="737"/>
      <c r="F86" s="737"/>
      <c r="G86" s="737"/>
      <c r="H86" s="737" t="s">
        <v>456</v>
      </c>
      <c r="I86" s="737"/>
      <c r="J86" s="737"/>
      <c r="K86" s="737"/>
      <c r="L86" s="737"/>
      <c r="M86" s="737"/>
      <c r="N86" s="737"/>
    </row>
    <row r="87" spans="1:14" ht="12" customHeight="1">
      <c r="B87" s="737"/>
      <c r="C87" s="737"/>
      <c r="D87" s="737"/>
      <c r="E87" s="737"/>
      <c r="F87" s="737"/>
      <c r="G87" s="737"/>
      <c r="H87" s="737"/>
      <c r="I87" s="737"/>
      <c r="J87" s="737"/>
      <c r="K87" s="737"/>
      <c r="L87" s="737"/>
      <c r="M87" s="737"/>
      <c r="N87" s="737"/>
    </row>
    <row r="88" spans="1:14" ht="33" customHeight="1">
      <c r="B88" s="737"/>
      <c r="C88" s="737"/>
      <c r="D88" s="737"/>
      <c r="E88" s="737"/>
      <c r="F88" s="737"/>
      <c r="G88" s="737"/>
      <c r="H88" s="737"/>
      <c r="I88" s="737"/>
      <c r="J88" s="737"/>
      <c r="K88" s="737"/>
      <c r="L88" s="737"/>
      <c r="M88" s="737"/>
      <c r="N88" s="737"/>
    </row>
    <row r="89" spans="1:14" ht="16.5" customHeight="1">
      <c r="B89" s="737" t="s">
        <v>317</v>
      </c>
      <c r="C89" s="737"/>
      <c r="D89" s="737" t="s">
        <v>317</v>
      </c>
      <c r="E89" s="737"/>
      <c r="F89" s="737"/>
      <c r="G89" s="737"/>
      <c r="H89" s="737" t="s">
        <v>317</v>
      </c>
      <c r="I89" s="737"/>
      <c r="J89" s="737"/>
      <c r="K89" s="737"/>
      <c r="L89" s="737"/>
      <c r="M89" s="737"/>
      <c r="N89" s="737"/>
    </row>
    <row r="90" spans="1:14" ht="17.25" customHeight="1"/>
    <row r="91" spans="1:14" s="32" customFormat="1" ht="17.25" customHeight="1">
      <c r="A91" s="803" t="s">
        <v>457</v>
      </c>
      <c r="B91" s="803"/>
      <c r="C91" s="803"/>
      <c r="D91" s="799" t="s">
        <v>458</v>
      </c>
      <c r="E91" s="800"/>
      <c r="F91" s="234">
        <f>H22</f>
        <v>48259900</v>
      </c>
      <c r="G91" s="730" t="s">
        <v>459</v>
      </c>
      <c r="H91" s="730"/>
      <c r="I91" s="730"/>
      <c r="J91" s="798">
        <f>+F91+'MES 6'!J92</f>
        <v>278782964.32999998</v>
      </c>
      <c r="K91" s="798"/>
      <c r="L91" s="50"/>
      <c r="M91" s="50"/>
    </row>
    <row r="92" spans="1:14" s="32" customFormat="1" ht="17.25" customHeight="1">
      <c r="A92" s="803"/>
      <c r="B92" s="803"/>
      <c r="C92" s="803"/>
      <c r="D92" s="799" t="s">
        <v>460</v>
      </c>
      <c r="E92" s="800"/>
      <c r="F92" s="234">
        <f>H85</f>
        <v>0</v>
      </c>
      <c r="G92" s="730" t="s">
        <v>461</v>
      </c>
      <c r="H92" s="730"/>
      <c r="I92" s="730"/>
      <c r="J92" s="798">
        <f>+F92+'MES 6'!J93</f>
        <v>65423195</v>
      </c>
      <c r="K92" s="798"/>
      <c r="L92" s="50"/>
      <c r="M92" s="50"/>
    </row>
    <row r="93" spans="1:14" s="32" customFormat="1" ht="18" customHeight="1">
      <c r="A93" s="804" t="s">
        <v>462</v>
      </c>
      <c r="B93" s="804"/>
      <c r="C93" s="804"/>
      <c r="D93" s="799" t="s">
        <v>463</v>
      </c>
      <c r="E93" s="800"/>
      <c r="F93" s="234">
        <f>+F91-F92</f>
        <v>48259900</v>
      </c>
      <c r="G93" s="827" t="s">
        <v>464</v>
      </c>
      <c r="H93" s="827"/>
      <c r="I93" s="827"/>
      <c r="J93" s="853">
        <f>J91-J92</f>
        <v>213359769.32999998</v>
      </c>
      <c r="K93" s="853"/>
      <c r="L93" s="50"/>
      <c r="M93" s="50"/>
    </row>
    <row r="94" spans="1:14" s="32" customFormat="1" ht="48.75" customHeight="1">
      <c r="A94" s="803" t="s">
        <v>465</v>
      </c>
      <c r="B94" s="803"/>
      <c r="C94" s="803"/>
      <c r="D94" s="85"/>
      <c r="E94" s="85"/>
      <c r="F94" s="85"/>
      <c r="G94" s="85"/>
      <c r="H94" s="85"/>
      <c r="I94" s="85"/>
      <c r="J94" s="85"/>
      <c r="K94" s="85"/>
      <c r="L94" s="85"/>
      <c r="M94" s="85"/>
      <c r="N94" s="85"/>
    </row>
    <row r="95" spans="1:14" s="32" customFormat="1" ht="27" customHeight="1">
      <c r="A95" s="803" t="s">
        <v>466</v>
      </c>
      <c r="B95" s="803"/>
      <c r="C95" s="803"/>
      <c r="D95" s="851"/>
      <c r="E95" s="851"/>
      <c r="F95" s="86"/>
      <c r="G95" s="805"/>
      <c r="H95" s="805"/>
      <c r="I95" s="805"/>
      <c r="J95" s="805"/>
      <c r="K95" s="797"/>
      <c r="L95" s="797"/>
      <c r="M95" s="71" t="s">
        <v>469</v>
      </c>
      <c r="N95" s="72" t="s">
        <v>470</v>
      </c>
    </row>
    <row r="96" spans="1:14" s="32" customFormat="1" ht="33.75" customHeight="1">
      <c r="A96" s="803"/>
      <c r="B96" s="803"/>
      <c r="C96" s="803"/>
      <c r="D96" s="801" t="s">
        <v>467</v>
      </c>
      <c r="E96" s="801"/>
      <c r="F96" s="271">
        <f>C8</f>
        <v>19303960</v>
      </c>
      <c r="G96" s="741"/>
      <c r="H96" s="741" t="s">
        <v>468</v>
      </c>
      <c r="I96" s="243"/>
      <c r="K96" s="797" t="s">
        <v>473</v>
      </c>
      <c r="L96" s="797"/>
      <c r="M96" s="73">
        <v>0</v>
      </c>
      <c r="N96" s="74" t="s">
        <v>517</v>
      </c>
    </row>
    <row r="97" spans="1:14" s="32" customFormat="1" ht="31.5" customHeight="1">
      <c r="A97" s="803"/>
      <c r="B97" s="803"/>
      <c r="C97" s="803"/>
      <c r="D97" s="801" t="s">
        <v>471</v>
      </c>
      <c r="E97" s="801"/>
      <c r="F97" s="242">
        <f>H22</f>
        <v>48259900</v>
      </c>
      <c r="G97" s="741" t="s">
        <v>472</v>
      </c>
      <c r="H97" s="741"/>
      <c r="I97" s="243">
        <v>0</v>
      </c>
      <c r="K97" s="797" t="s">
        <v>473</v>
      </c>
      <c r="L97" s="797"/>
      <c r="M97" s="73">
        <v>0</v>
      </c>
      <c r="N97" s="74" t="s">
        <v>517</v>
      </c>
    </row>
    <row r="98" spans="1:14" s="32" customFormat="1" ht="27.75" customHeight="1">
      <c r="A98" s="803"/>
      <c r="B98" s="803"/>
      <c r="C98" s="803"/>
      <c r="D98" s="856" t="s">
        <v>474</v>
      </c>
      <c r="E98" s="857"/>
      <c r="F98" s="200">
        <f>F96-F97</f>
        <v>-28955940</v>
      </c>
      <c r="G98" s="849" t="s">
        <v>475</v>
      </c>
      <c r="H98" s="850"/>
      <c r="I98" s="150">
        <v>0</v>
      </c>
      <c r="J98" s="28"/>
      <c r="K98" s="797" t="s">
        <v>473</v>
      </c>
      <c r="L98" s="797"/>
      <c r="M98" s="73">
        <v>0</v>
      </c>
      <c r="N98" s="74" t="s">
        <v>517</v>
      </c>
    </row>
    <row r="99" spans="1:14" s="32" customFormat="1" ht="21.75" customHeight="1">
      <c r="A99" s="803"/>
      <c r="B99" s="803"/>
      <c r="C99" s="803"/>
      <c r="K99" s="797" t="s">
        <v>476</v>
      </c>
      <c r="L99" s="797"/>
      <c r="M99" s="73">
        <v>0</v>
      </c>
      <c r="N99" s="74" t="s">
        <v>517</v>
      </c>
    </row>
    <row r="100" spans="1:14" s="32" customFormat="1" ht="33" customHeight="1">
      <c r="A100" s="841" t="s">
        <v>477</v>
      </c>
      <c r="B100" s="841"/>
      <c r="C100" s="841"/>
      <c r="K100" s="797" t="s">
        <v>476</v>
      </c>
      <c r="L100" s="797"/>
      <c r="M100" s="73">
        <v>0</v>
      </c>
      <c r="N100" s="74" t="s">
        <v>517</v>
      </c>
    </row>
    <row r="101" spans="1:14" ht="24" customHeight="1">
      <c r="B101" s="51"/>
      <c r="C101" s="51"/>
    </row>
    <row r="102" spans="1:14" ht="18" customHeight="1">
      <c r="A102" s="138"/>
      <c r="B102" s="138"/>
      <c r="C102" s="138"/>
      <c r="D102" s="139"/>
      <c r="E102" s="139"/>
      <c r="F102" s="139"/>
      <c r="G102" s="139"/>
      <c r="H102" s="139"/>
      <c r="I102" s="139"/>
      <c r="J102" s="139"/>
      <c r="K102" s="139"/>
      <c r="L102" s="139"/>
      <c r="M102" s="139"/>
      <c r="N102" s="139"/>
    </row>
    <row r="103" spans="1:14" ht="33" customHeight="1">
      <c r="A103" s="796" t="s">
        <v>478</v>
      </c>
      <c r="B103" s="796"/>
      <c r="C103" s="796"/>
      <c r="D103" s="796"/>
      <c r="E103" s="796"/>
      <c r="F103" s="796"/>
      <c r="G103" s="796"/>
      <c r="H103" s="796"/>
      <c r="I103" s="796"/>
      <c r="J103" s="796"/>
      <c r="K103" s="796"/>
      <c r="L103" s="796"/>
      <c r="M103" s="796"/>
      <c r="N103" s="796"/>
    </row>
    <row r="104" spans="1:14" ht="18" customHeight="1">
      <c r="A104" s="32"/>
      <c r="B104" s="32"/>
      <c r="C104" s="32"/>
      <c r="D104" s="32"/>
      <c r="E104" s="32"/>
      <c r="F104" s="32"/>
      <c r="G104" s="32"/>
      <c r="H104" s="32"/>
      <c r="I104" s="32"/>
      <c r="J104" s="32"/>
      <c r="K104" s="32"/>
      <c r="L104" s="32"/>
      <c r="M104" s="32"/>
      <c r="N104" s="32"/>
    </row>
    <row r="105" spans="1:14" ht="18" customHeight="1">
      <c r="A105" s="779" t="s">
        <v>479</v>
      </c>
      <c r="B105" s="780"/>
      <c r="C105" s="785" t="s">
        <v>480</v>
      </c>
      <c r="D105" s="786"/>
      <c r="E105" s="786"/>
      <c r="F105" s="787"/>
      <c r="G105" s="140" t="s">
        <v>481</v>
      </c>
      <c r="H105" s="788" t="s">
        <v>482</v>
      </c>
      <c r="I105" s="788"/>
      <c r="J105" s="788"/>
      <c r="K105" s="788"/>
      <c r="L105" s="788"/>
      <c r="M105" s="789"/>
      <c r="N105" s="141" t="s">
        <v>483</v>
      </c>
    </row>
    <row r="106" spans="1:14" ht="18" customHeight="1">
      <c r="A106" s="781"/>
      <c r="B106" s="782"/>
      <c r="C106" s="790" t="s">
        <v>484</v>
      </c>
      <c r="D106" s="791" t="s">
        <v>415</v>
      </c>
      <c r="E106" s="792" t="s">
        <v>416</v>
      </c>
      <c r="F106" s="774" t="s">
        <v>485</v>
      </c>
      <c r="G106" s="774" t="s">
        <v>486</v>
      </c>
      <c r="H106" s="774" t="s">
        <v>534</v>
      </c>
      <c r="I106" s="774" t="s">
        <v>488</v>
      </c>
      <c r="J106" s="774" t="s">
        <v>421</v>
      </c>
      <c r="K106" s="774"/>
      <c r="L106" s="794" t="s">
        <v>422</v>
      </c>
      <c r="M106" s="795"/>
      <c r="N106" s="774" t="s">
        <v>489</v>
      </c>
    </row>
    <row r="107" spans="1:14" ht="18" customHeight="1">
      <c r="A107" s="783"/>
      <c r="B107" s="784"/>
      <c r="C107" s="790"/>
      <c r="D107" s="791"/>
      <c r="E107" s="792"/>
      <c r="F107" s="793"/>
      <c r="G107" s="774"/>
      <c r="H107" s="774"/>
      <c r="I107" s="774"/>
      <c r="J107" s="774"/>
      <c r="K107" s="774"/>
      <c r="L107" s="63" t="s">
        <v>441</v>
      </c>
      <c r="M107" s="63" t="s">
        <v>442</v>
      </c>
      <c r="N107" s="774"/>
    </row>
    <row r="108" spans="1:14" ht="18" customHeight="1">
      <c r="A108" s="775" t="s">
        <v>490</v>
      </c>
      <c r="B108" s="775"/>
      <c r="C108" s="775"/>
      <c r="D108" s="775"/>
      <c r="E108" s="775"/>
      <c r="F108" s="775"/>
      <c r="G108" s="775"/>
      <c r="H108" s="775"/>
      <c r="I108" s="775"/>
      <c r="J108" s="775"/>
      <c r="K108" s="775"/>
      <c r="L108" s="775"/>
      <c r="M108" s="775"/>
      <c r="N108" s="776"/>
    </row>
    <row r="109" spans="1:14" ht="18" customHeight="1">
      <c r="A109" s="142"/>
      <c r="B109" s="143" t="s">
        <v>491</v>
      </c>
      <c r="C109" s="144">
        <f>SUM(C110:C112)</f>
        <v>0</v>
      </c>
      <c r="D109" s="145">
        <f>SUM(D110:D112)</f>
        <v>0</v>
      </c>
      <c r="E109" s="145">
        <f>SUM(E110:E112)</f>
        <v>0</v>
      </c>
      <c r="F109" s="144">
        <f>C109+D109-E109</f>
        <v>0</v>
      </c>
      <c r="G109" s="144">
        <f>SUM(G110:G112)</f>
        <v>0</v>
      </c>
      <c r="H109" s="145">
        <f>SUM(H110:H112)</f>
        <v>0</v>
      </c>
      <c r="I109" s="144">
        <f>G109+H109</f>
        <v>0</v>
      </c>
      <c r="J109" s="777" t="e">
        <f>(I109/F109)</f>
        <v>#DIV/0!</v>
      </c>
      <c r="K109" s="777"/>
      <c r="L109" s="146">
        <f>SUM(L110:L112)</f>
        <v>0</v>
      </c>
      <c r="M109" s="146">
        <f>SUM(M110:M112)</f>
        <v>0</v>
      </c>
      <c r="N109" s="144">
        <f>F109-I109</f>
        <v>0</v>
      </c>
    </row>
    <row r="110" spans="1:14" ht="18" customHeight="1">
      <c r="A110" s="142">
        <v>1</v>
      </c>
      <c r="B110" s="44" t="s">
        <v>492</v>
      </c>
      <c r="C110" s="147">
        <v>0</v>
      </c>
      <c r="D110" s="147">
        <v>0</v>
      </c>
      <c r="E110" s="147">
        <v>0</v>
      </c>
      <c r="F110" s="144">
        <f>C110+D110-E110</f>
        <v>0</v>
      </c>
      <c r="G110" s="148">
        <v>0</v>
      </c>
      <c r="H110" s="147">
        <v>0</v>
      </c>
      <c r="I110" s="148">
        <f>G110+H110</f>
        <v>0</v>
      </c>
      <c r="J110" s="778" t="e">
        <f>(I110/F110)</f>
        <v>#DIV/0!</v>
      </c>
      <c r="K110" s="778"/>
      <c r="L110" s="149">
        <v>0</v>
      </c>
      <c r="M110" s="149">
        <v>0</v>
      </c>
      <c r="N110" s="150">
        <f>(F110-I110)</f>
        <v>0</v>
      </c>
    </row>
    <row r="111" spans="1:14" ht="18" customHeight="1">
      <c r="A111" s="142">
        <v>2</v>
      </c>
      <c r="B111" s="44" t="s">
        <v>493</v>
      </c>
      <c r="C111" s="147">
        <v>0</v>
      </c>
      <c r="D111" s="147">
        <v>0</v>
      </c>
      <c r="E111" s="147">
        <v>0</v>
      </c>
      <c r="F111" s="144">
        <f>C111+D111-E111</f>
        <v>0</v>
      </c>
      <c r="G111" s="148">
        <v>0</v>
      </c>
      <c r="H111" s="147">
        <v>0</v>
      </c>
      <c r="I111" s="148">
        <f t="shared" ref="I111:I112" si="27">G111+H111</f>
        <v>0</v>
      </c>
      <c r="J111" s="778" t="e">
        <f t="shared" ref="J111:J112" si="28">(I111/F111)</f>
        <v>#DIV/0!</v>
      </c>
      <c r="K111" s="778"/>
      <c r="L111" s="149">
        <v>0</v>
      </c>
      <c r="M111" s="149">
        <v>0</v>
      </c>
      <c r="N111" s="150">
        <f>(F111-I111)</f>
        <v>0</v>
      </c>
    </row>
    <row r="112" spans="1:14" ht="18" customHeight="1">
      <c r="A112" s="142">
        <v>3</v>
      </c>
      <c r="B112" s="44" t="s">
        <v>494</v>
      </c>
      <c r="C112" s="147">
        <v>0</v>
      </c>
      <c r="D112" s="147">
        <v>0</v>
      </c>
      <c r="E112" s="147">
        <v>0</v>
      </c>
      <c r="F112" s="144">
        <f>C112+D112-E112</f>
        <v>0</v>
      </c>
      <c r="G112" s="148">
        <v>0</v>
      </c>
      <c r="H112" s="147">
        <v>0</v>
      </c>
      <c r="I112" s="148">
        <f t="shared" si="27"/>
        <v>0</v>
      </c>
      <c r="J112" s="778" t="e">
        <f t="shared" si="28"/>
        <v>#DIV/0!</v>
      </c>
      <c r="K112" s="778"/>
      <c r="L112" s="149">
        <v>0</v>
      </c>
      <c r="M112" s="149">
        <v>0</v>
      </c>
      <c r="N112" s="150">
        <f>(F112-I112)</f>
        <v>0</v>
      </c>
    </row>
    <row r="113" spans="1:14" ht="18" customHeight="1">
      <c r="A113" s="32"/>
      <c r="B113" s="32"/>
      <c r="C113" s="32"/>
      <c r="D113" s="32"/>
      <c r="E113" s="32"/>
      <c r="F113" s="32"/>
      <c r="G113" s="32"/>
      <c r="H113" s="32"/>
      <c r="I113" s="32"/>
      <c r="J113" s="32"/>
      <c r="K113" s="32"/>
      <c r="L113" s="32"/>
      <c r="M113" s="32"/>
      <c r="N113" s="32"/>
    </row>
    <row r="114" spans="1:14" ht="18" customHeight="1">
      <c r="A114" s="32"/>
      <c r="B114" s="32"/>
      <c r="C114" s="151"/>
      <c r="D114" s="151"/>
      <c r="E114" s="151"/>
      <c r="F114" s="151"/>
      <c r="G114" s="151"/>
      <c r="H114" s="151"/>
      <c r="I114" s="151"/>
      <c r="J114" s="152"/>
      <c r="K114" s="152"/>
      <c r="L114" s="151"/>
      <c r="M114" s="151"/>
      <c r="N114" s="151"/>
    </row>
    <row r="115" spans="1:14" ht="18" customHeight="1">
      <c r="A115" s="772" t="s">
        <v>210</v>
      </c>
      <c r="B115" s="773"/>
      <c r="C115" s="771"/>
      <c r="D115" s="771" t="s">
        <v>455</v>
      </c>
      <c r="E115" s="737"/>
      <c r="F115" s="737"/>
      <c r="G115" s="737"/>
      <c r="H115" s="737" t="s">
        <v>495</v>
      </c>
      <c r="I115" s="737"/>
      <c r="J115" s="737"/>
      <c r="K115" s="737"/>
      <c r="L115" s="737"/>
      <c r="M115" s="737"/>
      <c r="N115" s="737"/>
    </row>
    <row r="116" spans="1:14" ht="18" customHeight="1">
      <c r="A116" s="768"/>
      <c r="B116" s="769"/>
      <c r="C116" s="770"/>
      <c r="D116" s="771"/>
      <c r="E116" s="737"/>
      <c r="F116" s="737"/>
      <c r="G116" s="737"/>
      <c r="H116" s="737"/>
      <c r="I116" s="737"/>
      <c r="J116" s="737"/>
      <c r="K116" s="737"/>
      <c r="L116" s="737"/>
      <c r="M116" s="737"/>
      <c r="N116" s="737"/>
    </row>
    <row r="117" spans="1:14" ht="50.45" customHeight="1">
      <c r="A117" s="768"/>
      <c r="B117" s="769"/>
      <c r="C117" s="770"/>
      <c r="D117" s="771"/>
      <c r="E117" s="737"/>
      <c r="F117" s="737"/>
      <c r="G117" s="737"/>
      <c r="H117" s="737"/>
      <c r="I117" s="737"/>
      <c r="J117" s="737"/>
      <c r="K117" s="737"/>
      <c r="L117" s="737"/>
      <c r="M117" s="737"/>
      <c r="N117" s="737"/>
    </row>
    <row r="118" spans="1:14" ht="18" customHeight="1">
      <c r="A118" s="772" t="s">
        <v>317</v>
      </c>
      <c r="B118" s="773"/>
      <c r="C118" s="771"/>
      <c r="D118" s="771" t="s">
        <v>317</v>
      </c>
      <c r="E118" s="737"/>
      <c r="F118" s="737"/>
      <c r="G118" s="737"/>
      <c r="H118" s="737" t="s">
        <v>317</v>
      </c>
      <c r="I118" s="737"/>
      <c r="J118" s="737"/>
      <c r="K118" s="737"/>
      <c r="L118" s="737"/>
      <c r="M118" s="737"/>
      <c r="N118" s="737"/>
    </row>
  </sheetData>
  <sheetProtection algorithmName="SHA-512" hashValue="YK6IaKx3qCOqDunHSfAxvNNitR2bcz/oJWM5u0r1sYn9QSN/tH1opa4qTeBxFJM4LZsPzLekZrFHVcBUkvTylA==" saltValue="mCQP9EpMpBFltrIbBKnUWQ==" spinCount="100000" sheet="1" objects="1" scenarios="1"/>
  <mergeCells count="233">
    <mergeCell ref="M2:N2"/>
    <mergeCell ref="C3:D3"/>
    <mergeCell ref="E3:F3"/>
    <mergeCell ref="A67:B67"/>
    <mergeCell ref="J67:K67"/>
    <mergeCell ref="J65:K65"/>
    <mergeCell ref="J64:K64"/>
    <mergeCell ref="L68:M68"/>
    <mergeCell ref="M3:N3"/>
    <mergeCell ref="C4:D4"/>
    <mergeCell ref="E4:F4"/>
    <mergeCell ref="G4:H4"/>
    <mergeCell ref="J4:K4"/>
    <mergeCell ref="M4:N4"/>
    <mergeCell ref="G3:H3"/>
    <mergeCell ref="J3:K3"/>
    <mergeCell ref="J61:K61"/>
    <mergeCell ref="J62:K62"/>
    <mergeCell ref="J60:K60"/>
    <mergeCell ref="I24:N24"/>
    <mergeCell ref="J22:K22"/>
    <mergeCell ref="B24:D24"/>
    <mergeCell ref="A22:B22"/>
    <mergeCell ref="A12:A13"/>
    <mergeCell ref="J82:K82"/>
    <mergeCell ref="E69:E70"/>
    <mergeCell ref="F69:F70"/>
    <mergeCell ref="G69:G70"/>
    <mergeCell ref="J66:K66"/>
    <mergeCell ref="G2:H2"/>
    <mergeCell ref="J68:K68"/>
    <mergeCell ref="J33:K33"/>
    <mergeCell ref="J34:K35"/>
    <mergeCell ref="F34:F35"/>
    <mergeCell ref="H34:H35"/>
    <mergeCell ref="I34:I35"/>
    <mergeCell ref="G34:G35"/>
    <mergeCell ref="E26:H26"/>
    <mergeCell ref="I26:N26"/>
    <mergeCell ref="A31:N31"/>
    <mergeCell ref="A32:N32"/>
    <mergeCell ref="A34:A35"/>
    <mergeCell ref="D34:D35"/>
    <mergeCell ref="E34:E35"/>
    <mergeCell ref="B25:D25"/>
    <mergeCell ref="J58:K58"/>
    <mergeCell ref="J63:K63"/>
    <mergeCell ref="J55:K55"/>
    <mergeCell ref="A1:N1"/>
    <mergeCell ref="M6:N6"/>
    <mergeCell ref="C8:D8"/>
    <mergeCell ref="E8:F8"/>
    <mergeCell ref="G9:H9"/>
    <mergeCell ref="J9:K9"/>
    <mergeCell ref="M9:N9"/>
    <mergeCell ref="M5:N5"/>
    <mergeCell ref="C6:D6"/>
    <mergeCell ref="E6:F6"/>
    <mergeCell ref="G6:H6"/>
    <mergeCell ref="J6:K6"/>
    <mergeCell ref="A2:A10"/>
    <mergeCell ref="C2:D2"/>
    <mergeCell ref="E2:F2"/>
    <mergeCell ref="J2:K2"/>
    <mergeCell ref="G8:H8"/>
    <mergeCell ref="J8:K8"/>
    <mergeCell ref="M8:N8"/>
    <mergeCell ref="E9:F9"/>
    <mergeCell ref="C5:D5"/>
    <mergeCell ref="E5:F5"/>
    <mergeCell ref="G5:H5"/>
    <mergeCell ref="J5:K5"/>
    <mergeCell ref="B87:C87"/>
    <mergeCell ref="D87:G87"/>
    <mergeCell ref="B89:C89"/>
    <mergeCell ref="D89:G89"/>
    <mergeCell ref="H89:N89"/>
    <mergeCell ref="H87:N87"/>
    <mergeCell ref="B88:C88"/>
    <mergeCell ref="D88:G88"/>
    <mergeCell ref="H88:N88"/>
    <mergeCell ref="J74:K74"/>
    <mergeCell ref="J76:K76"/>
    <mergeCell ref="J77:K77"/>
    <mergeCell ref="B86:C86"/>
    <mergeCell ref="D86:G86"/>
    <mergeCell ref="H86:N86"/>
    <mergeCell ref="L69:M69"/>
    <mergeCell ref="J69:K70"/>
    <mergeCell ref="J79:K79"/>
    <mergeCell ref="A84:B84"/>
    <mergeCell ref="J84:K84"/>
    <mergeCell ref="A85:B85"/>
    <mergeCell ref="J85:K85"/>
    <mergeCell ref="J81:K81"/>
    <mergeCell ref="J83:K83"/>
    <mergeCell ref="J78:K78"/>
    <mergeCell ref="A69:A70"/>
    <mergeCell ref="B69:B70"/>
    <mergeCell ref="C69:C70"/>
    <mergeCell ref="D69:D70"/>
    <mergeCell ref="H69:H70"/>
    <mergeCell ref="I69:I70"/>
    <mergeCell ref="J75:K75"/>
    <mergeCell ref="J80:K80"/>
    <mergeCell ref="N69:N70"/>
    <mergeCell ref="B71:N71"/>
    <mergeCell ref="J72:K72"/>
    <mergeCell ref="J73:K73"/>
    <mergeCell ref="J59:K59"/>
    <mergeCell ref="J56:K56"/>
    <mergeCell ref="J57:K57"/>
    <mergeCell ref="J44:K44"/>
    <mergeCell ref="E24:H24"/>
    <mergeCell ref="J45:K45"/>
    <mergeCell ref="J46:K46"/>
    <mergeCell ref="J47:K47"/>
    <mergeCell ref="J50:K50"/>
    <mergeCell ref="J48:K48"/>
    <mergeCell ref="J54:K54"/>
    <mergeCell ref="B51:N51"/>
    <mergeCell ref="J52:K52"/>
    <mergeCell ref="J53:K53"/>
    <mergeCell ref="J49:K49"/>
    <mergeCell ref="A50:B50"/>
    <mergeCell ref="J41:K41"/>
    <mergeCell ref="J42:K42"/>
    <mergeCell ref="J43:K43"/>
    <mergeCell ref="I25:N25"/>
    <mergeCell ref="J11:K11"/>
    <mergeCell ref="B36:N36"/>
    <mergeCell ref="J37:K37"/>
    <mergeCell ref="J38:K38"/>
    <mergeCell ref="I12:I13"/>
    <mergeCell ref="J12:K13"/>
    <mergeCell ref="B27:D27"/>
    <mergeCell ref="E27:H27"/>
    <mergeCell ref="I27:N27"/>
    <mergeCell ref="B34:B35"/>
    <mergeCell ref="J39:K39"/>
    <mergeCell ref="E12:E13"/>
    <mergeCell ref="B26:D26"/>
    <mergeCell ref="H12:H13"/>
    <mergeCell ref="B12:B13"/>
    <mergeCell ref="N12:N13"/>
    <mergeCell ref="J19:K19"/>
    <mergeCell ref="J20:K20"/>
    <mergeCell ref="J21:K21"/>
    <mergeCell ref="J14:K14"/>
    <mergeCell ref="N34:N35"/>
    <mergeCell ref="J40:K40"/>
    <mergeCell ref="C34:C35"/>
    <mergeCell ref="E25:H25"/>
    <mergeCell ref="C7:D7"/>
    <mergeCell ref="E7:F7"/>
    <mergeCell ref="G7:H7"/>
    <mergeCell ref="J7:K7"/>
    <mergeCell ref="M7:N7"/>
    <mergeCell ref="C9:D9"/>
    <mergeCell ref="G10:H10"/>
    <mergeCell ref="J10:L10"/>
    <mergeCell ref="M10:N10"/>
    <mergeCell ref="J15:K15"/>
    <mergeCell ref="J16:K16"/>
    <mergeCell ref="J17:K17"/>
    <mergeCell ref="F12:F13"/>
    <mergeCell ref="G12:G13"/>
    <mergeCell ref="J18:K18"/>
    <mergeCell ref="L11:M11"/>
    <mergeCell ref="L12:M12"/>
    <mergeCell ref="L33:M33"/>
    <mergeCell ref="L34:M34"/>
    <mergeCell ref="C12:C13"/>
    <mergeCell ref="D12:D13"/>
    <mergeCell ref="N106:N107"/>
    <mergeCell ref="G91:I91"/>
    <mergeCell ref="K96:L96"/>
    <mergeCell ref="K98:L98"/>
    <mergeCell ref="J91:K91"/>
    <mergeCell ref="A91:C92"/>
    <mergeCell ref="A93:C93"/>
    <mergeCell ref="A95:C99"/>
    <mergeCell ref="K99:L99"/>
    <mergeCell ref="D96:E96"/>
    <mergeCell ref="G93:I93"/>
    <mergeCell ref="J93:K93"/>
    <mergeCell ref="J92:K92"/>
    <mergeCell ref="D97:E97"/>
    <mergeCell ref="K97:L97"/>
    <mergeCell ref="G97:H97"/>
    <mergeCell ref="G92:I92"/>
    <mergeCell ref="D93:E93"/>
    <mergeCell ref="D95:E95"/>
    <mergeCell ref="D91:E91"/>
    <mergeCell ref="D92:E92"/>
    <mergeCell ref="G96:H96"/>
    <mergeCell ref="A94:C94"/>
    <mergeCell ref="D98:E98"/>
    <mergeCell ref="C105:F105"/>
    <mergeCell ref="H105:M105"/>
    <mergeCell ref="C106:C107"/>
    <mergeCell ref="D106:D107"/>
    <mergeCell ref="E106:E107"/>
    <mergeCell ref="F106:F107"/>
    <mergeCell ref="G106:G107"/>
    <mergeCell ref="H106:H107"/>
    <mergeCell ref="I106:I107"/>
    <mergeCell ref="J106:K107"/>
    <mergeCell ref="L106:M106"/>
    <mergeCell ref="A100:C100"/>
    <mergeCell ref="K100:L100"/>
    <mergeCell ref="G95:J95"/>
    <mergeCell ref="K95:L95"/>
    <mergeCell ref="A117:C117"/>
    <mergeCell ref="D117:G117"/>
    <mergeCell ref="H117:N117"/>
    <mergeCell ref="A118:C118"/>
    <mergeCell ref="D118:G118"/>
    <mergeCell ref="H118:N118"/>
    <mergeCell ref="A108:N108"/>
    <mergeCell ref="J109:K109"/>
    <mergeCell ref="J110:K110"/>
    <mergeCell ref="J111:K111"/>
    <mergeCell ref="J112:K112"/>
    <mergeCell ref="A115:C115"/>
    <mergeCell ref="D115:G115"/>
    <mergeCell ref="H115:N115"/>
    <mergeCell ref="A116:C116"/>
    <mergeCell ref="D116:G116"/>
    <mergeCell ref="H116:N116"/>
    <mergeCell ref="G98:H98"/>
    <mergeCell ref="A103:N103"/>
    <mergeCell ref="A105:B107"/>
  </mergeCells>
  <printOptions horizontalCentered="1"/>
  <pageMargins left="0.23622047244094491" right="0.23622047244094491" top="1.4960629921259843" bottom="0.74803149606299213" header="0.31496062992125984" footer="0.31496062992125984"/>
  <pageSetup scale="44"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27" max="13" man="1"/>
    <brk id="70" max="13" man="1"/>
    <brk id="101" max="13" man="1"/>
  </rowBreaks>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39">
    <tabColor theme="8" tint="0.39997558519241921"/>
  </sheetPr>
  <dimension ref="A1:N120"/>
  <sheetViews>
    <sheetView showGridLines="0" topLeftCell="B1" zoomScale="80" zoomScaleNormal="80" zoomScaleSheetLayoutView="80" workbookViewId="0">
      <selection sqref="A1:N1"/>
    </sheetView>
  </sheetViews>
  <sheetFormatPr baseColWidth="10" defaultColWidth="11.42578125" defaultRowHeight="18" customHeight="1"/>
  <cols>
    <col min="1" max="1" width="12.7109375" style="45" customWidth="1"/>
    <col min="2" max="2" width="53.5703125" style="45" customWidth="1"/>
    <col min="3" max="5" width="19.7109375" style="45" customWidth="1"/>
    <col min="6" max="6" width="26.7109375" style="45" customWidth="1"/>
    <col min="7" max="11" width="19.7109375" style="45" customWidth="1"/>
    <col min="12" max="13" width="19.7109375" style="48" customWidth="1"/>
    <col min="14" max="15" width="19.7109375" style="45" customWidth="1"/>
    <col min="16"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535</v>
      </c>
      <c r="H12" s="802" t="s">
        <v>536</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7'!F14</f>
        <v>115823760</v>
      </c>
      <c r="D14" s="226">
        <v>0</v>
      </c>
      <c r="E14" s="226">
        <v>0</v>
      </c>
      <c r="F14" s="225">
        <f>C14+D14-E14</f>
        <v>115823760</v>
      </c>
      <c r="G14" s="225">
        <f>'MES 7'!I14</f>
        <v>278782964.32999998</v>
      </c>
      <c r="H14" s="225">
        <f>M9</f>
        <v>48259900</v>
      </c>
      <c r="I14" s="225">
        <f>G14+H14</f>
        <v>327042864.32999998</v>
      </c>
      <c r="J14" s="778">
        <f t="shared" ref="J14:J22" si="1">(I14/F14)</f>
        <v>2.8236249999999998</v>
      </c>
      <c r="K14" s="778"/>
      <c r="L14" s="221">
        <v>0</v>
      </c>
      <c r="M14" s="221">
        <v>0</v>
      </c>
      <c r="N14" s="222">
        <f>F14-I14</f>
        <v>-211219104.32999998</v>
      </c>
    </row>
    <row r="15" spans="1:14" ht="22.9" customHeight="1">
      <c r="A15" s="52">
        <v>1200</v>
      </c>
      <c r="B15" s="137" t="s">
        <v>259</v>
      </c>
      <c r="C15" s="225">
        <f>+PRESUPUESTO!K25</f>
        <v>0</v>
      </c>
      <c r="D15" s="226">
        <v>0</v>
      </c>
      <c r="E15" s="226">
        <v>0</v>
      </c>
      <c r="F15" s="225">
        <f t="shared" ref="F15:F17" si="2">C15+D15-E15</f>
        <v>0</v>
      </c>
      <c r="G15" s="225">
        <f>'MES 7'!I15</f>
        <v>0</v>
      </c>
      <c r="H15" s="226">
        <v>0</v>
      </c>
      <c r="I15" s="225">
        <f t="shared" ref="I15:I17" si="3">G15+H15</f>
        <v>0</v>
      </c>
      <c r="J15" s="778" t="e">
        <f t="shared" si="1"/>
        <v>#DIV/0!</v>
      </c>
      <c r="K15" s="778"/>
      <c r="L15" s="221">
        <v>0</v>
      </c>
      <c r="M15" s="221">
        <v>0</v>
      </c>
      <c r="N15" s="222">
        <f t="shared" ref="N15:N17" si="4">F15-I15</f>
        <v>0</v>
      </c>
    </row>
    <row r="16" spans="1:14" ht="24" customHeight="1">
      <c r="A16" s="52">
        <v>1300</v>
      </c>
      <c r="B16" s="137" t="s">
        <v>260</v>
      </c>
      <c r="C16" s="225">
        <f>+PRESUPUESTO!K26</f>
        <v>0</v>
      </c>
      <c r="D16" s="226">
        <v>0</v>
      </c>
      <c r="E16" s="226">
        <v>0</v>
      </c>
      <c r="F16" s="225">
        <f t="shared" si="2"/>
        <v>0</v>
      </c>
      <c r="G16" s="225">
        <f>'MES 7'!I16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7'!I17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7'!I18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7'!I19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7'!I20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7'!I21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278782964.32999998</v>
      </c>
      <c r="H22" s="237">
        <f t="shared" si="5"/>
        <v>48259900</v>
      </c>
      <c r="I22" s="227">
        <f t="shared" si="5"/>
        <v>327042864.32999998</v>
      </c>
      <c r="J22" s="777">
        <f t="shared" si="1"/>
        <v>2.8236249999999998</v>
      </c>
      <c r="K22" s="777"/>
      <c r="L22" s="223">
        <f>SUM(L14:L21)</f>
        <v>0</v>
      </c>
      <c r="M22" s="223">
        <f>SUM(M14:M21)</f>
        <v>0</v>
      </c>
      <c r="N22" s="224">
        <f>SUM(N14:N21)</f>
        <v>-211219104.32999998</v>
      </c>
    </row>
    <row r="23" spans="1:14" ht="18" customHeight="1">
      <c r="A23" s="53"/>
      <c r="B23" s="53"/>
      <c r="C23" s="53"/>
      <c r="D23" s="53"/>
      <c r="E23" s="53"/>
      <c r="F23" s="53"/>
      <c r="G23" s="53"/>
      <c r="H23" s="53"/>
      <c r="I23" s="53"/>
      <c r="J23" s="53"/>
      <c r="K23" s="53"/>
      <c r="L23" s="78"/>
      <c r="M23" s="78"/>
      <c r="N23" s="53"/>
    </row>
    <row r="24" spans="1:14" ht="18" customHeight="1">
      <c r="A24" s="53"/>
      <c r="B24" s="812" t="s">
        <v>210</v>
      </c>
      <c r="C24" s="812"/>
      <c r="D24" s="812"/>
      <c r="E24" s="812" t="s">
        <v>501</v>
      </c>
      <c r="F24" s="812"/>
      <c r="G24" s="812"/>
      <c r="H24" s="812"/>
      <c r="I24" s="812" t="s">
        <v>502</v>
      </c>
      <c r="J24" s="812"/>
      <c r="K24" s="812"/>
      <c r="L24" s="812"/>
      <c r="M24" s="812"/>
      <c r="N24" s="812"/>
    </row>
    <row r="25" spans="1:14" ht="18" customHeight="1">
      <c r="A25" s="53"/>
      <c r="B25" s="812"/>
      <c r="C25" s="812"/>
      <c r="D25" s="812"/>
      <c r="E25" s="812"/>
      <c r="F25" s="812"/>
      <c r="G25" s="812"/>
      <c r="H25" s="812"/>
      <c r="I25" s="812"/>
      <c r="J25" s="812"/>
      <c r="K25" s="812"/>
      <c r="L25" s="812"/>
      <c r="M25" s="812"/>
      <c r="N25" s="812"/>
    </row>
    <row r="26" spans="1:14" ht="40.5" customHeight="1">
      <c r="A26" s="53"/>
      <c r="B26" s="812"/>
      <c r="C26" s="812"/>
      <c r="D26" s="812"/>
      <c r="E26" s="812"/>
      <c r="F26" s="812"/>
      <c r="G26" s="812"/>
      <c r="H26" s="812"/>
      <c r="I26" s="812"/>
      <c r="J26" s="812"/>
      <c r="K26" s="812"/>
      <c r="L26" s="812"/>
      <c r="M26" s="812"/>
      <c r="N26" s="812"/>
    </row>
    <row r="27" spans="1:14" ht="12">
      <c r="A27" s="53"/>
      <c r="B27" s="812" t="s">
        <v>317</v>
      </c>
      <c r="C27" s="812"/>
      <c r="D27" s="812"/>
      <c r="E27" s="812" t="s">
        <v>317</v>
      </c>
      <c r="F27" s="812"/>
      <c r="G27" s="812"/>
      <c r="H27" s="812"/>
      <c r="I27" s="812" t="s">
        <v>317</v>
      </c>
      <c r="J27" s="812"/>
      <c r="K27" s="812"/>
      <c r="L27" s="812"/>
      <c r="M27" s="812"/>
      <c r="N27" s="812"/>
    </row>
    <row r="28" spans="1:14" ht="14.45" customHeight="1"/>
    <row r="29" spans="1:14" ht="12">
      <c r="B29" s="49" t="s">
        <v>432</v>
      </c>
    </row>
    <row r="30" spans="1:14" ht="12">
      <c r="B30" s="49"/>
    </row>
    <row r="31" spans="1:14" ht="12">
      <c r="B31" s="49"/>
    </row>
    <row r="32" spans="1:14" ht="12">
      <c r="B32" s="49"/>
    </row>
    <row r="33" spans="1:14" ht="12">
      <c r="A33" s="810" t="s">
        <v>433</v>
      </c>
      <c r="B33" s="810"/>
      <c r="C33" s="810"/>
      <c r="D33" s="810"/>
      <c r="E33" s="810"/>
      <c r="F33" s="810"/>
      <c r="G33" s="810"/>
      <c r="H33" s="810"/>
      <c r="I33" s="810"/>
      <c r="J33" s="810"/>
      <c r="K33" s="810"/>
      <c r="L33" s="810"/>
      <c r="M33" s="810"/>
      <c r="N33" s="810"/>
    </row>
    <row r="34" spans="1:14" ht="12">
      <c r="A34" s="834"/>
      <c r="B34" s="834"/>
      <c r="C34" s="834"/>
      <c r="D34" s="834"/>
      <c r="E34" s="834"/>
      <c r="F34" s="834"/>
      <c r="G34" s="834"/>
      <c r="H34" s="834"/>
      <c r="I34" s="834"/>
      <c r="J34" s="834"/>
      <c r="K34" s="834"/>
      <c r="L34" s="834"/>
      <c r="M34" s="834"/>
      <c r="N34" s="834"/>
    </row>
    <row r="35" spans="1:14" ht="18" customHeight="1">
      <c r="A35" s="58" t="s">
        <v>253</v>
      </c>
      <c r="B35" s="59" t="s">
        <v>408</v>
      </c>
      <c r="C35" s="59">
        <v>1</v>
      </c>
      <c r="D35" s="59">
        <v>2</v>
      </c>
      <c r="E35" s="59">
        <v>3</v>
      </c>
      <c r="F35" s="59" t="s">
        <v>409</v>
      </c>
      <c r="G35" s="59">
        <v>5</v>
      </c>
      <c r="H35" s="59">
        <v>-6</v>
      </c>
      <c r="I35" s="59" t="s">
        <v>410</v>
      </c>
      <c r="J35" s="826" t="s">
        <v>411</v>
      </c>
      <c r="K35" s="826"/>
      <c r="L35" s="806" t="s">
        <v>412</v>
      </c>
      <c r="M35" s="806"/>
      <c r="N35" s="59" t="s">
        <v>413</v>
      </c>
    </row>
    <row r="36" spans="1:14" s="47" customFormat="1" ht="22.9" customHeight="1">
      <c r="A36" s="737">
        <v>2000</v>
      </c>
      <c r="B36" s="737" t="s">
        <v>269</v>
      </c>
      <c r="C36" s="809" t="s">
        <v>497</v>
      </c>
      <c r="D36" s="737" t="s">
        <v>415</v>
      </c>
      <c r="E36" s="737" t="s">
        <v>416</v>
      </c>
      <c r="F36" s="802" t="s">
        <v>417</v>
      </c>
      <c r="G36" s="802" t="s">
        <v>537</v>
      </c>
      <c r="H36" s="802" t="s">
        <v>538</v>
      </c>
      <c r="I36" s="802" t="s">
        <v>506</v>
      </c>
      <c r="J36" s="802" t="s">
        <v>439</v>
      </c>
      <c r="K36" s="802"/>
      <c r="L36" s="807" t="s">
        <v>422</v>
      </c>
      <c r="M36" s="807"/>
      <c r="N36" s="802" t="s">
        <v>440</v>
      </c>
    </row>
    <row r="37" spans="1:14" s="47" customFormat="1" ht="21" customHeight="1">
      <c r="A37" s="737"/>
      <c r="B37" s="737"/>
      <c r="C37" s="809"/>
      <c r="D37" s="737"/>
      <c r="E37" s="737"/>
      <c r="F37" s="802"/>
      <c r="G37" s="802"/>
      <c r="H37" s="802"/>
      <c r="I37" s="802"/>
      <c r="J37" s="802"/>
      <c r="K37" s="802"/>
      <c r="L37" s="62" t="s">
        <v>441</v>
      </c>
      <c r="M37" s="62" t="s">
        <v>442</v>
      </c>
      <c r="N37" s="802"/>
    </row>
    <row r="38" spans="1:14" s="47" customFormat="1" ht="18" customHeight="1">
      <c r="A38" s="61">
        <v>2100</v>
      </c>
      <c r="B38" s="737" t="s">
        <v>92</v>
      </c>
      <c r="C38" s="737"/>
      <c r="D38" s="737"/>
      <c r="E38" s="737"/>
      <c r="F38" s="737"/>
      <c r="G38" s="737"/>
      <c r="H38" s="737"/>
      <c r="I38" s="737"/>
      <c r="J38" s="737"/>
      <c r="K38" s="737"/>
      <c r="L38" s="737"/>
      <c r="M38" s="737"/>
      <c r="N38" s="737"/>
    </row>
    <row r="39" spans="1:14" ht="18" customHeight="1">
      <c r="A39" s="52">
        <v>2101</v>
      </c>
      <c r="B39" s="53" t="s">
        <v>272</v>
      </c>
      <c r="C39" s="225">
        <f>+PRESUPUESTO!K36</f>
        <v>0</v>
      </c>
      <c r="D39" s="226">
        <v>0</v>
      </c>
      <c r="E39" s="226">
        <v>0</v>
      </c>
      <c r="F39" s="225">
        <f t="shared" ref="F39:F49" si="6">C39+D39-E39</f>
        <v>0</v>
      </c>
      <c r="G39" s="225">
        <f>'MES 7'!I37</f>
        <v>0</v>
      </c>
      <c r="H39" s="226">
        <v>0</v>
      </c>
      <c r="I39" s="225">
        <f>G39+H39</f>
        <v>0</v>
      </c>
      <c r="J39" s="778" t="e">
        <f>(I39/F39)</f>
        <v>#DIV/0!</v>
      </c>
      <c r="K39" s="778"/>
      <c r="L39" s="221">
        <v>0</v>
      </c>
      <c r="M39" s="221">
        <v>0</v>
      </c>
      <c r="N39" s="150">
        <f>(F39-I39)</f>
        <v>0</v>
      </c>
    </row>
    <row r="40" spans="1:14" ht="18" customHeight="1">
      <c r="A40" s="52">
        <v>2102</v>
      </c>
      <c r="B40" s="53" t="s">
        <v>273</v>
      </c>
      <c r="C40" s="225">
        <f>+PRESUPUESTO!K37</f>
        <v>0</v>
      </c>
      <c r="D40" s="226">
        <v>0</v>
      </c>
      <c r="E40" s="226">
        <v>0</v>
      </c>
      <c r="F40" s="225">
        <f t="shared" si="6"/>
        <v>0</v>
      </c>
      <c r="G40" s="225">
        <f>'MES 7'!I38</f>
        <v>0</v>
      </c>
      <c r="H40" s="226">
        <v>0</v>
      </c>
      <c r="I40" s="225">
        <f t="shared" ref="I40:I49" si="7">G40+H40</f>
        <v>0</v>
      </c>
      <c r="J40" s="778" t="e">
        <f t="shared" ref="J40:J49" si="8">(I40/F40)</f>
        <v>#DIV/0!</v>
      </c>
      <c r="K40" s="778"/>
      <c r="L40" s="221">
        <v>0</v>
      </c>
      <c r="M40" s="221">
        <v>0</v>
      </c>
      <c r="N40" s="150">
        <f t="shared" ref="N40:N49" si="9">(F40-I40)</f>
        <v>0</v>
      </c>
    </row>
    <row r="41" spans="1:14" ht="18" customHeight="1">
      <c r="A41" s="52">
        <v>2103</v>
      </c>
      <c r="B41" s="53" t="s">
        <v>274</v>
      </c>
      <c r="C41" s="225">
        <f>+PRESUPUESTO!K38</f>
        <v>0</v>
      </c>
      <c r="D41" s="226">
        <v>0</v>
      </c>
      <c r="E41" s="226">
        <v>0</v>
      </c>
      <c r="F41" s="225">
        <f t="shared" si="6"/>
        <v>0</v>
      </c>
      <c r="G41" s="225">
        <f>'MES 7'!I39</f>
        <v>0</v>
      </c>
      <c r="H41" s="226">
        <v>0</v>
      </c>
      <c r="I41" s="225">
        <f t="shared" si="7"/>
        <v>0</v>
      </c>
      <c r="J41" s="778" t="e">
        <f t="shared" si="8"/>
        <v>#DIV/0!</v>
      </c>
      <c r="K41" s="778"/>
      <c r="L41" s="221">
        <v>0</v>
      </c>
      <c r="M41" s="221">
        <v>0</v>
      </c>
      <c r="N41" s="150">
        <f t="shared" si="9"/>
        <v>0</v>
      </c>
    </row>
    <row r="42" spans="1:14" ht="18" customHeight="1">
      <c r="A42" s="52">
        <v>2104</v>
      </c>
      <c r="B42" s="53" t="s">
        <v>275</v>
      </c>
      <c r="C42" s="225">
        <f>+PRESUPUESTO!K39</f>
        <v>0</v>
      </c>
      <c r="D42" s="226">
        <v>0</v>
      </c>
      <c r="E42" s="226">
        <v>0</v>
      </c>
      <c r="F42" s="225">
        <f t="shared" si="6"/>
        <v>0</v>
      </c>
      <c r="G42" s="225">
        <f>'MES 7'!I40</f>
        <v>0</v>
      </c>
      <c r="H42" s="226">
        <v>0</v>
      </c>
      <c r="I42" s="225">
        <f t="shared" si="7"/>
        <v>0</v>
      </c>
      <c r="J42" s="778" t="e">
        <f t="shared" si="8"/>
        <v>#DIV/0!</v>
      </c>
      <c r="K42" s="778"/>
      <c r="L42" s="221">
        <v>0</v>
      </c>
      <c r="M42" s="221">
        <v>0</v>
      </c>
      <c r="N42" s="150">
        <f t="shared" si="9"/>
        <v>0</v>
      </c>
    </row>
    <row r="43" spans="1:14" ht="18" customHeight="1">
      <c r="A43" s="52">
        <v>2105</v>
      </c>
      <c r="B43" s="53" t="s">
        <v>276</v>
      </c>
      <c r="C43" s="225">
        <f>+PRESUPUESTO!K40</f>
        <v>0</v>
      </c>
      <c r="D43" s="226">
        <v>0</v>
      </c>
      <c r="E43" s="226">
        <v>0</v>
      </c>
      <c r="F43" s="225">
        <f t="shared" si="6"/>
        <v>0</v>
      </c>
      <c r="G43" s="225">
        <f>'MES 7'!I41</f>
        <v>0</v>
      </c>
      <c r="H43" s="226">
        <v>0</v>
      </c>
      <c r="I43" s="225">
        <f t="shared" si="7"/>
        <v>0</v>
      </c>
      <c r="J43" s="778" t="e">
        <f t="shared" si="8"/>
        <v>#DIV/0!</v>
      </c>
      <c r="K43" s="778"/>
      <c r="L43" s="221">
        <v>0</v>
      </c>
      <c r="M43" s="221">
        <v>0</v>
      </c>
      <c r="N43" s="150">
        <f t="shared" si="9"/>
        <v>0</v>
      </c>
    </row>
    <row r="44" spans="1:14" ht="21" customHeight="1">
      <c r="A44" s="52">
        <v>2106</v>
      </c>
      <c r="B44" s="53" t="s">
        <v>277</v>
      </c>
      <c r="C44" s="225">
        <f>+PRESUPUESTO!K41</f>
        <v>0</v>
      </c>
      <c r="D44" s="226">
        <v>0</v>
      </c>
      <c r="E44" s="226">
        <v>0</v>
      </c>
      <c r="F44" s="225">
        <f t="shared" si="6"/>
        <v>0</v>
      </c>
      <c r="G44" s="225">
        <f>'MES 7'!I42</f>
        <v>0</v>
      </c>
      <c r="H44" s="226">
        <v>0</v>
      </c>
      <c r="I44" s="225">
        <f t="shared" si="7"/>
        <v>0</v>
      </c>
      <c r="J44" s="778" t="e">
        <f t="shared" si="8"/>
        <v>#DIV/0!</v>
      </c>
      <c r="K44" s="778"/>
      <c r="L44" s="221">
        <v>0</v>
      </c>
      <c r="M44" s="221">
        <v>0</v>
      </c>
      <c r="N44" s="150">
        <f t="shared" si="9"/>
        <v>0</v>
      </c>
    </row>
    <row r="45" spans="1:14" ht="18" customHeight="1">
      <c r="A45" s="52">
        <v>2107</v>
      </c>
      <c r="B45" s="53" t="s">
        <v>278</v>
      </c>
      <c r="C45" s="225">
        <f>+PRESUPUESTO!K42</f>
        <v>0</v>
      </c>
      <c r="D45" s="226">
        <v>0</v>
      </c>
      <c r="E45" s="226">
        <v>0</v>
      </c>
      <c r="F45" s="225">
        <f t="shared" si="6"/>
        <v>0</v>
      </c>
      <c r="G45" s="225">
        <f>'MES 7'!I43</f>
        <v>0</v>
      </c>
      <c r="H45" s="226">
        <v>0</v>
      </c>
      <c r="I45" s="225">
        <f t="shared" si="7"/>
        <v>0</v>
      </c>
      <c r="J45" s="778" t="e">
        <f t="shared" si="8"/>
        <v>#DIV/0!</v>
      </c>
      <c r="K45" s="778"/>
      <c r="L45" s="221">
        <v>0</v>
      </c>
      <c r="M45" s="221">
        <v>0</v>
      </c>
      <c r="N45" s="150">
        <f t="shared" si="9"/>
        <v>0</v>
      </c>
    </row>
    <row r="46" spans="1:14" ht="20.25" customHeight="1">
      <c r="A46" s="52">
        <v>2108</v>
      </c>
      <c r="B46" s="65" t="s">
        <v>443</v>
      </c>
      <c r="C46" s="225">
        <f>+PRESUPUESTO!K43</f>
        <v>0</v>
      </c>
      <c r="D46" s="226">
        <v>0</v>
      </c>
      <c r="E46" s="226">
        <v>0</v>
      </c>
      <c r="F46" s="225">
        <f t="shared" si="6"/>
        <v>0</v>
      </c>
      <c r="G46" s="225">
        <f>'MES 7'!I44</f>
        <v>0</v>
      </c>
      <c r="H46" s="226">
        <v>0</v>
      </c>
      <c r="I46" s="225">
        <f t="shared" si="7"/>
        <v>0</v>
      </c>
      <c r="J46" s="778" t="e">
        <f t="shared" si="8"/>
        <v>#DIV/0!</v>
      </c>
      <c r="K46" s="778"/>
      <c r="L46" s="221">
        <v>0</v>
      </c>
      <c r="M46" s="221">
        <v>0</v>
      </c>
      <c r="N46" s="150">
        <f t="shared" si="9"/>
        <v>0</v>
      </c>
    </row>
    <row r="47" spans="1:14" ht="18" customHeight="1">
      <c r="A47" s="52">
        <v>2109</v>
      </c>
      <c r="B47" s="53" t="s">
        <v>280</v>
      </c>
      <c r="C47" s="225">
        <f>+PRESUPUESTO!K44</f>
        <v>0</v>
      </c>
      <c r="D47" s="226">
        <v>0</v>
      </c>
      <c r="E47" s="226">
        <v>0</v>
      </c>
      <c r="F47" s="225">
        <f t="shared" si="6"/>
        <v>0</v>
      </c>
      <c r="G47" s="225">
        <f>'MES 7'!I45</f>
        <v>0</v>
      </c>
      <c r="H47" s="226">
        <v>0</v>
      </c>
      <c r="I47" s="225">
        <f t="shared" si="7"/>
        <v>0</v>
      </c>
      <c r="J47" s="778" t="e">
        <f t="shared" si="8"/>
        <v>#DIV/0!</v>
      </c>
      <c r="K47" s="778"/>
      <c r="L47" s="221">
        <v>0</v>
      </c>
      <c r="M47" s="221">
        <v>0</v>
      </c>
      <c r="N47" s="150">
        <f t="shared" si="9"/>
        <v>0</v>
      </c>
    </row>
    <row r="48" spans="1:14" ht="18" customHeight="1">
      <c r="A48" s="52">
        <f>+A47+1</f>
        <v>2110</v>
      </c>
      <c r="B48" s="53" t="s">
        <v>281</v>
      </c>
      <c r="C48" s="225">
        <f>+PRESUPUESTO!K45</f>
        <v>69000000</v>
      </c>
      <c r="D48" s="226">
        <v>0</v>
      </c>
      <c r="E48" s="226">
        <v>0</v>
      </c>
      <c r="F48" s="225">
        <f t="shared" si="6"/>
        <v>69000000</v>
      </c>
      <c r="G48" s="225">
        <f>'MES 7'!I46</f>
        <v>39918759</v>
      </c>
      <c r="H48" s="226">
        <v>0</v>
      </c>
      <c r="I48" s="225">
        <f t="shared" si="7"/>
        <v>39918759</v>
      </c>
      <c r="J48" s="778">
        <f t="shared" si="8"/>
        <v>0.57853273913043479</v>
      </c>
      <c r="K48" s="778"/>
      <c r="L48" s="221">
        <v>0</v>
      </c>
      <c r="M48" s="221">
        <v>0</v>
      </c>
      <c r="N48" s="150">
        <f t="shared" si="9"/>
        <v>29081241</v>
      </c>
    </row>
    <row r="49" spans="1:14" ht="18" customHeight="1">
      <c r="A49" s="52">
        <f>+A48+1</f>
        <v>2111</v>
      </c>
      <c r="B49" s="53" t="s">
        <v>282</v>
      </c>
      <c r="C49" s="225">
        <f>+PRESUPUESTO!K46</f>
        <v>0</v>
      </c>
      <c r="D49" s="226">
        <v>0</v>
      </c>
      <c r="E49" s="226">
        <v>0</v>
      </c>
      <c r="F49" s="225">
        <f t="shared" si="6"/>
        <v>0</v>
      </c>
      <c r="G49" s="225">
        <f>'MES 7'!I47</f>
        <v>0</v>
      </c>
      <c r="H49" s="226">
        <v>0</v>
      </c>
      <c r="I49" s="225">
        <f t="shared" si="7"/>
        <v>0</v>
      </c>
      <c r="J49" s="778" t="e">
        <f t="shared" si="8"/>
        <v>#DIV/0!</v>
      </c>
      <c r="K49" s="778"/>
      <c r="L49" s="221">
        <v>0</v>
      </c>
      <c r="M49" s="221">
        <v>0</v>
      </c>
      <c r="N49" s="150">
        <f t="shared" si="9"/>
        <v>0</v>
      </c>
    </row>
    <row r="50" spans="1:14" ht="18" customHeight="1">
      <c r="A50" s="52">
        <f>+A49+1</f>
        <v>2112</v>
      </c>
      <c r="B50" s="53" t="s">
        <v>283</v>
      </c>
      <c r="C50" s="225">
        <f>+PRESUPUESTO!K47</f>
        <v>3000000</v>
      </c>
      <c r="D50" s="226">
        <v>0</v>
      </c>
      <c r="E50" s="226">
        <v>0</v>
      </c>
      <c r="F50" s="225">
        <f>C50+D50-E50</f>
        <v>3000000</v>
      </c>
      <c r="G50" s="225">
        <f>'MES 7'!I48</f>
        <v>500000</v>
      </c>
      <c r="H50" s="226">
        <v>0</v>
      </c>
      <c r="I50" s="225">
        <f>G50+H50</f>
        <v>500000</v>
      </c>
      <c r="J50" s="778">
        <f>(I50/F50)</f>
        <v>0.16666666666666666</v>
      </c>
      <c r="K50" s="778"/>
      <c r="L50" s="221">
        <v>0</v>
      </c>
      <c r="M50" s="221">
        <v>0</v>
      </c>
      <c r="N50" s="150">
        <f>(F50-I50)</f>
        <v>2500000</v>
      </c>
    </row>
    <row r="51" spans="1:14" ht="18" customHeight="1">
      <c r="A51" s="52">
        <f>+A50+1</f>
        <v>2113</v>
      </c>
      <c r="B51" s="53" t="s">
        <v>284</v>
      </c>
      <c r="C51" s="225">
        <f>+PRESUPUESTO!K48</f>
        <v>0</v>
      </c>
      <c r="D51" s="226">
        <v>0</v>
      </c>
      <c r="E51" s="226">
        <v>0</v>
      </c>
      <c r="F51" s="225">
        <f>C51+D51-E51</f>
        <v>0</v>
      </c>
      <c r="G51" s="225">
        <f>'MES 7'!I49</f>
        <v>0</v>
      </c>
      <c r="H51" s="226">
        <v>0</v>
      </c>
      <c r="I51" s="225">
        <f>G51+H51</f>
        <v>0</v>
      </c>
      <c r="J51" s="778" t="e">
        <f>(I51/F51)</f>
        <v>#DIV/0!</v>
      </c>
      <c r="K51" s="778"/>
      <c r="L51" s="221">
        <v>0</v>
      </c>
      <c r="M51" s="221">
        <v>0</v>
      </c>
      <c r="N51" s="150">
        <f>(F51-I51)</f>
        <v>0</v>
      </c>
    </row>
    <row r="52" spans="1:14" s="47" customFormat="1" ht="18" customHeight="1">
      <c r="A52" s="737" t="s">
        <v>444</v>
      </c>
      <c r="B52" s="737"/>
      <c r="C52" s="228">
        <f t="shared" ref="C52:I52" si="10">SUM(C39:C51)</f>
        <v>72000000</v>
      </c>
      <c r="D52" s="228">
        <f t="shared" si="10"/>
        <v>0</v>
      </c>
      <c r="E52" s="228">
        <f t="shared" si="10"/>
        <v>0</v>
      </c>
      <c r="F52" s="228">
        <f t="shared" si="10"/>
        <v>72000000</v>
      </c>
      <c r="G52" s="228">
        <f t="shared" si="10"/>
        <v>40418759</v>
      </c>
      <c r="H52" s="228">
        <f t="shared" si="10"/>
        <v>0</v>
      </c>
      <c r="I52" s="228">
        <f t="shared" si="10"/>
        <v>40418759</v>
      </c>
      <c r="J52" s="777">
        <f>(I52/F52)</f>
        <v>0.56137165277777779</v>
      </c>
      <c r="K52" s="777"/>
      <c r="L52" s="229">
        <f>SUM(L39:L51)</f>
        <v>0</v>
      </c>
      <c r="M52" s="229">
        <f>SUM(M39:M51)</f>
        <v>0</v>
      </c>
      <c r="N52" s="229">
        <f>SUM(N39:N51)</f>
        <v>31581241</v>
      </c>
    </row>
    <row r="53" spans="1:14" s="47" customFormat="1" ht="15.75" customHeight="1">
      <c r="A53" s="61">
        <v>2200</v>
      </c>
      <c r="B53" s="858" t="s">
        <v>286</v>
      </c>
      <c r="C53" s="858"/>
      <c r="D53" s="858"/>
      <c r="E53" s="858"/>
      <c r="F53" s="858"/>
      <c r="G53" s="858"/>
      <c r="H53" s="858"/>
      <c r="I53" s="858"/>
      <c r="J53" s="858"/>
      <c r="K53" s="858"/>
      <c r="L53" s="858"/>
      <c r="M53" s="858"/>
      <c r="N53" s="858"/>
    </row>
    <row r="54" spans="1:14" ht="27.75" customHeight="1">
      <c r="A54" s="52">
        <v>2201</v>
      </c>
      <c r="B54" s="53" t="s">
        <v>287</v>
      </c>
      <c r="C54" s="150">
        <f>+PRESUPUESTO!K51</f>
        <v>3360000</v>
      </c>
      <c r="D54" s="200">
        <v>0</v>
      </c>
      <c r="E54" s="200">
        <v>0</v>
      </c>
      <c r="F54" s="150">
        <f>C54+D54-E54</f>
        <v>3360000</v>
      </c>
      <c r="G54" s="150">
        <f>'MES 7'!I52</f>
        <v>9808814</v>
      </c>
      <c r="H54" s="230">
        <v>0</v>
      </c>
      <c r="I54" s="150">
        <f>(G54+H54)</f>
        <v>9808814</v>
      </c>
      <c r="J54" s="778">
        <f>(I54/F54)</f>
        <v>2.9192898809523808</v>
      </c>
      <c r="K54" s="778"/>
      <c r="L54" s="221">
        <v>0</v>
      </c>
      <c r="M54" s="221">
        <v>0</v>
      </c>
      <c r="N54" s="150">
        <f>(F54-I54)</f>
        <v>-6448814</v>
      </c>
    </row>
    <row r="55" spans="1:14" ht="21" customHeight="1">
      <c r="A55" s="52">
        <v>2202</v>
      </c>
      <c r="B55" s="65" t="s">
        <v>288</v>
      </c>
      <c r="C55" s="150">
        <f>+PRESUPUESTO!K52</f>
        <v>300000</v>
      </c>
      <c r="D55" s="200">
        <v>0</v>
      </c>
      <c r="E55" s="200">
        <v>0</v>
      </c>
      <c r="F55" s="150">
        <f t="shared" ref="F55:F61" si="11">C55+D55-E55</f>
        <v>300000</v>
      </c>
      <c r="G55" s="150">
        <f>'MES 7'!I53</f>
        <v>59000</v>
      </c>
      <c r="H55" s="230">
        <v>0</v>
      </c>
      <c r="I55" s="150">
        <f t="shared" ref="I55:I61" si="12">(G55+H55)</f>
        <v>59000</v>
      </c>
      <c r="J55" s="778">
        <f t="shared" ref="J55:J69" si="13">(I55/F55)</f>
        <v>0.19666666666666666</v>
      </c>
      <c r="K55" s="778"/>
      <c r="L55" s="221">
        <v>0</v>
      </c>
      <c r="M55" s="221">
        <v>0</v>
      </c>
      <c r="N55" s="150">
        <f t="shared" ref="N55:N61" si="14">(F55-I55)</f>
        <v>241000</v>
      </c>
    </row>
    <row r="56" spans="1:14" ht="22.9" customHeight="1">
      <c r="A56" s="52">
        <v>2203</v>
      </c>
      <c r="B56" s="66" t="s">
        <v>289</v>
      </c>
      <c r="C56" s="150">
        <f>+PRESUPUESTO!K53</f>
        <v>900000</v>
      </c>
      <c r="D56" s="200">
        <v>0</v>
      </c>
      <c r="E56" s="200">
        <v>0</v>
      </c>
      <c r="F56" s="150">
        <f t="shared" si="11"/>
        <v>900000</v>
      </c>
      <c r="G56" s="150">
        <f>'MES 7'!I54</f>
        <v>2014800</v>
      </c>
      <c r="H56" s="230">
        <v>0</v>
      </c>
      <c r="I56" s="150">
        <f t="shared" si="12"/>
        <v>2014800</v>
      </c>
      <c r="J56" s="778">
        <f t="shared" si="13"/>
        <v>2.2386666666666666</v>
      </c>
      <c r="K56" s="778"/>
      <c r="L56" s="221">
        <v>0</v>
      </c>
      <c r="M56" s="221">
        <v>0</v>
      </c>
      <c r="N56" s="150">
        <f t="shared" si="14"/>
        <v>-1114800</v>
      </c>
    </row>
    <row r="57" spans="1:14" ht="13.5" customHeight="1">
      <c r="A57" s="52">
        <v>2204</v>
      </c>
      <c r="B57" s="53" t="s">
        <v>290</v>
      </c>
      <c r="C57" s="150">
        <f>+PRESUPUESTO!K54</f>
        <v>0</v>
      </c>
      <c r="D57" s="200">
        <v>0</v>
      </c>
      <c r="E57" s="200">
        <v>0</v>
      </c>
      <c r="F57" s="150">
        <f t="shared" si="11"/>
        <v>0</v>
      </c>
      <c r="G57" s="150">
        <f>'MES 7'!I55</f>
        <v>811000</v>
      </c>
      <c r="H57" s="230">
        <v>0</v>
      </c>
      <c r="I57" s="150">
        <f t="shared" si="12"/>
        <v>811000</v>
      </c>
      <c r="J57" s="778" t="e">
        <f t="shared" si="13"/>
        <v>#DIV/0!</v>
      </c>
      <c r="K57" s="778"/>
      <c r="L57" s="221">
        <v>0</v>
      </c>
      <c r="M57" s="221">
        <v>0</v>
      </c>
      <c r="N57" s="150">
        <f t="shared" si="14"/>
        <v>-811000</v>
      </c>
    </row>
    <row r="58" spans="1:14" ht="12.75" customHeight="1">
      <c r="A58" s="52">
        <v>2205</v>
      </c>
      <c r="B58" s="53" t="s">
        <v>291</v>
      </c>
      <c r="C58" s="150">
        <f>+PRESUPUESTO!K55</f>
        <v>0</v>
      </c>
      <c r="D58" s="200">
        <v>0</v>
      </c>
      <c r="E58" s="200">
        <v>0</v>
      </c>
      <c r="F58" s="150">
        <f t="shared" si="11"/>
        <v>0</v>
      </c>
      <c r="G58" s="150">
        <f>'MES 7'!I56</f>
        <v>451400</v>
      </c>
      <c r="H58" s="230">
        <v>0</v>
      </c>
      <c r="I58" s="150">
        <f t="shared" si="12"/>
        <v>451400</v>
      </c>
      <c r="J58" s="778" t="e">
        <f t="shared" si="13"/>
        <v>#DIV/0!</v>
      </c>
      <c r="K58" s="778"/>
      <c r="L58" s="221">
        <v>0</v>
      </c>
      <c r="M58" s="221">
        <v>0</v>
      </c>
      <c r="N58" s="150">
        <f t="shared" si="14"/>
        <v>-451400</v>
      </c>
    </row>
    <row r="59" spans="1:14" ht="12" customHeight="1">
      <c r="A59" s="52">
        <v>2206</v>
      </c>
      <c r="B59" s="53" t="s">
        <v>292</v>
      </c>
      <c r="C59" s="150">
        <f>+PRESUPUESTO!K56</f>
        <v>600000</v>
      </c>
      <c r="D59" s="200">
        <v>0</v>
      </c>
      <c r="E59" s="200">
        <v>0</v>
      </c>
      <c r="F59" s="150">
        <f t="shared" si="11"/>
        <v>600000</v>
      </c>
      <c r="G59" s="150">
        <f>'MES 7'!I57</f>
        <v>395500</v>
      </c>
      <c r="H59" s="230">
        <v>0</v>
      </c>
      <c r="I59" s="150">
        <f t="shared" si="12"/>
        <v>395500</v>
      </c>
      <c r="J59" s="778">
        <f t="shared" si="13"/>
        <v>0.65916666666666668</v>
      </c>
      <c r="K59" s="778"/>
      <c r="L59" s="221">
        <v>0</v>
      </c>
      <c r="M59" s="221">
        <v>0</v>
      </c>
      <c r="N59" s="150">
        <f t="shared" si="14"/>
        <v>204500</v>
      </c>
    </row>
    <row r="60" spans="1:14" ht="13.5" customHeight="1">
      <c r="A60" s="52">
        <v>2207</v>
      </c>
      <c r="B60" s="53" t="s">
        <v>447</v>
      </c>
      <c r="C60" s="150">
        <f>+PRESUPUESTO!K57</f>
        <v>720000</v>
      </c>
      <c r="D60" s="200">
        <v>0</v>
      </c>
      <c r="E60" s="200">
        <v>0</v>
      </c>
      <c r="F60" s="150">
        <f t="shared" si="11"/>
        <v>720000</v>
      </c>
      <c r="G60" s="150">
        <f>'MES 7'!I58</f>
        <v>0</v>
      </c>
      <c r="H60" s="230">
        <v>0</v>
      </c>
      <c r="I60" s="150">
        <f t="shared" si="12"/>
        <v>0</v>
      </c>
      <c r="J60" s="778">
        <f t="shared" si="13"/>
        <v>0</v>
      </c>
      <c r="K60" s="778"/>
      <c r="L60" s="221">
        <v>0</v>
      </c>
      <c r="M60" s="221">
        <v>0</v>
      </c>
      <c r="N60" s="150">
        <f t="shared" si="14"/>
        <v>720000</v>
      </c>
    </row>
    <row r="61" spans="1:14" ht="19.5" customHeight="1">
      <c r="A61" s="52">
        <v>2208</v>
      </c>
      <c r="B61" s="53" t="s">
        <v>294</v>
      </c>
      <c r="C61" s="150">
        <f>+PRESUPUESTO!K58</f>
        <v>1650000</v>
      </c>
      <c r="D61" s="200">
        <v>0</v>
      </c>
      <c r="E61" s="200">
        <v>0</v>
      </c>
      <c r="F61" s="150">
        <f t="shared" si="11"/>
        <v>1650000</v>
      </c>
      <c r="G61" s="150">
        <f>'MES 7'!I59</f>
        <v>1228000</v>
      </c>
      <c r="H61" s="230">
        <v>0</v>
      </c>
      <c r="I61" s="150">
        <f t="shared" si="12"/>
        <v>1228000</v>
      </c>
      <c r="J61" s="778">
        <f t="shared" si="13"/>
        <v>0.74424242424242426</v>
      </c>
      <c r="K61" s="778"/>
      <c r="L61" s="221">
        <v>0</v>
      </c>
      <c r="M61" s="221">
        <v>0</v>
      </c>
      <c r="N61" s="150">
        <f t="shared" si="14"/>
        <v>422000</v>
      </c>
    </row>
    <row r="62" spans="1:14" ht="20.25" customHeight="1">
      <c r="A62" s="52">
        <v>2209</v>
      </c>
      <c r="B62" s="53" t="s">
        <v>448</v>
      </c>
      <c r="C62" s="150">
        <f>+PRESUPUESTO!K59</f>
        <v>0</v>
      </c>
      <c r="D62" s="200">
        <v>0</v>
      </c>
      <c r="E62" s="200">
        <v>0</v>
      </c>
      <c r="F62" s="150">
        <f t="shared" ref="F62:F68" si="15">C62+D62-E62</f>
        <v>0</v>
      </c>
      <c r="G62" s="150">
        <f>'MES 7'!I60</f>
        <v>0</v>
      </c>
      <c r="H62" s="230">
        <v>0</v>
      </c>
      <c r="I62" s="150">
        <f t="shared" ref="I62:I68" si="16">(G62+H62)</f>
        <v>0</v>
      </c>
      <c r="J62" s="778" t="e">
        <f t="shared" ref="J62:J68" si="17">(I62/F62)</f>
        <v>#DIV/0!</v>
      </c>
      <c r="K62" s="778"/>
      <c r="L62" s="221">
        <v>0</v>
      </c>
      <c r="M62" s="221">
        <v>0</v>
      </c>
      <c r="N62" s="150">
        <f t="shared" ref="N62:N68" si="18">(F62-I62)</f>
        <v>0</v>
      </c>
    </row>
    <row r="63" spans="1:14" ht="38.25" customHeight="1">
      <c r="A63" s="52">
        <v>2210</v>
      </c>
      <c r="B63" s="65" t="s">
        <v>507</v>
      </c>
      <c r="C63" s="150">
        <f>+PRESUPUESTO!K60</f>
        <v>0</v>
      </c>
      <c r="D63" s="200">
        <v>0</v>
      </c>
      <c r="E63" s="200">
        <v>0</v>
      </c>
      <c r="F63" s="150">
        <f t="shared" si="15"/>
        <v>0</v>
      </c>
      <c r="G63" s="150">
        <f>'MES 7'!I61</f>
        <v>0</v>
      </c>
      <c r="H63" s="230">
        <v>0</v>
      </c>
      <c r="I63" s="150">
        <f t="shared" si="16"/>
        <v>0</v>
      </c>
      <c r="J63" s="778" t="e">
        <f t="shared" si="17"/>
        <v>#DIV/0!</v>
      </c>
      <c r="K63" s="778"/>
      <c r="L63" s="221">
        <v>0</v>
      </c>
      <c r="M63" s="221">
        <v>0</v>
      </c>
      <c r="N63" s="150">
        <f t="shared" si="18"/>
        <v>0</v>
      </c>
    </row>
    <row r="64" spans="1:14" ht="31.5" customHeight="1">
      <c r="A64" s="52">
        <v>2211</v>
      </c>
      <c r="B64" s="65" t="s">
        <v>260</v>
      </c>
      <c r="C64" s="150">
        <f>+PRESUPUESTO!K61</f>
        <v>0</v>
      </c>
      <c r="D64" s="200">
        <v>0</v>
      </c>
      <c r="E64" s="200">
        <v>0</v>
      </c>
      <c r="F64" s="150">
        <f t="shared" si="15"/>
        <v>0</v>
      </c>
      <c r="G64" s="150">
        <f>'MES 7'!I62</f>
        <v>0</v>
      </c>
      <c r="H64" s="230">
        <v>0</v>
      </c>
      <c r="I64" s="150">
        <f t="shared" si="16"/>
        <v>0</v>
      </c>
      <c r="J64" s="778" t="e">
        <f t="shared" si="17"/>
        <v>#DIV/0!</v>
      </c>
      <c r="K64" s="778"/>
      <c r="L64" s="221">
        <v>0</v>
      </c>
      <c r="M64" s="221">
        <v>0</v>
      </c>
      <c r="N64" s="150">
        <f t="shared" si="18"/>
        <v>0</v>
      </c>
    </row>
    <row r="65" spans="1:14" ht="25.5" customHeight="1">
      <c r="A65" s="52">
        <v>2212</v>
      </c>
      <c r="B65" s="65" t="s">
        <v>508</v>
      </c>
      <c r="C65" s="150">
        <f>+PRESUPUESTO!K62</f>
        <v>0</v>
      </c>
      <c r="D65" s="200">
        <v>0</v>
      </c>
      <c r="E65" s="200">
        <v>0</v>
      </c>
      <c r="F65" s="150">
        <f t="shared" si="15"/>
        <v>0</v>
      </c>
      <c r="G65" s="150">
        <f>'MES 7'!I63</f>
        <v>0</v>
      </c>
      <c r="H65" s="230">
        <v>0</v>
      </c>
      <c r="I65" s="150">
        <f t="shared" si="16"/>
        <v>0</v>
      </c>
      <c r="J65" s="778" t="e">
        <f t="shared" si="17"/>
        <v>#DIV/0!</v>
      </c>
      <c r="K65" s="778"/>
      <c r="L65" s="221">
        <v>0</v>
      </c>
      <c r="M65" s="221">
        <v>0</v>
      </c>
      <c r="N65" s="150">
        <f t="shared" si="18"/>
        <v>0</v>
      </c>
    </row>
    <row r="66" spans="1:14" ht="20.65" customHeight="1">
      <c r="A66" s="52">
        <v>2213</v>
      </c>
      <c r="B66" s="65" t="s">
        <v>450</v>
      </c>
      <c r="C66" s="150">
        <f>+PRESUPUESTO!K63</f>
        <v>0</v>
      </c>
      <c r="D66" s="200">
        <v>0</v>
      </c>
      <c r="E66" s="200">
        <v>0</v>
      </c>
      <c r="F66" s="150">
        <f>C66+D66-E66</f>
        <v>0</v>
      </c>
      <c r="G66" s="150">
        <f>'MES 7'!I64</f>
        <v>0</v>
      </c>
      <c r="H66" s="230">
        <v>0</v>
      </c>
      <c r="I66" s="150">
        <f>(G66+H66)</f>
        <v>0</v>
      </c>
      <c r="J66" s="778" t="e">
        <f>(I66/F66)</f>
        <v>#DIV/0!</v>
      </c>
      <c r="K66" s="778"/>
      <c r="L66" s="221">
        <v>0</v>
      </c>
      <c r="M66" s="221">
        <v>0</v>
      </c>
      <c r="N66" s="150">
        <f>(F66-I66)</f>
        <v>0</v>
      </c>
    </row>
    <row r="67" spans="1:14" ht="18" customHeight="1">
      <c r="A67" s="52">
        <v>2214</v>
      </c>
      <c r="B67" s="53" t="s">
        <v>451</v>
      </c>
      <c r="C67" s="150">
        <f>+PRESUPUESTO!K64</f>
        <v>0</v>
      </c>
      <c r="D67" s="200">
        <v>0</v>
      </c>
      <c r="E67" s="200">
        <v>0</v>
      </c>
      <c r="F67" s="150">
        <f t="shared" si="15"/>
        <v>0</v>
      </c>
      <c r="G67" s="150">
        <f>'MES 7'!I65</f>
        <v>0</v>
      </c>
      <c r="H67" s="230">
        <v>0</v>
      </c>
      <c r="I67" s="150">
        <f t="shared" si="16"/>
        <v>0</v>
      </c>
      <c r="J67" s="778" t="e">
        <f t="shared" si="17"/>
        <v>#DIV/0!</v>
      </c>
      <c r="K67" s="778"/>
      <c r="L67" s="221">
        <v>0</v>
      </c>
      <c r="M67" s="221">
        <v>0</v>
      </c>
      <c r="N67" s="150">
        <f t="shared" si="18"/>
        <v>0</v>
      </c>
    </row>
    <row r="68" spans="1:14" ht="18" customHeight="1">
      <c r="A68" s="52">
        <v>2215</v>
      </c>
      <c r="B68" s="53" t="s">
        <v>284</v>
      </c>
      <c r="C68" s="150">
        <f>+PRESUPUESTO!K65</f>
        <v>0</v>
      </c>
      <c r="D68" s="200">
        <v>0</v>
      </c>
      <c r="E68" s="200">
        <v>0</v>
      </c>
      <c r="F68" s="150">
        <f t="shared" si="15"/>
        <v>0</v>
      </c>
      <c r="G68" s="150">
        <f>'MES 7'!I66</f>
        <v>0</v>
      </c>
      <c r="H68" s="230">
        <v>0</v>
      </c>
      <c r="I68" s="150">
        <f t="shared" si="16"/>
        <v>0</v>
      </c>
      <c r="J68" s="778" t="e">
        <f t="shared" si="17"/>
        <v>#DIV/0!</v>
      </c>
      <c r="K68" s="778"/>
      <c r="L68" s="221">
        <v>0</v>
      </c>
      <c r="M68" s="221">
        <v>0</v>
      </c>
      <c r="N68" s="150">
        <f t="shared" si="18"/>
        <v>0</v>
      </c>
    </row>
    <row r="69" spans="1:14" s="47" customFormat="1" ht="18" customHeight="1">
      <c r="A69" s="737" t="s">
        <v>444</v>
      </c>
      <c r="B69" s="737"/>
      <c r="C69" s="241">
        <f t="shared" ref="C69:I69" si="19">SUM(C54:C68)</f>
        <v>7530000</v>
      </c>
      <c r="D69" s="223">
        <f t="shared" si="19"/>
        <v>0</v>
      </c>
      <c r="E69" s="223">
        <f t="shared" si="19"/>
        <v>0</v>
      </c>
      <c r="F69" s="223">
        <f t="shared" si="19"/>
        <v>7530000</v>
      </c>
      <c r="G69" s="223">
        <f t="shared" si="19"/>
        <v>14768514</v>
      </c>
      <c r="H69" s="223">
        <f t="shared" si="19"/>
        <v>0</v>
      </c>
      <c r="I69" s="223">
        <f t="shared" si="19"/>
        <v>14768514</v>
      </c>
      <c r="J69" s="777">
        <f t="shared" si="13"/>
        <v>1.9612900398406374</v>
      </c>
      <c r="K69" s="777"/>
      <c r="L69" s="223">
        <f>SUM(L54:L68)</f>
        <v>0</v>
      </c>
      <c r="M69" s="223">
        <f>SUM(M54:M68)</f>
        <v>0</v>
      </c>
      <c r="N69" s="223">
        <f>SUM(N54:N68)</f>
        <v>-7238514</v>
      </c>
    </row>
    <row r="70" spans="1:14" s="47" customFormat="1" ht="18" customHeight="1">
      <c r="A70" s="58" t="s">
        <v>253</v>
      </c>
      <c r="B70" s="59" t="s">
        <v>434</v>
      </c>
      <c r="C70" s="59">
        <v>1</v>
      </c>
      <c r="D70" s="59">
        <v>2</v>
      </c>
      <c r="E70" s="59">
        <v>3</v>
      </c>
      <c r="F70" s="59" t="s">
        <v>409</v>
      </c>
      <c r="G70" s="59">
        <v>5</v>
      </c>
      <c r="H70" s="59">
        <v>6</v>
      </c>
      <c r="I70" s="59" t="s">
        <v>435</v>
      </c>
      <c r="J70" s="826" t="s">
        <v>411</v>
      </c>
      <c r="K70" s="826"/>
      <c r="L70" s="806">
        <v>9</v>
      </c>
      <c r="M70" s="806"/>
      <c r="N70" s="59" t="s">
        <v>413</v>
      </c>
    </row>
    <row r="71" spans="1:14" s="47" customFormat="1" ht="19.5" customHeight="1">
      <c r="A71" s="737">
        <v>2000</v>
      </c>
      <c r="B71" s="737" t="s">
        <v>269</v>
      </c>
      <c r="C71" s="809" t="str">
        <f>C36</f>
        <v>Presupuesto inicial del periodo a ejecutar</v>
      </c>
      <c r="D71" s="737" t="s">
        <v>415</v>
      </c>
      <c r="E71" s="737" t="s">
        <v>416</v>
      </c>
      <c r="F71" s="802" t="str">
        <f>F36</f>
        <v>Presupuesto al final del  periodo ejecutado</v>
      </c>
      <c r="G71" s="802" t="str">
        <f>G36</f>
        <v xml:space="preserve">Gastos acumulados al mes 7 </v>
      </c>
      <c r="H71" s="774" t="str">
        <f>H36</f>
        <v>Gastos - mes 8</v>
      </c>
      <c r="I71" s="802" t="str">
        <f>I36</f>
        <v xml:space="preserve">Valor total ejecutado al final de periodo </v>
      </c>
      <c r="J71" s="802" t="s">
        <v>439</v>
      </c>
      <c r="K71" s="802"/>
      <c r="L71" s="807" t="s">
        <v>422</v>
      </c>
      <c r="M71" s="807"/>
      <c r="N71" s="802" t="str">
        <f>N36</f>
        <v>Total saldo por ejecutar</v>
      </c>
    </row>
    <row r="72" spans="1:14" s="47" customFormat="1" ht="24" customHeight="1">
      <c r="A72" s="737"/>
      <c r="B72" s="737"/>
      <c r="C72" s="809"/>
      <c r="D72" s="737"/>
      <c r="E72" s="737"/>
      <c r="F72" s="802"/>
      <c r="G72" s="802"/>
      <c r="H72" s="774"/>
      <c r="I72" s="802"/>
      <c r="J72" s="802"/>
      <c r="K72" s="802"/>
      <c r="L72" s="67" t="s">
        <v>441</v>
      </c>
      <c r="M72" s="67" t="s">
        <v>442</v>
      </c>
      <c r="N72" s="802"/>
    </row>
    <row r="73" spans="1:14" s="47" customFormat="1" ht="14.25" customHeight="1">
      <c r="A73" s="61">
        <v>2300</v>
      </c>
      <c r="B73" s="737" t="s">
        <v>140</v>
      </c>
      <c r="C73" s="737"/>
      <c r="D73" s="737"/>
      <c r="E73" s="737"/>
      <c r="F73" s="737"/>
      <c r="G73" s="737"/>
      <c r="H73" s="737"/>
      <c r="I73" s="737"/>
      <c r="J73" s="737"/>
      <c r="K73" s="737"/>
      <c r="L73" s="737"/>
      <c r="M73" s="737"/>
      <c r="N73" s="737"/>
    </row>
    <row r="74" spans="1:14" ht="15.75" customHeight="1">
      <c r="A74" s="52">
        <v>2301</v>
      </c>
      <c r="B74" s="54" t="s">
        <v>301</v>
      </c>
      <c r="C74" s="231">
        <f>+PRESUPUESTO!K68</f>
        <v>3000000</v>
      </c>
      <c r="D74" s="200">
        <v>0</v>
      </c>
      <c r="E74" s="200">
        <v>0</v>
      </c>
      <c r="F74" s="150">
        <f>C74+D74-E74</f>
        <v>3000000</v>
      </c>
      <c r="G74" s="150">
        <f>'MES 7'!I72</f>
        <v>711600</v>
      </c>
      <c r="H74" s="230">
        <v>0</v>
      </c>
      <c r="I74" s="150">
        <f>(G74+H74)</f>
        <v>711600</v>
      </c>
      <c r="J74" s="778">
        <f>(I74/F74)</f>
        <v>0.23719999999999999</v>
      </c>
      <c r="K74" s="778"/>
      <c r="L74" s="221">
        <v>0</v>
      </c>
      <c r="M74" s="221">
        <v>0</v>
      </c>
      <c r="N74" s="150">
        <f>(F74-I74)</f>
        <v>2288400</v>
      </c>
    </row>
    <row r="75" spans="1:14" ht="26.25" customHeight="1">
      <c r="A75" s="52">
        <v>2302</v>
      </c>
      <c r="B75" s="54" t="s">
        <v>302</v>
      </c>
      <c r="C75" s="231">
        <f>+PRESUPUESTO!K69</f>
        <v>300000</v>
      </c>
      <c r="D75" s="200">
        <v>0</v>
      </c>
      <c r="E75" s="200">
        <v>0</v>
      </c>
      <c r="F75" s="150">
        <f t="shared" ref="F75:F81" si="20">C75+D75-E75</f>
        <v>300000</v>
      </c>
      <c r="G75" s="150">
        <f>'MES 7'!I73</f>
        <v>250000</v>
      </c>
      <c r="H75" s="230">
        <v>0</v>
      </c>
      <c r="I75" s="150">
        <f t="shared" ref="I75:I81" si="21">(G75+H75)</f>
        <v>250000</v>
      </c>
      <c r="J75" s="778">
        <f t="shared" ref="J75:J81" si="22">(I75/F75)</f>
        <v>0.83333333333333337</v>
      </c>
      <c r="K75" s="778"/>
      <c r="L75" s="221">
        <v>0</v>
      </c>
      <c r="M75" s="221">
        <v>0</v>
      </c>
      <c r="N75" s="150">
        <f t="shared" ref="N75:N81" si="23">(F75-I75)</f>
        <v>50000</v>
      </c>
    </row>
    <row r="76" spans="1:14" ht="23.25" customHeight="1">
      <c r="A76" s="52">
        <v>2303</v>
      </c>
      <c r="B76" s="54" t="s">
        <v>303</v>
      </c>
      <c r="C76" s="231">
        <f>+PRESUPUESTO!K70</f>
        <v>21000000</v>
      </c>
      <c r="D76" s="200">
        <v>0</v>
      </c>
      <c r="E76" s="200">
        <v>0</v>
      </c>
      <c r="F76" s="150">
        <f t="shared" si="20"/>
        <v>21000000</v>
      </c>
      <c r="G76" s="150">
        <f>'MES 7'!I74</f>
        <v>3500000</v>
      </c>
      <c r="H76" s="230">
        <v>0</v>
      </c>
      <c r="I76" s="150">
        <f t="shared" si="21"/>
        <v>3500000</v>
      </c>
      <c r="J76" s="778">
        <f t="shared" si="22"/>
        <v>0.16666666666666666</v>
      </c>
      <c r="K76" s="778"/>
      <c r="L76" s="221">
        <v>0</v>
      </c>
      <c r="M76" s="221">
        <v>0</v>
      </c>
      <c r="N76" s="150">
        <f t="shared" si="23"/>
        <v>17500000</v>
      </c>
    </row>
    <row r="77" spans="1:14" ht="24.75" customHeight="1">
      <c r="A77" s="52">
        <v>2304</v>
      </c>
      <c r="B77" s="54" t="s">
        <v>304</v>
      </c>
      <c r="C77" s="231">
        <f>+PRESUPUESTO!K71</f>
        <v>780000</v>
      </c>
      <c r="D77" s="200">
        <v>0</v>
      </c>
      <c r="E77" s="200">
        <v>0</v>
      </c>
      <c r="F77" s="150">
        <f>C77+D77-E77</f>
        <v>780000</v>
      </c>
      <c r="G77" s="150">
        <f>'MES 7'!I75</f>
        <v>0</v>
      </c>
      <c r="H77" s="230">
        <v>0</v>
      </c>
      <c r="I77" s="150">
        <f>(G77+H77)</f>
        <v>0</v>
      </c>
      <c r="J77" s="778">
        <f>(I77/F77)</f>
        <v>0</v>
      </c>
      <c r="K77" s="778"/>
      <c r="L77" s="221">
        <v>0</v>
      </c>
      <c r="M77" s="221">
        <v>0</v>
      </c>
      <c r="N77" s="150">
        <f>(F77-I77)</f>
        <v>780000</v>
      </c>
    </row>
    <row r="78" spans="1:14" ht="16.5" customHeight="1">
      <c r="A78" s="52">
        <v>2305</v>
      </c>
      <c r="B78" s="54" t="s">
        <v>305</v>
      </c>
      <c r="C78" s="231">
        <f>+PRESUPUESTO!K72</f>
        <v>960000</v>
      </c>
      <c r="D78" s="200">
        <v>0</v>
      </c>
      <c r="E78" s="200">
        <v>0</v>
      </c>
      <c r="F78" s="150">
        <f t="shared" si="20"/>
        <v>960000</v>
      </c>
      <c r="G78" s="150">
        <f>'MES 7'!I76</f>
        <v>433500</v>
      </c>
      <c r="H78" s="230">
        <v>0</v>
      </c>
      <c r="I78" s="150">
        <f t="shared" si="21"/>
        <v>433500</v>
      </c>
      <c r="J78" s="778">
        <f t="shared" si="22"/>
        <v>0.45156249999999998</v>
      </c>
      <c r="K78" s="778"/>
      <c r="L78" s="221">
        <v>0</v>
      </c>
      <c r="M78" s="221">
        <v>0</v>
      </c>
      <c r="N78" s="150">
        <f t="shared" si="23"/>
        <v>526500</v>
      </c>
    </row>
    <row r="79" spans="1:14" ht="15" customHeight="1">
      <c r="A79" s="52">
        <v>2306</v>
      </c>
      <c r="B79" s="54" t="s">
        <v>306</v>
      </c>
      <c r="C79" s="231">
        <f>+PRESUPUESTO!K73</f>
        <v>900000</v>
      </c>
      <c r="D79" s="200">
        <v>0</v>
      </c>
      <c r="E79" s="200">
        <v>0</v>
      </c>
      <c r="F79" s="150">
        <f t="shared" si="20"/>
        <v>900000</v>
      </c>
      <c r="G79" s="150">
        <f>'MES 7'!I77</f>
        <v>260500</v>
      </c>
      <c r="H79" s="230">
        <v>0</v>
      </c>
      <c r="I79" s="150">
        <f t="shared" si="21"/>
        <v>260500</v>
      </c>
      <c r="J79" s="778">
        <f t="shared" si="22"/>
        <v>0.28944444444444445</v>
      </c>
      <c r="K79" s="778"/>
      <c r="L79" s="221">
        <v>0</v>
      </c>
      <c r="M79" s="221">
        <v>0</v>
      </c>
      <c r="N79" s="150">
        <f t="shared" si="23"/>
        <v>639500</v>
      </c>
    </row>
    <row r="80" spans="1:14" ht="34.5" customHeight="1">
      <c r="A80" s="52">
        <v>2307</v>
      </c>
      <c r="B80" s="65" t="s">
        <v>307</v>
      </c>
      <c r="C80" s="231">
        <f>+PRESUPUESTO!K74</f>
        <v>1470000</v>
      </c>
      <c r="D80" s="200">
        <v>0</v>
      </c>
      <c r="E80" s="200">
        <v>0</v>
      </c>
      <c r="F80" s="150">
        <f t="shared" si="20"/>
        <v>1470000</v>
      </c>
      <c r="G80" s="150">
        <f>'MES 7'!I78</f>
        <v>1020000</v>
      </c>
      <c r="H80" s="230">
        <v>0</v>
      </c>
      <c r="I80" s="150">
        <f t="shared" si="21"/>
        <v>1020000</v>
      </c>
      <c r="J80" s="778">
        <f t="shared" si="22"/>
        <v>0.69387755102040816</v>
      </c>
      <c r="K80" s="778"/>
      <c r="L80" s="221">
        <v>0</v>
      </c>
      <c r="M80" s="221">
        <v>0</v>
      </c>
      <c r="N80" s="150">
        <f t="shared" si="23"/>
        <v>450000</v>
      </c>
    </row>
    <row r="81" spans="1:14" ht="22.5" customHeight="1">
      <c r="A81" s="52">
        <v>2308</v>
      </c>
      <c r="B81" s="54" t="s">
        <v>308</v>
      </c>
      <c r="C81" s="231">
        <f>+PRESUPUESTO!K75</f>
        <v>463290</v>
      </c>
      <c r="D81" s="200">
        <v>0</v>
      </c>
      <c r="E81" s="200">
        <v>0</v>
      </c>
      <c r="F81" s="150">
        <f t="shared" si="20"/>
        <v>463290</v>
      </c>
      <c r="G81" s="150">
        <f>'MES 7'!I79</f>
        <v>0</v>
      </c>
      <c r="H81" s="230">
        <v>0</v>
      </c>
      <c r="I81" s="150">
        <f t="shared" si="21"/>
        <v>0</v>
      </c>
      <c r="J81" s="778">
        <f t="shared" si="22"/>
        <v>0</v>
      </c>
      <c r="K81" s="778"/>
      <c r="L81" s="221">
        <v>0</v>
      </c>
      <c r="M81" s="221">
        <v>0</v>
      </c>
      <c r="N81" s="150">
        <f t="shared" si="23"/>
        <v>463290</v>
      </c>
    </row>
    <row r="82" spans="1:14" ht="26.25" customHeight="1">
      <c r="A82" s="52">
        <v>2309</v>
      </c>
      <c r="B82" s="54" t="s">
        <v>309</v>
      </c>
      <c r="C82" s="231">
        <f>+PRESUPUESTO!K76</f>
        <v>820470</v>
      </c>
      <c r="D82" s="200">
        <v>0</v>
      </c>
      <c r="E82" s="200">
        <v>0</v>
      </c>
      <c r="F82" s="150">
        <f>C82+D82-E82</f>
        <v>820470</v>
      </c>
      <c r="G82" s="150">
        <f>'MES 7'!I80</f>
        <v>239226</v>
      </c>
      <c r="H82" s="230">
        <v>0</v>
      </c>
      <c r="I82" s="150">
        <f>(G82+H82)</f>
        <v>239226</v>
      </c>
      <c r="J82" s="778">
        <f t="shared" ref="J82:J87" si="24">(I82/F82)</f>
        <v>0.29157190390873522</v>
      </c>
      <c r="K82" s="778"/>
      <c r="L82" s="221">
        <v>0</v>
      </c>
      <c r="M82" s="221">
        <v>0</v>
      </c>
      <c r="N82" s="150">
        <f>(F82-I82)</f>
        <v>581244</v>
      </c>
    </row>
    <row r="83" spans="1:14" ht="15" customHeight="1">
      <c r="A83" s="52">
        <v>2310</v>
      </c>
      <c r="B83" s="54" t="s">
        <v>310</v>
      </c>
      <c r="C83" s="231">
        <f>+PRESUPUESTO!K77</f>
        <v>6600000</v>
      </c>
      <c r="D83" s="200">
        <v>0</v>
      </c>
      <c r="E83" s="200">
        <v>0</v>
      </c>
      <c r="F83" s="150">
        <f>C83+D83-E83</f>
        <v>6600000</v>
      </c>
      <c r="G83" s="150">
        <f>'MES 7'!I81</f>
        <v>2200000</v>
      </c>
      <c r="H83" s="230">
        <v>0</v>
      </c>
      <c r="I83" s="150">
        <f>(G83+H83)</f>
        <v>2200000</v>
      </c>
      <c r="J83" s="778">
        <f t="shared" si="24"/>
        <v>0.33333333333333331</v>
      </c>
      <c r="K83" s="778"/>
      <c r="L83" s="221">
        <v>0</v>
      </c>
      <c r="M83" s="221">
        <v>0</v>
      </c>
      <c r="N83" s="150">
        <f>(F83-I83)</f>
        <v>4400000</v>
      </c>
    </row>
    <row r="84" spans="1:14" ht="22.15" customHeight="1">
      <c r="A84" s="52">
        <v>2311</v>
      </c>
      <c r="B84" s="54" t="s">
        <v>311</v>
      </c>
      <c r="C84" s="231">
        <f>+PRESUPUESTO!K78</f>
        <v>0</v>
      </c>
      <c r="D84" s="200">
        <v>0</v>
      </c>
      <c r="E84" s="200">
        <v>0</v>
      </c>
      <c r="F84" s="150">
        <f>C84+D84-E84</f>
        <v>0</v>
      </c>
      <c r="G84" s="150">
        <f>'MES 7'!I82</f>
        <v>1621096</v>
      </c>
      <c r="H84" s="230">
        <v>0</v>
      </c>
      <c r="I84" s="150">
        <f>(G84+H84)</f>
        <v>1621096</v>
      </c>
      <c r="J84" s="778" t="e">
        <f t="shared" si="24"/>
        <v>#DIV/0!</v>
      </c>
      <c r="K84" s="778"/>
      <c r="L84" s="221">
        <v>0</v>
      </c>
      <c r="M84" s="221">
        <v>0</v>
      </c>
      <c r="N84" s="150">
        <f>(F84-I84)</f>
        <v>-1621096</v>
      </c>
    </row>
    <row r="85" spans="1:14" ht="18" customHeight="1">
      <c r="A85" s="52">
        <v>2312</v>
      </c>
      <c r="B85" s="54" t="s">
        <v>284</v>
      </c>
      <c r="C85" s="231">
        <f>+PRESUPUESTO!K79</f>
        <v>0</v>
      </c>
      <c r="D85" s="200">
        <v>0</v>
      </c>
      <c r="E85" s="200">
        <v>0</v>
      </c>
      <c r="F85" s="150">
        <f>C85+D85-E85</f>
        <v>0</v>
      </c>
      <c r="G85" s="150">
        <f>'MES 7'!I83</f>
        <v>0</v>
      </c>
      <c r="H85" s="230">
        <v>0</v>
      </c>
      <c r="I85" s="150">
        <f>(G85+H85)</f>
        <v>0</v>
      </c>
      <c r="J85" s="778" t="e">
        <f t="shared" si="24"/>
        <v>#DIV/0!</v>
      </c>
      <c r="K85" s="778"/>
      <c r="L85" s="221">
        <v>0</v>
      </c>
      <c r="M85" s="221">
        <v>0</v>
      </c>
      <c r="N85" s="150">
        <f>(F85-I85)</f>
        <v>0</v>
      </c>
    </row>
    <row r="86" spans="1:14" ht="15" customHeight="1">
      <c r="A86" s="737" t="s">
        <v>453</v>
      </c>
      <c r="B86" s="737"/>
      <c r="C86" s="232">
        <f t="shared" ref="C86:I86" si="25">SUM(C74:C85)</f>
        <v>36293760</v>
      </c>
      <c r="D86" s="232">
        <f t="shared" si="25"/>
        <v>0</v>
      </c>
      <c r="E86" s="232">
        <f t="shared" si="25"/>
        <v>0</v>
      </c>
      <c r="F86" s="232">
        <f t="shared" si="25"/>
        <v>36293760</v>
      </c>
      <c r="G86" s="232">
        <f t="shared" si="25"/>
        <v>10235922</v>
      </c>
      <c r="H86" s="233">
        <f t="shared" si="25"/>
        <v>0</v>
      </c>
      <c r="I86" s="232">
        <f t="shared" si="25"/>
        <v>10235922</v>
      </c>
      <c r="J86" s="777">
        <f t="shared" si="24"/>
        <v>0.28202980347034862</v>
      </c>
      <c r="K86" s="777"/>
      <c r="L86" s="229">
        <f>SUM(L74:L85)</f>
        <v>0</v>
      </c>
      <c r="M86" s="229">
        <f>SUM(M74:M85)</f>
        <v>0</v>
      </c>
      <c r="N86" s="232">
        <f>SUM(N74:N85)</f>
        <v>26057838</v>
      </c>
    </row>
    <row r="87" spans="1:14" s="47" customFormat="1" ht="15" customHeight="1">
      <c r="A87" s="737" t="s">
        <v>454</v>
      </c>
      <c r="B87" s="737"/>
      <c r="C87" s="232">
        <f t="shared" ref="C87:I87" si="26">C86+C69+C52</f>
        <v>115823760</v>
      </c>
      <c r="D87" s="232">
        <f t="shared" si="26"/>
        <v>0</v>
      </c>
      <c r="E87" s="232">
        <f t="shared" si="26"/>
        <v>0</v>
      </c>
      <c r="F87" s="232">
        <f t="shared" si="26"/>
        <v>115823760</v>
      </c>
      <c r="G87" s="232">
        <f t="shared" si="26"/>
        <v>65423195</v>
      </c>
      <c r="H87" s="233">
        <f t="shared" si="26"/>
        <v>0</v>
      </c>
      <c r="I87" s="232">
        <f t="shared" si="26"/>
        <v>65423195</v>
      </c>
      <c r="J87" s="777">
        <f t="shared" si="24"/>
        <v>0.56485124468416492</v>
      </c>
      <c r="K87" s="777"/>
      <c r="L87" s="232">
        <f>L86+L69+L52</f>
        <v>0</v>
      </c>
      <c r="M87" s="232">
        <f>M86+M69+M52</f>
        <v>0</v>
      </c>
      <c r="N87" s="232">
        <f>N86+N69+N52</f>
        <v>50400565</v>
      </c>
    </row>
    <row r="88" spans="1:14" ht="18" customHeight="1">
      <c r="B88" s="812" t="s">
        <v>210</v>
      </c>
      <c r="C88" s="812"/>
      <c r="D88" s="812" t="s">
        <v>455</v>
      </c>
      <c r="E88" s="812"/>
      <c r="F88" s="812"/>
      <c r="G88" s="812"/>
      <c r="H88" s="812" t="s">
        <v>456</v>
      </c>
      <c r="I88" s="812"/>
      <c r="J88" s="812"/>
      <c r="K88" s="812"/>
      <c r="L88" s="812"/>
      <c r="M88" s="812"/>
      <c r="N88" s="812"/>
    </row>
    <row r="89" spans="1:14" ht="12" customHeight="1">
      <c r="B89" s="812"/>
      <c r="C89" s="812"/>
      <c r="D89" s="812"/>
      <c r="E89" s="812"/>
      <c r="F89" s="812"/>
      <c r="G89" s="812"/>
      <c r="H89" s="812"/>
      <c r="I89" s="812"/>
      <c r="J89" s="812"/>
      <c r="K89" s="812"/>
      <c r="L89" s="812"/>
      <c r="M89" s="812"/>
      <c r="N89" s="812"/>
    </row>
    <row r="90" spans="1:14" ht="33" customHeight="1">
      <c r="B90" s="812"/>
      <c r="C90" s="812"/>
      <c r="D90" s="812"/>
      <c r="E90" s="812"/>
      <c r="F90" s="812"/>
      <c r="G90" s="812"/>
      <c r="H90" s="812"/>
      <c r="I90" s="812"/>
      <c r="J90" s="812"/>
      <c r="K90" s="812"/>
      <c r="L90" s="812"/>
      <c r="M90" s="812"/>
      <c r="N90" s="812"/>
    </row>
    <row r="91" spans="1:14" ht="16.5" customHeight="1">
      <c r="B91" s="812" t="s">
        <v>317</v>
      </c>
      <c r="C91" s="812"/>
      <c r="D91" s="812" t="s">
        <v>317</v>
      </c>
      <c r="E91" s="812"/>
      <c r="F91" s="812"/>
      <c r="G91" s="812"/>
      <c r="H91" s="812" t="s">
        <v>317</v>
      </c>
      <c r="I91" s="812"/>
      <c r="J91" s="812"/>
      <c r="K91" s="812"/>
      <c r="L91" s="812"/>
      <c r="M91" s="812"/>
      <c r="N91" s="812"/>
    </row>
    <row r="92" spans="1:14" ht="17.25" customHeight="1"/>
    <row r="93" spans="1:14" s="32" customFormat="1" ht="17.25" customHeight="1">
      <c r="A93" s="803" t="s">
        <v>457</v>
      </c>
      <c r="B93" s="803"/>
      <c r="C93" s="803"/>
      <c r="D93" s="799" t="s">
        <v>458</v>
      </c>
      <c r="E93" s="800"/>
      <c r="F93" s="234">
        <f>H22</f>
        <v>48259900</v>
      </c>
      <c r="G93" s="730" t="s">
        <v>459</v>
      </c>
      <c r="H93" s="730"/>
      <c r="I93" s="730"/>
      <c r="J93" s="798">
        <f>+F93+'MES 7'!J91</f>
        <v>327042864.32999998</v>
      </c>
      <c r="K93" s="798"/>
      <c r="L93" s="50"/>
      <c r="M93" s="50"/>
    </row>
    <row r="94" spans="1:14" s="32" customFormat="1" ht="17.25" customHeight="1">
      <c r="A94" s="803"/>
      <c r="B94" s="803"/>
      <c r="C94" s="803"/>
      <c r="D94" s="799" t="s">
        <v>460</v>
      </c>
      <c r="E94" s="800"/>
      <c r="F94" s="234">
        <f>H87</f>
        <v>0</v>
      </c>
      <c r="G94" s="730" t="s">
        <v>461</v>
      </c>
      <c r="H94" s="730"/>
      <c r="I94" s="730"/>
      <c r="J94" s="798">
        <f>+F94+'MES 7'!J92</f>
        <v>65423195</v>
      </c>
      <c r="K94" s="798"/>
      <c r="L94" s="50"/>
      <c r="M94" s="50"/>
    </row>
    <row r="95" spans="1:14" s="32" customFormat="1" ht="18" customHeight="1">
      <c r="A95" s="804" t="s">
        <v>462</v>
      </c>
      <c r="B95" s="804"/>
      <c r="C95" s="804"/>
      <c r="D95" s="799" t="s">
        <v>463</v>
      </c>
      <c r="E95" s="800"/>
      <c r="F95" s="234">
        <f>+F93-F94</f>
        <v>48259900</v>
      </c>
      <c r="G95" s="827" t="s">
        <v>464</v>
      </c>
      <c r="H95" s="827"/>
      <c r="I95" s="827"/>
      <c r="J95" s="798">
        <f>J93-J94</f>
        <v>261619669.32999998</v>
      </c>
      <c r="K95" s="798"/>
      <c r="L95" s="50"/>
      <c r="M95" s="50"/>
    </row>
    <row r="96" spans="1:14" s="32" customFormat="1" ht="45" customHeight="1">
      <c r="A96" s="803" t="s">
        <v>465</v>
      </c>
      <c r="B96" s="803"/>
      <c r="C96" s="803"/>
      <c r="D96" s="85"/>
      <c r="E96" s="85"/>
      <c r="F96" s="85"/>
      <c r="G96" s="85"/>
      <c r="H96" s="85"/>
      <c r="I96" s="85"/>
      <c r="J96" s="85"/>
      <c r="K96" s="85"/>
      <c r="L96" s="85"/>
      <c r="M96" s="85"/>
      <c r="N96" s="85"/>
    </row>
    <row r="97" spans="1:14" s="32" customFormat="1" ht="27" customHeight="1">
      <c r="A97" s="803" t="s">
        <v>466</v>
      </c>
      <c r="B97" s="803"/>
      <c r="C97" s="803"/>
      <c r="D97" s="851"/>
      <c r="E97" s="851"/>
      <c r="F97" s="86"/>
      <c r="G97" s="805"/>
      <c r="H97" s="805"/>
      <c r="I97" s="805"/>
      <c r="J97" s="805"/>
      <c r="K97" s="797"/>
      <c r="L97" s="797"/>
      <c r="M97" s="71" t="s">
        <v>469</v>
      </c>
      <c r="N97" s="72" t="s">
        <v>470</v>
      </c>
    </row>
    <row r="98" spans="1:14" s="32" customFormat="1" ht="33.75" customHeight="1">
      <c r="A98" s="803"/>
      <c r="B98" s="803"/>
      <c r="C98" s="803"/>
      <c r="D98" s="801" t="s">
        <v>467</v>
      </c>
      <c r="E98" s="801"/>
      <c r="F98" s="271">
        <f>C8</f>
        <v>19303960</v>
      </c>
      <c r="G98" s="741" t="s">
        <v>468</v>
      </c>
      <c r="H98" s="741"/>
      <c r="I98" s="243"/>
      <c r="K98" s="797" t="s">
        <v>473</v>
      </c>
      <c r="L98" s="797"/>
      <c r="M98" s="81">
        <v>0</v>
      </c>
      <c r="N98" s="82">
        <v>0</v>
      </c>
    </row>
    <row r="99" spans="1:14" s="32" customFormat="1" ht="31.5" customHeight="1">
      <c r="A99" s="803"/>
      <c r="B99" s="803"/>
      <c r="C99" s="803"/>
      <c r="D99" s="801" t="s">
        <v>471</v>
      </c>
      <c r="E99" s="801"/>
      <c r="F99" s="242">
        <f>H22</f>
        <v>48259900</v>
      </c>
      <c r="G99" s="741" t="s">
        <v>472</v>
      </c>
      <c r="H99" s="741"/>
      <c r="I99" s="243">
        <v>0</v>
      </c>
      <c r="K99" s="797" t="s">
        <v>473</v>
      </c>
      <c r="L99" s="797"/>
      <c r="M99" s="81">
        <v>0</v>
      </c>
      <c r="N99" s="82">
        <v>0</v>
      </c>
    </row>
    <row r="100" spans="1:14" s="32" customFormat="1" ht="27" customHeight="1">
      <c r="A100" s="803"/>
      <c r="B100" s="803"/>
      <c r="C100" s="803"/>
      <c r="D100" s="801" t="s">
        <v>474</v>
      </c>
      <c r="E100" s="801"/>
      <c r="F100" s="200">
        <f>F98-F99</f>
        <v>-28955940</v>
      </c>
      <c r="G100" s="849" t="s">
        <v>475</v>
      </c>
      <c r="H100" s="850"/>
      <c r="I100" s="150">
        <v>0</v>
      </c>
      <c r="J100" s="28"/>
      <c r="K100" s="797" t="s">
        <v>473</v>
      </c>
      <c r="L100" s="797"/>
      <c r="M100" s="81">
        <v>0</v>
      </c>
      <c r="N100" s="82">
        <v>0</v>
      </c>
    </row>
    <row r="101" spans="1:14" s="32" customFormat="1" ht="21.75" customHeight="1">
      <c r="A101" s="803"/>
      <c r="B101" s="803"/>
      <c r="C101" s="803"/>
      <c r="K101" s="797" t="s">
        <v>476</v>
      </c>
      <c r="L101" s="797"/>
      <c r="M101" s="81">
        <v>0</v>
      </c>
      <c r="N101" s="82">
        <v>0</v>
      </c>
    </row>
    <row r="102" spans="1:14" s="32" customFormat="1" ht="33" customHeight="1">
      <c r="A102" s="841" t="s">
        <v>477</v>
      </c>
      <c r="B102" s="841"/>
      <c r="C102" s="841"/>
      <c r="K102" s="797" t="s">
        <v>476</v>
      </c>
      <c r="L102" s="797"/>
      <c r="M102" s="81">
        <v>0</v>
      </c>
      <c r="N102" s="82">
        <v>0</v>
      </c>
    </row>
    <row r="103" spans="1:14" ht="24" customHeight="1">
      <c r="B103" s="51"/>
      <c r="C103" s="51"/>
      <c r="K103" s="768" t="s">
        <v>476</v>
      </c>
      <c r="L103" s="770"/>
      <c r="M103" s="83">
        <v>0</v>
      </c>
      <c r="N103" s="84">
        <v>0</v>
      </c>
    </row>
    <row r="104" spans="1:14" ht="18" customHeight="1">
      <c r="A104" s="138"/>
      <c r="B104" s="138"/>
      <c r="C104" s="138"/>
      <c r="D104" s="139"/>
      <c r="E104" s="139"/>
      <c r="F104" s="139"/>
      <c r="G104" s="139"/>
      <c r="H104" s="139"/>
      <c r="I104" s="139"/>
      <c r="J104" s="139"/>
      <c r="K104" s="139"/>
      <c r="L104" s="139"/>
      <c r="M104" s="139"/>
      <c r="N104" s="139"/>
    </row>
    <row r="105" spans="1:14" ht="33" customHeight="1">
      <c r="A105" s="796" t="s">
        <v>478</v>
      </c>
      <c r="B105" s="796"/>
      <c r="C105" s="796"/>
      <c r="D105" s="796"/>
      <c r="E105" s="796"/>
      <c r="F105" s="796"/>
      <c r="G105" s="796"/>
      <c r="H105" s="796"/>
      <c r="I105" s="796"/>
      <c r="J105" s="796"/>
      <c r="K105" s="796"/>
      <c r="L105" s="796"/>
      <c r="M105" s="796"/>
      <c r="N105" s="796"/>
    </row>
    <row r="106" spans="1:14" ht="18" customHeight="1">
      <c r="A106" s="32"/>
      <c r="B106" s="32"/>
      <c r="C106" s="32"/>
      <c r="D106" s="32"/>
      <c r="E106" s="32"/>
      <c r="F106" s="32"/>
      <c r="G106" s="32"/>
      <c r="H106" s="32"/>
      <c r="I106" s="32"/>
      <c r="J106" s="32"/>
      <c r="K106" s="32"/>
      <c r="L106" s="32"/>
      <c r="M106" s="32"/>
      <c r="N106" s="32"/>
    </row>
    <row r="107" spans="1:14" ht="18" customHeight="1">
      <c r="A107" s="779" t="s">
        <v>479</v>
      </c>
      <c r="B107" s="780"/>
      <c r="C107" s="785" t="s">
        <v>480</v>
      </c>
      <c r="D107" s="786"/>
      <c r="E107" s="786"/>
      <c r="F107" s="787"/>
      <c r="G107" s="140" t="s">
        <v>481</v>
      </c>
      <c r="H107" s="788" t="s">
        <v>482</v>
      </c>
      <c r="I107" s="788"/>
      <c r="J107" s="788"/>
      <c r="K107" s="788"/>
      <c r="L107" s="788"/>
      <c r="M107" s="789"/>
      <c r="N107" s="141" t="s">
        <v>483</v>
      </c>
    </row>
    <row r="108" spans="1:14" ht="18" customHeight="1">
      <c r="A108" s="781"/>
      <c r="B108" s="782"/>
      <c r="C108" s="790" t="s">
        <v>484</v>
      </c>
      <c r="D108" s="791" t="s">
        <v>415</v>
      </c>
      <c r="E108" s="792" t="s">
        <v>416</v>
      </c>
      <c r="F108" s="774" t="s">
        <v>485</v>
      </c>
      <c r="G108" s="774" t="s">
        <v>486</v>
      </c>
      <c r="H108" s="774" t="s">
        <v>538</v>
      </c>
      <c r="I108" s="774" t="s">
        <v>488</v>
      </c>
      <c r="J108" s="774" t="s">
        <v>421</v>
      </c>
      <c r="K108" s="774"/>
      <c r="L108" s="794" t="s">
        <v>422</v>
      </c>
      <c r="M108" s="795"/>
      <c r="N108" s="774" t="s">
        <v>489</v>
      </c>
    </row>
    <row r="109" spans="1:14" ht="18" customHeight="1">
      <c r="A109" s="783"/>
      <c r="B109" s="784"/>
      <c r="C109" s="790"/>
      <c r="D109" s="791"/>
      <c r="E109" s="792"/>
      <c r="F109" s="793"/>
      <c r="G109" s="774"/>
      <c r="H109" s="774"/>
      <c r="I109" s="774"/>
      <c r="J109" s="774"/>
      <c r="K109" s="774"/>
      <c r="L109" s="63" t="s">
        <v>441</v>
      </c>
      <c r="M109" s="63" t="s">
        <v>442</v>
      </c>
      <c r="N109" s="774"/>
    </row>
    <row r="110" spans="1:14" ht="18" customHeight="1">
      <c r="A110" s="775" t="s">
        <v>490</v>
      </c>
      <c r="B110" s="775"/>
      <c r="C110" s="775"/>
      <c r="D110" s="775"/>
      <c r="E110" s="775"/>
      <c r="F110" s="775"/>
      <c r="G110" s="775"/>
      <c r="H110" s="775"/>
      <c r="I110" s="775"/>
      <c r="J110" s="775"/>
      <c r="K110" s="775"/>
      <c r="L110" s="775"/>
      <c r="M110" s="775"/>
      <c r="N110" s="776"/>
    </row>
    <row r="111" spans="1:14" ht="18" customHeight="1">
      <c r="A111" s="142"/>
      <c r="B111" s="143" t="s">
        <v>491</v>
      </c>
      <c r="C111" s="144">
        <f>SUM(C112:C114)</f>
        <v>0</v>
      </c>
      <c r="D111" s="145">
        <f>SUM(D112:D114)</f>
        <v>0</v>
      </c>
      <c r="E111" s="145">
        <f>SUM(E112:E114)</f>
        <v>0</v>
      </c>
      <c r="F111" s="144">
        <f>C111+D111-E111</f>
        <v>0</v>
      </c>
      <c r="G111" s="144">
        <f>SUM(G112:G114)</f>
        <v>0</v>
      </c>
      <c r="H111" s="145">
        <f>SUM(H112:H114)</f>
        <v>0</v>
      </c>
      <c r="I111" s="144">
        <f>G111+H111</f>
        <v>0</v>
      </c>
      <c r="J111" s="777" t="e">
        <f>(I111/F111)</f>
        <v>#DIV/0!</v>
      </c>
      <c r="K111" s="777"/>
      <c r="L111" s="146">
        <f>SUM(L112:L114)</f>
        <v>0</v>
      </c>
      <c r="M111" s="146">
        <f>SUM(M112:M114)</f>
        <v>0</v>
      </c>
      <c r="N111" s="144">
        <f>F111-I111</f>
        <v>0</v>
      </c>
    </row>
    <row r="112" spans="1:14" ht="18" customHeight="1">
      <c r="A112" s="142">
        <v>1</v>
      </c>
      <c r="B112" s="44" t="s">
        <v>492</v>
      </c>
      <c r="C112" s="147">
        <v>0</v>
      </c>
      <c r="D112" s="147">
        <v>0</v>
      </c>
      <c r="E112" s="147">
        <v>0</v>
      </c>
      <c r="F112" s="144">
        <f>C112+D112-E112</f>
        <v>0</v>
      </c>
      <c r="G112" s="148">
        <v>0</v>
      </c>
      <c r="H112" s="147">
        <v>0</v>
      </c>
      <c r="I112" s="148">
        <f>G112+H112</f>
        <v>0</v>
      </c>
      <c r="J112" s="778" t="e">
        <f>(I112/F112)</f>
        <v>#DIV/0!</v>
      </c>
      <c r="K112" s="778"/>
      <c r="L112" s="149">
        <v>0</v>
      </c>
      <c r="M112" s="149">
        <v>0</v>
      </c>
      <c r="N112" s="150">
        <f>(F112-I112)</f>
        <v>0</v>
      </c>
    </row>
    <row r="113" spans="1:14" ht="18" customHeight="1">
      <c r="A113" s="142">
        <v>2</v>
      </c>
      <c r="B113" s="44" t="s">
        <v>493</v>
      </c>
      <c r="C113" s="147">
        <v>0</v>
      </c>
      <c r="D113" s="147">
        <v>0</v>
      </c>
      <c r="E113" s="147">
        <v>0</v>
      </c>
      <c r="F113" s="144">
        <f>C113+D113-E113</f>
        <v>0</v>
      </c>
      <c r="G113" s="148">
        <v>0</v>
      </c>
      <c r="H113" s="147">
        <v>0</v>
      </c>
      <c r="I113" s="148">
        <f t="shared" ref="I113:I114" si="27">G113+H113</f>
        <v>0</v>
      </c>
      <c r="J113" s="778" t="e">
        <f t="shared" ref="J113:J114" si="28">(I113/F113)</f>
        <v>#DIV/0!</v>
      </c>
      <c r="K113" s="778"/>
      <c r="L113" s="149">
        <v>0</v>
      </c>
      <c r="M113" s="149">
        <v>0</v>
      </c>
      <c r="N113" s="150">
        <f>(F113-I113)</f>
        <v>0</v>
      </c>
    </row>
    <row r="114" spans="1:14" ht="18" customHeight="1">
      <c r="A114" s="142">
        <v>3</v>
      </c>
      <c r="B114" s="44" t="s">
        <v>494</v>
      </c>
      <c r="C114" s="147">
        <v>0</v>
      </c>
      <c r="D114" s="147">
        <v>0</v>
      </c>
      <c r="E114" s="147">
        <v>0</v>
      </c>
      <c r="F114" s="144">
        <f>C114+D114-E114</f>
        <v>0</v>
      </c>
      <c r="G114" s="148">
        <v>0</v>
      </c>
      <c r="H114" s="147">
        <v>0</v>
      </c>
      <c r="I114" s="148">
        <f t="shared" si="27"/>
        <v>0</v>
      </c>
      <c r="J114" s="778" t="e">
        <f t="shared" si="28"/>
        <v>#DIV/0!</v>
      </c>
      <c r="K114" s="778"/>
      <c r="L114" s="149">
        <v>0</v>
      </c>
      <c r="M114" s="149">
        <v>0</v>
      </c>
      <c r="N114" s="150">
        <f>(F114-I114)</f>
        <v>0</v>
      </c>
    </row>
    <row r="115" spans="1:14" ht="18" customHeight="1">
      <c r="A115" s="32"/>
      <c r="B115" s="32"/>
      <c r="C115" s="32"/>
      <c r="D115" s="32"/>
      <c r="E115" s="32"/>
      <c r="F115" s="32"/>
      <c r="G115" s="32"/>
      <c r="H115" s="32"/>
      <c r="I115" s="32"/>
      <c r="J115" s="32"/>
      <c r="K115" s="32"/>
      <c r="L115" s="32"/>
      <c r="M115" s="32"/>
      <c r="N115" s="32"/>
    </row>
    <row r="116" spans="1:14" ht="18" customHeight="1">
      <c r="A116" s="32"/>
      <c r="B116" s="32"/>
      <c r="C116" s="151"/>
      <c r="D116" s="151"/>
      <c r="E116" s="151"/>
      <c r="F116" s="151"/>
      <c r="G116" s="151"/>
      <c r="H116" s="151"/>
      <c r="I116" s="151"/>
      <c r="J116" s="152"/>
      <c r="K116" s="152"/>
      <c r="L116" s="151"/>
      <c r="M116" s="151"/>
      <c r="N116" s="151"/>
    </row>
    <row r="117" spans="1:14" ht="18" customHeight="1">
      <c r="A117" s="772" t="s">
        <v>210</v>
      </c>
      <c r="B117" s="773"/>
      <c r="C117" s="771"/>
      <c r="D117" s="771" t="s">
        <v>455</v>
      </c>
      <c r="E117" s="737"/>
      <c r="F117" s="737"/>
      <c r="G117" s="737"/>
      <c r="H117" s="737" t="s">
        <v>495</v>
      </c>
      <c r="I117" s="737"/>
      <c r="J117" s="737"/>
      <c r="K117" s="737"/>
      <c r="L117" s="737"/>
      <c r="M117" s="737"/>
      <c r="N117" s="737"/>
    </row>
    <row r="118" spans="1:14" ht="18" customHeight="1">
      <c r="A118" s="768"/>
      <c r="B118" s="769"/>
      <c r="C118" s="770"/>
      <c r="D118" s="771"/>
      <c r="E118" s="737"/>
      <c r="F118" s="737"/>
      <c r="G118" s="737"/>
      <c r="H118" s="737"/>
      <c r="I118" s="737"/>
      <c r="J118" s="737"/>
      <c r="K118" s="737"/>
      <c r="L118" s="737"/>
      <c r="M118" s="737"/>
      <c r="N118" s="737"/>
    </row>
    <row r="119" spans="1:14" ht="55.9" customHeight="1">
      <c r="A119" s="768"/>
      <c r="B119" s="769"/>
      <c r="C119" s="770"/>
      <c r="D119" s="771"/>
      <c r="E119" s="737"/>
      <c r="F119" s="737"/>
      <c r="G119" s="737"/>
      <c r="H119" s="737"/>
      <c r="I119" s="737"/>
      <c r="J119" s="737"/>
      <c r="K119" s="737"/>
      <c r="L119" s="737"/>
      <c r="M119" s="737"/>
      <c r="N119" s="737"/>
    </row>
    <row r="120" spans="1:14" ht="18" customHeight="1">
      <c r="A120" s="772" t="s">
        <v>317</v>
      </c>
      <c r="B120" s="773"/>
      <c r="C120" s="771"/>
      <c r="D120" s="771" t="s">
        <v>317</v>
      </c>
      <c r="E120" s="737"/>
      <c r="F120" s="737"/>
      <c r="G120" s="737"/>
      <c r="H120" s="737" t="s">
        <v>317</v>
      </c>
      <c r="I120" s="737"/>
      <c r="J120" s="737"/>
      <c r="K120" s="737"/>
      <c r="L120" s="737"/>
      <c r="M120" s="737"/>
      <c r="N120" s="737"/>
    </row>
  </sheetData>
  <sheetProtection algorithmName="SHA-512" hashValue="4fPDeJxRSXUy+IvunTuCANYo1MPxA/sapWmbkd28auIVxn2pY/VRqpZ1G3G4hZ5pAh4gWD/ng1W1tcfsY0Nieg==" saltValue="E0eXcNNy1OkH7WJCzDrrWA==" spinCount="100000" sheet="1" objects="1" scenarios="1"/>
  <mergeCells count="234">
    <mergeCell ref="A1:N1"/>
    <mergeCell ref="D98:E98"/>
    <mergeCell ref="B25:D25"/>
    <mergeCell ref="E25:H25"/>
    <mergeCell ref="I25:N25"/>
    <mergeCell ref="D71:D72"/>
    <mergeCell ref="E71:E72"/>
    <mergeCell ref="F71:F72"/>
    <mergeCell ref="G71:G72"/>
    <mergeCell ref="H71:H72"/>
    <mergeCell ref="I71:I72"/>
    <mergeCell ref="J71:K72"/>
    <mergeCell ref="J70:K70"/>
    <mergeCell ref="L71:M71"/>
    <mergeCell ref="N71:N72"/>
    <mergeCell ref="L70:M70"/>
    <mergeCell ref="J47:K47"/>
    <mergeCell ref="J45:K45"/>
    <mergeCell ref="J46:K46"/>
    <mergeCell ref="A96:C96"/>
    <mergeCell ref="M5:N5"/>
    <mergeCell ref="C6:D6"/>
    <mergeCell ref="E6:F6"/>
    <mergeCell ref="G6:H6"/>
    <mergeCell ref="M3:N3"/>
    <mergeCell ref="M2:N2"/>
    <mergeCell ref="C3:D3"/>
    <mergeCell ref="J14:K14"/>
    <mergeCell ref="I24:N24"/>
    <mergeCell ref="I27:N27"/>
    <mergeCell ref="J35:K35"/>
    <mergeCell ref="F12:F13"/>
    <mergeCell ref="G12:G13"/>
    <mergeCell ref="L35:M35"/>
    <mergeCell ref="B27:D27"/>
    <mergeCell ref="E27:H27"/>
    <mergeCell ref="B26:D26"/>
    <mergeCell ref="E26:H26"/>
    <mergeCell ref="I26:N26"/>
    <mergeCell ref="J20:K20"/>
    <mergeCell ref="J21:K21"/>
    <mergeCell ref="A22:B22"/>
    <mergeCell ref="J22:K22"/>
    <mergeCell ref="C4:D4"/>
    <mergeCell ref="E4:F4"/>
    <mergeCell ref="G4:H4"/>
    <mergeCell ref="J4:K4"/>
    <mergeCell ref="M4:N4"/>
    <mergeCell ref="C5:D5"/>
    <mergeCell ref="M9:N9"/>
    <mergeCell ref="D100:E100"/>
    <mergeCell ref="K103:L103"/>
    <mergeCell ref="J41:K41"/>
    <mergeCell ref="J42:K42"/>
    <mergeCell ref="J55:K55"/>
    <mergeCell ref="M7:N7"/>
    <mergeCell ref="G8:H8"/>
    <mergeCell ref="J8:K8"/>
    <mergeCell ref="M8:N8"/>
    <mergeCell ref="C7:D7"/>
    <mergeCell ref="E7:F7"/>
    <mergeCell ref="G7:H7"/>
    <mergeCell ref="J7:K7"/>
    <mergeCell ref="J6:K6"/>
    <mergeCell ref="M6:N6"/>
    <mergeCell ref="A33:N33"/>
    <mergeCell ref="A34:N34"/>
    <mergeCell ref="C8:D8"/>
    <mergeCell ref="G9:H9"/>
    <mergeCell ref="J9:K9"/>
    <mergeCell ref="L11:M11"/>
    <mergeCell ref="L12:M12"/>
    <mergeCell ref="J18:K18"/>
    <mergeCell ref="J19:K19"/>
    <mergeCell ref="I12:I13"/>
    <mergeCell ref="J12:K13"/>
    <mergeCell ref="N12:N13"/>
    <mergeCell ref="B12:B13"/>
    <mergeCell ref="A12:A13"/>
    <mergeCell ref="C9:D9"/>
    <mergeCell ref="E9:F9"/>
    <mergeCell ref="G10:H10"/>
    <mergeCell ref="J10:L10"/>
    <mergeCell ref="M10:N10"/>
    <mergeCell ref="J15:K15"/>
    <mergeCell ref="J16:K16"/>
    <mergeCell ref="J17:K17"/>
    <mergeCell ref="E24:H24"/>
    <mergeCell ref="C12:C13"/>
    <mergeCell ref="D93:E93"/>
    <mergeCell ref="D94:E94"/>
    <mergeCell ref="K102:L102"/>
    <mergeCell ref="A2:A10"/>
    <mergeCell ref="C2:D2"/>
    <mergeCell ref="E2:F2"/>
    <mergeCell ref="J2:K2"/>
    <mergeCell ref="D12:D13"/>
    <mergeCell ref="E12:E13"/>
    <mergeCell ref="H12:H13"/>
    <mergeCell ref="J11:K11"/>
    <mergeCell ref="J40:K40"/>
    <mergeCell ref="J48:K48"/>
    <mergeCell ref="J49:K49"/>
    <mergeCell ref="J51:K51"/>
    <mergeCell ref="B24:D24"/>
    <mergeCell ref="G2:H2"/>
    <mergeCell ref="E5:F5"/>
    <mergeCell ref="G5:H5"/>
    <mergeCell ref="J5:K5"/>
    <mergeCell ref="E3:F3"/>
    <mergeCell ref="G3:H3"/>
    <mergeCell ref="J3:K3"/>
    <mergeCell ref="D91:G91"/>
    <mergeCell ref="B38:N38"/>
    <mergeCell ref="J39:K39"/>
    <mergeCell ref="H91:N91"/>
    <mergeCell ref="D88:G88"/>
    <mergeCell ref="H88:N88"/>
    <mergeCell ref="J83:K83"/>
    <mergeCell ref="B88:C88"/>
    <mergeCell ref="B73:N73"/>
    <mergeCell ref="J74:K74"/>
    <mergeCell ref="J75:K75"/>
    <mergeCell ref="A86:B86"/>
    <mergeCell ref="J86:K86"/>
    <mergeCell ref="J85:K85"/>
    <mergeCell ref="A87:B87"/>
    <mergeCell ref="H89:N89"/>
    <mergeCell ref="B90:C90"/>
    <mergeCell ref="B91:C91"/>
    <mergeCell ref="J43:K43"/>
    <mergeCell ref="J61:K61"/>
    <mergeCell ref="A69:B69"/>
    <mergeCell ref="J69:K69"/>
    <mergeCell ref="J62:K62"/>
    <mergeCell ref="J68:K68"/>
    <mergeCell ref="J65:K65"/>
    <mergeCell ref="J66:K66"/>
    <mergeCell ref="J64:K64"/>
    <mergeCell ref="J63:K63"/>
    <mergeCell ref="J50:K50"/>
    <mergeCell ref="A52:B52"/>
    <mergeCell ref="J52:K52"/>
    <mergeCell ref="J56:K56"/>
    <mergeCell ref="J57:K57"/>
    <mergeCell ref="K98:L98"/>
    <mergeCell ref="J94:K94"/>
    <mergeCell ref="A36:A37"/>
    <mergeCell ref="B36:B37"/>
    <mergeCell ref="C36:C37"/>
    <mergeCell ref="D36:D37"/>
    <mergeCell ref="E36:E37"/>
    <mergeCell ref="F36:F37"/>
    <mergeCell ref="L36:M36"/>
    <mergeCell ref="D97:E97"/>
    <mergeCell ref="G97:J97"/>
    <mergeCell ref="J87:K87"/>
    <mergeCell ref="J82:K82"/>
    <mergeCell ref="J84:K84"/>
    <mergeCell ref="J81:K81"/>
    <mergeCell ref="J76:K76"/>
    <mergeCell ref="J78:K78"/>
    <mergeCell ref="J79:K79"/>
    <mergeCell ref="J80:K80"/>
    <mergeCell ref="J77:K77"/>
    <mergeCell ref="B89:C89"/>
    <mergeCell ref="D89:G89"/>
    <mergeCell ref="G94:I94"/>
    <mergeCell ref="J44:K44"/>
    <mergeCell ref="A93:C94"/>
    <mergeCell ref="A95:C95"/>
    <mergeCell ref="E8:F8"/>
    <mergeCell ref="J93:K93"/>
    <mergeCell ref="G95:I95"/>
    <mergeCell ref="J95:K95"/>
    <mergeCell ref="G93:I93"/>
    <mergeCell ref="D95:E95"/>
    <mergeCell ref="D90:G90"/>
    <mergeCell ref="H90:N90"/>
    <mergeCell ref="A71:A72"/>
    <mergeCell ref="B71:B72"/>
    <mergeCell ref="J58:K58"/>
    <mergeCell ref="J59:K59"/>
    <mergeCell ref="J67:K67"/>
    <mergeCell ref="N36:N37"/>
    <mergeCell ref="G36:G37"/>
    <mergeCell ref="H36:H37"/>
    <mergeCell ref="I36:I37"/>
    <mergeCell ref="J36:K37"/>
    <mergeCell ref="C71:C72"/>
    <mergeCell ref="B53:N53"/>
    <mergeCell ref="J54:K54"/>
    <mergeCell ref="J60:K60"/>
    <mergeCell ref="E108:E109"/>
    <mergeCell ref="F108:F109"/>
    <mergeCell ref="G108:G109"/>
    <mergeCell ref="H108:H109"/>
    <mergeCell ref="I108:I109"/>
    <mergeCell ref="J108:K109"/>
    <mergeCell ref="L108:M108"/>
    <mergeCell ref="N108:N109"/>
    <mergeCell ref="K97:L97"/>
    <mergeCell ref="G98:H98"/>
    <mergeCell ref="G100:H100"/>
    <mergeCell ref="A105:N105"/>
    <mergeCell ref="A107:B109"/>
    <mergeCell ref="C107:F107"/>
    <mergeCell ref="H107:M107"/>
    <mergeCell ref="C108:C109"/>
    <mergeCell ref="D108:D109"/>
    <mergeCell ref="A102:C102"/>
    <mergeCell ref="A97:C101"/>
    <mergeCell ref="D99:E99"/>
    <mergeCell ref="K99:L99"/>
    <mergeCell ref="K101:L101"/>
    <mergeCell ref="G99:H99"/>
    <mergeCell ref="K100:L100"/>
    <mergeCell ref="A119:C119"/>
    <mergeCell ref="D119:G119"/>
    <mergeCell ref="H119:N119"/>
    <mergeCell ref="A120:C120"/>
    <mergeCell ref="D120:G120"/>
    <mergeCell ref="H120:N120"/>
    <mergeCell ref="A110:N110"/>
    <mergeCell ref="J111:K111"/>
    <mergeCell ref="J112:K112"/>
    <mergeCell ref="J113:K113"/>
    <mergeCell ref="J114:K114"/>
    <mergeCell ref="A117:C117"/>
    <mergeCell ref="D117:G117"/>
    <mergeCell ref="H117:N117"/>
    <mergeCell ref="A118:C118"/>
    <mergeCell ref="D118:G118"/>
    <mergeCell ref="H118:N118"/>
  </mergeCells>
  <printOptions horizontalCentered="1"/>
  <pageMargins left="0.23622047244094491" right="0.23622047244094491" top="1.4960629921259843" bottom="0.74803149606299213" header="0.31496062992125984" footer="0.31496062992125984"/>
  <pageSetup scale="41"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1" max="13" man="1"/>
    <brk id="69" max="13" man="1"/>
    <brk id="103" max="13" man="1"/>
  </rowBreaks>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38">
    <tabColor theme="8" tint="0.39997558519241921"/>
  </sheetPr>
  <dimension ref="A1:N120"/>
  <sheetViews>
    <sheetView showGridLines="0" topLeftCell="B1" zoomScale="80" zoomScaleNormal="80" zoomScaleSheetLayoutView="80" workbookViewId="0">
      <selection sqref="A1:N1"/>
    </sheetView>
  </sheetViews>
  <sheetFormatPr baseColWidth="10" defaultColWidth="11.42578125" defaultRowHeight="18" customHeight="1"/>
  <cols>
    <col min="1" max="1" width="12.7109375" style="45" customWidth="1"/>
    <col min="2" max="2" width="53.5703125" style="45" customWidth="1"/>
    <col min="3" max="5" width="19.7109375" style="45" customWidth="1"/>
    <col min="6" max="6" width="23.7109375" style="45" customWidth="1"/>
    <col min="7" max="11" width="19.7109375" style="45" customWidth="1"/>
    <col min="12" max="13" width="19.7109375" style="48" customWidth="1"/>
    <col min="14" max="15" width="19.7109375" style="45" customWidth="1"/>
    <col min="16"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6"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539</v>
      </c>
      <c r="H12" s="802" t="s">
        <v>540</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8'!F14</f>
        <v>115823760</v>
      </c>
      <c r="D14" s="226">
        <v>0</v>
      </c>
      <c r="E14" s="226">
        <v>0</v>
      </c>
      <c r="F14" s="225">
        <f>C14+D14-E14</f>
        <v>115823760</v>
      </c>
      <c r="G14" s="225">
        <f>'MES 8'!I14</f>
        <v>327042864.32999998</v>
      </c>
      <c r="H14" s="225">
        <f>M9</f>
        <v>48259900</v>
      </c>
      <c r="I14" s="225">
        <f>G14+H14</f>
        <v>375302764.32999998</v>
      </c>
      <c r="J14" s="778">
        <f t="shared" ref="J14:J22" si="1">(I14/F14)</f>
        <v>3.2402916666666663</v>
      </c>
      <c r="K14" s="778"/>
      <c r="L14" s="221">
        <v>0</v>
      </c>
      <c r="M14" s="221">
        <v>0</v>
      </c>
      <c r="N14" s="222">
        <f>F14-I14</f>
        <v>-259479004.32999998</v>
      </c>
    </row>
    <row r="15" spans="1:14" ht="25.9" customHeight="1">
      <c r="A15" s="52">
        <v>1200</v>
      </c>
      <c r="B15" s="137" t="s">
        <v>259</v>
      </c>
      <c r="C15" s="225">
        <f>+PRESUPUESTO!K25</f>
        <v>0</v>
      </c>
      <c r="D15" s="226">
        <v>0</v>
      </c>
      <c r="E15" s="226">
        <v>0</v>
      </c>
      <c r="F15" s="225">
        <f t="shared" ref="F15:F17" si="2">C15+D15-E15</f>
        <v>0</v>
      </c>
      <c r="G15" s="225">
        <f>'MES 8'!I15</f>
        <v>0</v>
      </c>
      <c r="H15" s="226">
        <v>0</v>
      </c>
      <c r="I15" s="225">
        <f t="shared" ref="I15:I17" si="3">G15+H15</f>
        <v>0</v>
      </c>
      <c r="J15" s="778" t="e">
        <f t="shared" si="1"/>
        <v>#DIV/0!</v>
      </c>
      <c r="K15" s="778"/>
      <c r="L15" s="221">
        <v>0</v>
      </c>
      <c r="M15" s="221">
        <v>0</v>
      </c>
      <c r="N15" s="222">
        <f t="shared" ref="N15:N17" si="4">F15-I15</f>
        <v>0</v>
      </c>
    </row>
    <row r="16" spans="1:14" ht="26.45" customHeight="1">
      <c r="A16" s="52">
        <v>1300</v>
      </c>
      <c r="B16" s="137" t="s">
        <v>260</v>
      </c>
      <c r="C16" s="225">
        <f>+PRESUPUESTO!K26</f>
        <v>0</v>
      </c>
      <c r="D16" s="226">
        <v>0</v>
      </c>
      <c r="E16" s="226">
        <v>0</v>
      </c>
      <c r="F16" s="225">
        <f t="shared" si="2"/>
        <v>0</v>
      </c>
      <c r="G16" s="225">
        <f>'MES 8'!I16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8'!I17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8'!I18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8'!I19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8'!I20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8'!I21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327042864.32999998</v>
      </c>
      <c r="H22" s="237">
        <f t="shared" si="5"/>
        <v>48259900</v>
      </c>
      <c r="I22" s="227">
        <f t="shared" si="5"/>
        <v>375302764.32999998</v>
      </c>
      <c r="J22" s="777">
        <f t="shared" si="1"/>
        <v>3.2402916666666663</v>
      </c>
      <c r="K22" s="777"/>
      <c r="L22" s="223">
        <f>SUM(L14:L21)</f>
        <v>0</v>
      </c>
      <c r="M22" s="223">
        <f>SUM(M14:M21)</f>
        <v>0</v>
      </c>
      <c r="N22" s="224">
        <f>SUM(N14:N21)</f>
        <v>-259479004.32999998</v>
      </c>
    </row>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ht="12">
      <c r="B27" s="737" t="s">
        <v>317</v>
      </c>
      <c r="C27" s="737"/>
      <c r="D27" s="737"/>
      <c r="E27" s="737" t="s">
        <v>317</v>
      </c>
      <c r="F27" s="737"/>
      <c r="G27" s="737"/>
      <c r="H27" s="737"/>
      <c r="I27" s="737" t="s">
        <v>317</v>
      </c>
      <c r="J27" s="737"/>
      <c r="K27" s="737"/>
      <c r="L27" s="737"/>
      <c r="M27" s="737"/>
      <c r="N27" s="737"/>
    </row>
    <row r="28" spans="1:14" ht="14.45" customHeight="1"/>
    <row r="29" spans="1:14" ht="12">
      <c r="B29" s="49" t="s">
        <v>432</v>
      </c>
    </row>
    <row r="30" spans="1:14" ht="12">
      <c r="B30" s="49"/>
    </row>
    <row r="31" spans="1:14" ht="12">
      <c r="B31" s="49"/>
    </row>
    <row r="32" spans="1:14" ht="12">
      <c r="A32" s="810" t="s">
        <v>433</v>
      </c>
      <c r="B32" s="810"/>
      <c r="C32" s="810"/>
      <c r="D32" s="810"/>
      <c r="E32" s="810"/>
      <c r="F32" s="810"/>
      <c r="G32" s="810"/>
      <c r="H32" s="810"/>
      <c r="I32" s="810"/>
      <c r="J32" s="810"/>
      <c r="K32" s="810"/>
      <c r="L32" s="810"/>
      <c r="M32" s="810"/>
      <c r="N32" s="810"/>
    </row>
    <row r="33" spans="1:14" ht="12">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541</v>
      </c>
      <c r="H35" s="802" t="s">
        <v>542</v>
      </c>
      <c r="I35" s="802" t="s">
        <v>506</v>
      </c>
      <c r="J35" s="802" t="s">
        <v>439</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225">
        <f>+PRESUPUESTO!K36</f>
        <v>0</v>
      </c>
      <c r="D38" s="226">
        <v>0</v>
      </c>
      <c r="E38" s="226">
        <v>0</v>
      </c>
      <c r="F38" s="225">
        <f>C38+D38-E38</f>
        <v>0</v>
      </c>
      <c r="G38" s="225">
        <f>'MES 8'!I39</f>
        <v>0</v>
      </c>
      <c r="H38" s="226">
        <v>0</v>
      </c>
      <c r="I38" s="225">
        <f>G38+H38</f>
        <v>0</v>
      </c>
      <c r="J38" s="778" t="e">
        <f>(I38/F38)</f>
        <v>#DIV/0!</v>
      </c>
      <c r="K38" s="778"/>
      <c r="L38" s="221">
        <v>0</v>
      </c>
      <c r="M38" s="221">
        <v>0</v>
      </c>
      <c r="N38" s="150">
        <f>(F38-I38)</f>
        <v>0</v>
      </c>
    </row>
    <row r="39" spans="1:14" ht="18" customHeight="1">
      <c r="A39" s="52">
        <v>2102</v>
      </c>
      <c r="B39" s="53" t="s">
        <v>273</v>
      </c>
      <c r="C39" s="225">
        <f>+PRESUPUESTO!K37</f>
        <v>0</v>
      </c>
      <c r="D39" s="226">
        <v>0</v>
      </c>
      <c r="E39" s="226">
        <v>0</v>
      </c>
      <c r="F39" s="225">
        <f t="shared" ref="F39:F48" si="6">C39+D39-E39</f>
        <v>0</v>
      </c>
      <c r="G39" s="225">
        <f>'MES 8'!I40</f>
        <v>0</v>
      </c>
      <c r="H39" s="226">
        <v>0</v>
      </c>
      <c r="I39" s="225">
        <f t="shared" ref="I39:I48" si="7">G39+H39</f>
        <v>0</v>
      </c>
      <c r="J39" s="778" t="e">
        <f t="shared" ref="J39:J48" si="8">(I39/F39)</f>
        <v>#DIV/0!</v>
      </c>
      <c r="K39" s="778"/>
      <c r="L39" s="221">
        <v>0</v>
      </c>
      <c r="M39" s="221">
        <v>0</v>
      </c>
      <c r="N39" s="150">
        <f t="shared" ref="N39:N48" si="9">(F39-I39)</f>
        <v>0</v>
      </c>
    </row>
    <row r="40" spans="1:14" ht="18" customHeight="1">
      <c r="A40" s="52">
        <v>2103</v>
      </c>
      <c r="B40" s="53" t="s">
        <v>274</v>
      </c>
      <c r="C40" s="225">
        <f>+PRESUPUESTO!K38</f>
        <v>0</v>
      </c>
      <c r="D40" s="226">
        <v>0</v>
      </c>
      <c r="E40" s="226">
        <v>0</v>
      </c>
      <c r="F40" s="225">
        <f t="shared" si="6"/>
        <v>0</v>
      </c>
      <c r="G40" s="225">
        <f>'MES 8'!I41</f>
        <v>0</v>
      </c>
      <c r="H40" s="226">
        <v>0</v>
      </c>
      <c r="I40" s="225">
        <f t="shared" si="7"/>
        <v>0</v>
      </c>
      <c r="J40" s="778" t="e">
        <f t="shared" si="8"/>
        <v>#DIV/0!</v>
      </c>
      <c r="K40" s="778"/>
      <c r="L40" s="221">
        <v>0</v>
      </c>
      <c r="M40" s="221">
        <v>0</v>
      </c>
      <c r="N40" s="150">
        <f t="shared" si="9"/>
        <v>0</v>
      </c>
    </row>
    <row r="41" spans="1:14" ht="18" customHeight="1">
      <c r="A41" s="52">
        <v>2104</v>
      </c>
      <c r="B41" s="53" t="s">
        <v>275</v>
      </c>
      <c r="C41" s="225">
        <f>+PRESUPUESTO!K39</f>
        <v>0</v>
      </c>
      <c r="D41" s="226">
        <v>0</v>
      </c>
      <c r="E41" s="226">
        <v>0</v>
      </c>
      <c r="F41" s="225">
        <f t="shared" si="6"/>
        <v>0</v>
      </c>
      <c r="G41" s="225">
        <f>'MES 8'!I42</f>
        <v>0</v>
      </c>
      <c r="H41" s="226">
        <v>0</v>
      </c>
      <c r="I41" s="225">
        <f t="shared" si="7"/>
        <v>0</v>
      </c>
      <c r="J41" s="778" t="e">
        <f t="shared" si="8"/>
        <v>#DIV/0!</v>
      </c>
      <c r="K41" s="778"/>
      <c r="L41" s="221">
        <v>0</v>
      </c>
      <c r="M41" s="221">
        <v>0</v>
      </c>
      <c r="N41" s="150">
        <f t="shared" si="9"/>
        <v>0</v>
      </c>
    </row>
    <row r="42" spans="1:14" ht="18" customHeight="1">
      <c r="A42" s="52">
        <v>2105</v>
      </c>
      <c r="B42" s="53" t="s">
        <v>276</v>
      </c>
      <c r="C42" s="225">
        <f>+PRESUPUESTO!K40</f>
        <v>0</v>
      </c>
      <c r="D42" s="226">
        <v>0</v>
      </c>
      <c r="E42" s="226">
        <v>0</v>
      </c>
      <c r="F42" s="225">
        <f t="shared" si="6"/>
        <v>0</v>
      </c>
      <c r="G42" s="225">
        <f>'MES 8'!I43</f>
        <v>0</v>
      </c>
      <c r="H42" s="226">
        <v>0</v>
      </c>
      <c r="I42" s="225">
        <f t="shared" si="7"/>
        <v>0</v>
      </c>
      <c r="J42" s="778" t="e">
        <f t="shared" si="8"/>
        <v>#DIV/0!</v>
      </c>
      <c r="K42" s="778"/>
      <c r="L42" s="221">
        <v>0</v>
      </c>
      <c r="M42" s="221">
        <v>0</v>
      </c>
      <c r="N42" s="150">
        <f t="shared" si="9"/>
        <v>0</v>
      </c>
    </row>
    <row r="43" spans="1:14" ht="21" customHeight="1">
      <c r="A43" s="52">
        <v>2106</v>
      </c>
      <c r="B43" s="53" t="s">
        <v>277</v>
      </c>
      <c r="C43" s="225">
        <f>+PRESUPUESTO!K41</f>
        <v>0</v>
      </c>
      <c r="D43" s="226">
        <v>0</v>
      </c>
      <c r="E43" s="226">
        <v>0</v>
      </c>
      <c r="F43" s="225">
        <f t="shared" si="6"/>
        <v>0</v>
      </c>
      <c r="G43" s="225">
        <f>'MES 8'!I44</f>
        <v>0</v>
      </c>
      <c r="H43" s="226">
        <v>0</v>
      </c>
      <c r="I43" s="225">
        <f t="shared" si="7"/>
        <v>0</v>
      </c>
      <c r="J43" s="778" t="e">
        <f t="shared" si="8"/>
        <v>#DIV/0!</v>
      </c>
      <c r="K43" s="778"/>
      <c r="L43" s="221">
        <v>0</v>
      </c>
      <c r="M43" s="221">
        <v>0</v>
      </c>
      <c r="N43" s="150">
        <f t="shared" si="9"/>
        <v>0</v>
      </c>
    </row>
    <row r="44" spans="1:14" ht="18" customHeight="1">
      <c r="A44" s="52">
        <v>2107</v>
      </c>
      <c r="B44" s="53" t="s">
        <v>278</v>
      </c>
      <c r="C44" s="225">
        <f>+PRESUPUESTO!K42</f>
        <v>0</v>
      </c>
      <c r="D44" s="226">
        <v>0</v>
      </c>
      <c r="E44" s="226">
        <v>0</v>
      </c>
      <c r="F44" s="225">
        <f t="shared" si="6"/>
        <v>0</v>
      </c>
      <c r="G44" s="225">
        <f>'MES 8'!I45</f>
        <v>0</v>
      </c>
      <c r="H44" s="226">
        <v>0</v>
      </c>
      <c r="I44" s="225">
        <f t="shared" si="7"/>
        <v>0</v>
      </c>
      <c r="J44" s="778" t="e">
        <f t="shared" si="8"/>
        <v>#DIV/0!</v>
      </c>
      <c r="K44" s="778"/>
      <c r="L44" s="221">
        <v>0</v>
      </c>
      <c r="M44" s="221">
        <v>0</v>
      </c>
      <c r="N44" s="150">
        <f t="shared" si="9"/>
        <v>0</v>
      </c>
    </row>
    <row r="45" spans="1:14" ht="20.25" customHeight="1">
      <c r="A45" s="52">
        <v>2108</v>
      </c>
      <c r="B45" s="65" t="s">
        <v>443</v>
      </c>
      <c r="C45" s="225">
        <f>+PRESUPUESTO!K43</f>
        <v>0</v>
      </c>
      <c r="D45" s="226">
        <v>0</v>
      </c>
      <c r="E45" s="226">
        <v>0</v>
      </c>
      <c r="F45" s="225">
        <f t="shared" si="6"/>
        <v>0</v>
      </c>
      <c r="G45" s="225">
        <f>'MES 8'!I46</f>
        <v>0</v>
      </c>
      <c r="H45" s="226">
        <v>0</v>
      </c>
      <c r="I45" s="225">
        <f t="shared" si="7"/>
        <v>0</v>
      </c>
      <c r="J45" s="778" t="e">
        <f t="shared" si="8"/>
        <v>#DIV/0!</v>
      </c>
      <c r="K45" s="778"/>
      <c r="L45" s="221">
        <v>0</v>
      </c>
      <c r="M45" s="221">
        <v>0</v>
      </c>
      <c r="N45" s="150">
        <f t="shared" si="9"/>
        <v>0</v>
      </c>
    </row>
    <row r="46" spans="1:14" ht="18" customHeight="1">
      <c r="A46" s="52">
        <v>2109</v>
      </c>
      <c r="B46" s="53" t="s">
        <v>280</v>
      </c>
      <c r="C46" s="225">
        <f>+PRESUPUESTO!K44</f>
        <v>0</v>
      </c>
      <c r="D46" s="226">
        <v>0</v>
      </c>
      <c r="E46" s="226">
        <v>0</v>
      </c>
      <c r="F46" s="225">
        <f t="shared" si="6"/>
        <v>0</v>
      </c>
      <c r="G46" s="225">
        <f>'MES 8'!I47</f>
        <v>0</v>
      </c>
      <c r="H46" s="226">
        <v>0</v>
      </c>
      <c r="I46" s="225">
        <f t="shared" si="7"/>
        <v>0</v>
      </c>
      <c r="J46" s="778" t="e">
        <f t="shared" si="8"/>
        <v>#DIV/0!</v>
      </c>
      <c r="K46" s="778"/>
      <c r="L46" s="221">
        <v>0</v>
      </c>
      <c r="M46" s="221">
        <v>0</v>
      </c>
      <c r="N46" s="150">
        <f t="shared" si="9"/>
        <v>0</v>
      </c>
    </row>
    <row r="47" spans="1:14" ht="18" customHeight="1">
      <c r="A47" s="52">
        <f>+A46+1</f>
        <v>2110</v>
      </c>
      <c r="B47" s="53" t="s">
        <v>281</v>
      </c>
      <c r="C47" s="225">
        <f>+PRESUPUESTO!K45</f>
        <v>69000000</v>
      </c>
      <c r="D47" s="226">
        <v>0</v>
      </c>
      <c r="E47" s="226">
        <v>0</v>
      </c>
      <c r="F47" s="225">
        <f t="shared" si="6"/>
        <v>69000000</v>
      </c>
      <c r="G47" s="225">
        <f>'MES 8'!I48</f>
        <v>39918759</v>
      </c>
      <c r="H47" s="226">
        <v>0</v>
      </c>
      <c r="I47" s="225">
        <f t="shared" si="7"/>
        <v>39918759</v>
      </c>
      <c r="J47" s="778">
        <f t="shared" si="8"/>
        <v>0.57853273913043479</v>
      </c>
      <c r="K47" s="778"/>
      <c r="L47" s="221">
        <v>0</v>
      </c>
      <c r="M47" s="221">
        <v>0</v>
      </c>
      <c r="N47" s="150">
        <f t="shared" si="9"/>
        <v>29081241</v>
      </c>
    </row>
    <row r="48" spans="1:14" ht="18" customHeight="1">
      <c r="A48" s="52">
        <f>+A47+1</f>
        <v>2111</v>
      </c>
      <c r="B48" s="53" t="s">
        <v>282</v>
      </c>
      <c r="C48" s="225">
        <f>+PRESUPUESTO!K46</f>
        <v>0</v>
      </c>
      <c r="D48" s="226">
        <v>0</v>
      </c>
      <c r="E48" s="226">
        <v>0</v>
      </c>
      <c r="F48" s="225">
        <f t="shared" si="6"/>
        <v>0</v>
      </c>
      <c r="G48" s="225">
        <f>'MES 8'!I49</f>
        <v>0</v>
      </c>
      <c r="H48" s="226">
        <v>0</v>
      </c>
      <c r="I48" s="225">
        <f t="shared" si="7"/>
        <v>0</v>
      </c>
      <c r="J48" s="778" t="e">
        <f t="shared" si="8"/>
        <v>#DIV/0!</v>
      </c>
      <c r="K48" s="778"/>
      <c r="L48" s="221">
        <v>0</v>
      </c>
      <c r="M48" s="221">
        <v>0</v>
      </c>
      <c r="N48" s="150">
        <f t="shared" si="9"/>
        <v>0</v>
      </c>
    </row>
    <row r="49" spans="1:14" ht="18" customHeight="1">
      <c r="A49" s="52">
        <f>+A48+1</f>
        <v>2112</v>
      </c>
      <c r="B49" s="53" t="s">
        <v>283</v>
      </c>
      <c r="C49" s="225">
        <f>+PRESUPUESTO!K47</f>
        <v>3000000</v>
      </c>
      <c r="D49" s="226">
        <v>0</v>
      </c>
      <c r="E49" s="226">
        <v>0</v>
      </c>
      <c r="F49" s="225">
        <f>C49+D49-E49</f>
        <v>3000000</v>
      </c>
      <c r="G49" s="225">
        <f>'MES 8'!I50</f>
        <v>500000</v>
      </c>
      <c r="H49" s="226">
        <v>0</v>
      </c>
      <c r="I49" s="225">
        <f>G49+H49</f>
        <v>500000</v>
      </c>
      <c r="J49" s="778">
        <f>(I49/F49)</f>
        <v>0.16666666666666666</v>
      </c>
      <c r="K49" s="778"/>
      <c r="L49" s="221">
        <v>0</v>
      </c>
      <c r="M49" s="221">
        <v>0</v>
      </c>
      <c r="N49" s="150">
        <f>(F49-I49)</f>
        <v>2500000</v>
      </c>
    </row>
    <row r="50" spans="1:14" ht="18" customHeight="1">
      <c r="A50" s="52">
        <f>+A49+1</f>
        <v>2113</v>
      </c>
      <c r="B50" s="53" t="s">
        <v>284</v>
      </c>
      <c r="C50" s="225">
        <f>+PRESUPUESTO!K48</f>
        <v>0</v>
      </c>
      <c r="D50" s="226">
        <v>0</v>
      </c>
      <c r="E50" s="226">
        <v>0</v>
      </c>
      <c r="F50" s="225">
        <f>C50+D50-E50</f>
        <v>0</v>
      </c>
      <c r="G50" s="225">
        <f>'MES 8'!I51</f>
        <v>0</v>
      </c>
      <c r="H50" s="226">
        <v>0</v>
      </c>
      <c r="I50" s="225">
        <f>G50+H50</f>
        <v>0</v>
      </c>
      <c r="J50" s="778" t="e">
        <f>(I50/F50)</f>
        <v>#DIV/0!</v>
      </c>
      <c r="K50" s="778"/>
      <c r="L50" s="221">
        <v>0</v>
      </c>
      <c r="M50" s="221">
        <v>0</v>
      </c>
      <c r="N50" s="150">
        <f>(F50-I50)</f>
        <v>0</v>
      </c>
    </row>
    <row r="51" spans="1:14" s="47" customFormat="1" ht="18" customHeight="1">
      <c r="A51" s="737" t="s">
        <v>444</v>
      </c>
      <c r="B51" s="737"/>
      <c r="C51" s="228">
        <f t="shared" ref="C51:I51" si="10">SUM(C38:C50)</f>
        <v>72000000</v>
      </c>
      <c r="D51" s="228">
        <f t="shared" si="10"/>
        <v>0</v>
      </c>
      <c r="E51" s="228">
        <f t="shared" si="10"/>
        <v>0</v>
      </c>
      <c r="F51" s="228">
        <f t="shared" si="10"/>
        <v>72000000</v>
      </c>
      <c r="G51" s="228">
        <f t="shared" si="10"/>
        <v>40418759</v>
      </c>
      <c r="H51" s="228">
        <f t="shared" si="10"/>
        <v>0</v>
      </c>
      <c r="I51" s="228">
        <f t="shared" si="10"/>
        <v>40418759</v>
      </c>
      <c r="J51" s="777">
        <f>(I51/F51)</f>
        <v>0.56137165277777779</v>
      </c>
      <c r="K51" s="777"/>
      <c r="L51" s="229">
        <f>SUM(L38:L50)</f>
        <v>0</v>
      </c>
      <c r="M51" s="229">
        <f>SUM(M38:M50)</f>
        <v>0</v>
      </c>
      <c r="N51" s="22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8'!I54</f>
        <v>9808814</v>
      </c>
      <c r="H53" s="230">
        <v>0</v>
      </c>
      <c r="I53" s="150">
        <f>(G53+H53)</f>
        <v>9808814</v>
      </c>
      <c r="J53" s="778">
        <f>(I53/F53)</f>
        <v>2.9192898809523808</v>
      </c>
      <c r="K53" s="778"/>
      <c r="L53" s="221">
        <v>0</v>
      </c>
      <c r="M53" s="221">
        <v>0</v>
      </c>
      <c r="N53" s="150">
        <f>(F53-I53)</f>
        <v>-6448814</v>
      </c>
    </row>
    <row r="54" spans="1:14" ht="21" customHeight="1">
      <c r="A54" s="52">
        <v>2202</v>
      </c>
      <c r="B54" s="65" t="s">
        <v>288</v>
      </c>
      <c r="C54" s="150">
        <f>+PRESUPUESTO!K52</f>
        <v>300000</v>
      </c>
      <c r="D54" s="200">
        <v>0</v>
      </c>
      <c r="E54" s="200">
        <v>0</v>
      </c>
      <c r="F54" s="150">
        <f t="shared" ref="F54:F60" si="11">C54+D54-E54</f>
        <v>300000</v>
      </c>
      <c r="G54" s="150">
        <f>'MES 8'!I55</f>
        <v>59000</v>
      </c>
      <c r="H54" s="230">
        <v>0</v>
      </c>
      <c r="I54" s="150">
        <f t="shared" ref="I54:I60" si="12">(G54+H54)</f>
        <v>59000</v>
      </c>
      <c r="J54" s="778">
        <f t="shared" ref="J54:J68" si="13">(I54/F54)</f>
        <v>0.19666666666666666</v>
      </c>
      <c r="K54" s="778"/>
      <c r="L54" s="221">
        <v>0</v>
      </c>
      <c r="M54" s="221">
        <v>0</v>
      </c>
      <c r="N54" s="150">
        <f t="shared" ref="N54:N60" si="14">(F54-I54)</f>
        <v>241000</v>
      </c>
    </row>
    <row r="55" spans="1:14" ht="22.9" customHeight="1">
      <c r="A55" s="52">
        <v>2203</v>
      </c>
      <c r="B55" s="66" t="s">
        <v>289</v>
      </c>
      <c r="C55" s="150">
        <f>+PRESUPUESTO!K53</f>
        <v>900000</v>
      </c>
      <c r="D55" s="200">
        <v>0</v>
      </c>
      <c r="E55" s="200">
        <v>0</v>
      </c>
      <c r="F55" s="150">
        <f t="shared" si="11"/>
        <v>900000</v>
      </c>
      <c r="G55" s="150">
        <f>'MES 8'!I56</f>
        <v>2014800</v>
      </c>
      <c r="H55" s="230">
        <v>0</v>
      </c>
      <c r="I55" s="150">
        <f t="shared" si="12"/>
        <v>2014800</v>
      </c>
      <c r="J55" s="778">
        <f t="shared" si="13"/>
        <v>2.2386666666666666</v>
      </c>
      <c r="K55" s="778"/>
      <c r="L55" s="221">
        <v>0</v>
      </c>
      <c r="M55" s="221">
        <v>0</v>
      </c>
      <c r="N55" s="150">
        <f t="shared" si="14"/>
        <v>-1114800</v>
      </c>
    </row>
    <row r="56" spans="1:14" ht="13.5" customHeight="1">
      <c r="A56" s="52">
        <v>2204</v>
      </c>
      <c r="B56" s="53" t="s">
        <v>290</v>
      </c>
      <c r="C56" s="150">
        <f>+PRESUPUESTO!K54</f>
        <v>0</v>
      </c>
      <c r="D56" s="200">
        <v>0</v>
      </c>
      <c r="E56" s="200">
        <v>0</v>
      </c>
      <c r="F56" s="150">
        <f t="shared" si="11"/>
        <v>0</v>
      </c>
      <c r="G56" s="150">
        <f>'MES 8'!I57</f>
        <v>811000</v>
      </c>
      <c r="H56" s="230">
        <v>0</v>
      </c>
      <c r="I56" s="150">
        <f t="shared" si="12"/>
        <v>811000</v>
      </c>
      <c r="J56" s="778" t="e">
        <f t="shared" si="13"/>
        <v>#DIV/0!</v>
      </c>
      <c r="K56" s="778"/>
      <c r="L56" s="221">
        <v>0</v>
      </c>
      <c r="M56" s="221">
        <v>0</v>
      </c>
      <c r="N56" s="150">
        <f t="shared" si="14"/>
        <v>-811000</v>
      </c>
    </row>
    <row r="57" spans="1:14" ht="12.75" customHeight="1">
      <c r="A57" s="52">
        <v>2205</v>
      </c>
      <c r="B57" s="53" t="s">
        <v>291</v>
      </c>
      <c r="C57" s="150">
        <f>+PRESUPUESTO!K55</f>
        <v>0</v>
      </c>
      <c r="D57" s="200">
        <v>0</v>
      </c>
      <c r="E57" s="200">
        <v>0</v>
      </c>
      <c r="F57" s="150">
        <f>C57+D57-E57</f>
        <v>0</v>
      </c>
      <c r="G57" s="150">
        <f>'MES 8'!I58</f>
        <v>451400</v>
      </c>
      <c r="H57" s="230">
        <v>0</v>
      </c>
      <c r="I57" s="150">
        <f>(G57+H57)</f>
        <v>451400</v>
      </c>
      <c r="J57" s="778" t="e">
        <f>(I57/F57)</f>
        <v>#DIV/0!</v>
      </c>
      <c r="K57" s="778"/>
      <c r="L57" s="221">
        <v>0</v>
      </c>
      <c r="M57" s="221">
        <v>0</v>
      </c>
      <c r="N57" s="150">
        <f>(F57-I57)</f>
        <v>-451400</v>
      </c>
    </row>
    <row r="58" spans="1:14" ht="12" customHeight="1">
      <c r="A58" s="52">
        <v>2206</v>
      </c>
      <c r="B58" s="53" t="s">
        <v>292</v>
      </c>
      <c r="C58" s="150">
        <f>+PRESUPUESTO!K56</f>
        <v>600000</v>
      </c>
      <c r="D58" s="200">
        <v>0</v>
      </c>
      <c r="E58" s="200">
        <v>0</v>
      </c>
      <c r="F58" s="150">
        <f t="shared" si="11"/>
        <v>600000</v>
      </c>
      <c r="G58" s="150">
        <f>'MES 8'!I59</f>
        <v>395500</v>
      </c>
      <c r="H58" s="230">
        <v>0</v>
      </c>
      <c r="I58" s="150">
        <f t="shared" si="12"/>
        <v>395500</v>
      </c>
      <c r="J58" s="778">
        <f t="shared" si="13"/>
        <v>0.65916666666666668</v>
      </c>
      <c r="K58" s="778"/>
      <c r="L58" s="221">
        <v>0</v>
      </c>
      <c r="M58" s="221">
        <v>0</v>
      </c>
      <c r="N58" s="150">
        <f t="shared" si="14"/>
        <v>204500</v>
      </c>
    </row>
    <row r="59" spans="1:14" ht="13.5" customHeight="1">
      <c r="A59" s="52">
        <v>2207</v>
      </c>
      <c r="B59" s="53" t="s">
        <v>447</v>
      </c>
      <c r="C59" s="150">
        <f>+PRESUPUESTO!K57</f>
        <v>720000</v>
      </c>
      <c r="D59" s="200">
        <v>0</v>
      </c>
      <c r="E59" s="200">
        <v>0</v>
      </c>
      <c r="F59" s="150">
        <f t="shared" si="11"/>
        <v>720000</v>
      </c>
      <c r="G59" s="150">
        <f>'MES 8'!I60</f>
        <v>0</v>
      </c>
      <c r="H59" s="230">
        <v>0</v>
      </c>
      <c r="I59" s="150">
        <f t="shared" si="12"/>
        <v>0</v>
      </c>
      <c r="J59" s="778">
        <f t="shared" si="13"/>
        <v>0</v>
      </c>
      <c r="K59" s="778"/>
      <c r="L59" s="221">
        <v>0</v>
      </c>
      <c r="M59" s="221">
        <v>0</v>
      </c>
      <c r="N59" s="150">
        <f t="shared" si="14"/>
        <v>720000</v>
      </c>
    </row>
    <row r="60" spans="1:14" ht="19.5" customHeight="1">
      <c r="A60" s="52">
        <v>2208</v>
      </c>
      <c r="B60" s="53" t="s">
        <v>294</v>
      </c>
      <c r="C60" s="150">
        <f>+PRESUPUESTO!K58</f>
        <v>1650000</v>
      </c>
      <c r="D60" s="200">
        <v>0</v>
      </c>
      <c r="E60" s="200">
        <v>0</v>
      </c>
      <c r="F60" s="150">
        <f t="shared" si="11"/>
        <v>1650000</v>
      </c>
      <c r="G60" s="150">
        <f>'MES 8'!I61</f>
        <v>1228000</v>
      </c>
      <c r="H60" s="230">
        <v>0</v>
      </c>
      <c r="I60" s="150">
        <f t="shared" si="12"/>
        <v>1228000</v>
      </c>
      <c r="J60" s="778">
        <f t="shared" si="13"/>
        <v>0.74424242424242426</v>
      </c>
      <c r="K60" s="778"/>
      <c r="L60" s="221">
        <v>0</v>
      </c>
      <c r="M60" s="221">
        <v>0</v>
      </c>
      <c r="N60" s="150">
        <f t="shared" si="14"/>
        <v>422000</v>
      </c>
    </row>
    <row r="61" spans="1:14" ht="20.25" customHeight="1">
      <c r="A61" s="52">
        <v>2209</v>
      </c>
      <c r="B61" s="53" t="s">
        <v>448</v>
      </c>
      <c r="C61" s="150">
        <f>+PRESUPUESTO!K59</f>
        <v>0</v>
      </c>
      <c r="D61" s="200">
        <v>0</v>
      </c>
      <c r="E61" s="200">
        <v>0</v>
      </c>
      <c r="F61" s="150">
        <f t="shared" ref="F61:F67" si="15">C61+D61-E61</f>
        <v>0</v>
      </c>
      <c r="G61" s="150">
        <f>'MES 8'!I62</f>
        <v>0</v>
      </c>
      <c r="H61" s="230">
        <v>0</v>
      </c>
      <c r="I61" s="150">
        <f t="shared" ref="I61:I67" si="16">(G61+H61)</f>
        <v>0</v>
      </c>
      <c r="J61" s="778" t="e">
        <f t="shared" ref="J61:J67" si="17">(I61/F61)</f>
        <v>#DIV/0!</v>
      </c>
      <c r="K61" s="778"/>
      <c r="L61" s="221">
        <v>0</v>
      </c>
      <c r="M61" s="221">
        <v>0</v>
      </c>
      <c r="N61" s="150">
        <f t="shared" ref="N61:N67" si="18">(F61-I61)</f>
        <v>0</v>
      </c>
    </row>
    <row r="62" spans="1:14" ht="38.25" customHeight="1">
      <c r="A62" s="52">
        <v>2210</v>
      </c>
      <c r="B62" s="65" t="s">
        <v>507</v>
      </c>
      <c r="C62" s="150">
        <f>+PRESUPUESTO!K60</f>
        <v>0</v>
      </c>
      <c r="D62" s="200">
        <v>0</v>
      </c>
      <c r="E62" s="200">
        <v>0</v>
      </c>
      <c r="F62" s="150">
        <f t="shared" si="15"/>
        <v>0</v>
      </c>
      <c r="G62" s="150">
        <f>'MES 8'!I63</f>
        <v>0</v>
      </c>
      <c r="H62" s="230">
        <v>0</v>
      </c>
      <c r="I62" s="150">
        <f t="shared" si="16"/>
        <v>0</v>
      </c>
      <c r="J62" s="778" t="e">
        <f t="shared" si="17"/>
        <v>#DIV/0!</v>
      </c>
      <c r="K62" s="778"/>
      <c r="L62" s="221">
        <v>0</v>
      </c>
      <c r="M62" s="221">
        <v>0</v>
      </c>
      <c r="N62" s="150">
        <f t="shared" si="18"/>
        <v>0</v>
      </c>
    </row>
    <row r="63" spans="1:14" ht="31.5" customHeight="1">
      <c r="A63" s="52">
        <v>2211</v>
      </c>
      <c r="B63" s="65" t="s">
        <v>260</v>
      </c>
      <c r="C63" s="150">
        <f>+PRESUPUESTO!K61</f>
        <v>0</v>
      </c>
      <c r="D63" s="200">
        <v>0</v>
      </c>
      <c r="E63" s="200">
        <v>0</v>
      </c>
      <c r="F63" s="150">
        <f t="shared" si="15"/>
        <v>0</v>
      </c>
      <c r="G63" s="150">
        <f>'MES 8'!I64</f>
        <v>0</v>
      </c>
      <c r="H63" s="230">
        <v>0</v>
      </c>
      <c r="I63" s="150">
        <f t="shared" si="16"/>
        <v>0</v>
      </c>
      <c r="J63" s="778" t="e">
        <f t="shared" si="17"/>
        <v>#DIV/0!</v>
      </c>
      <c r="K63" s="778"/>
      <c r="L63" s="221">
        <v>0</v>
      </c>
      <c r="M63" s="221">
        <v>0</v>
      </c>
      <c r="N63" s="150">
        <f t="shared" si="18"/>
        <v>0</v>
      </c>
    </row>
    <row r="64" spans="1:14" ht="25.5" customHeight="1">
      <c r="A64" s="52">
        <v>2212</v>
      </c>
      <c r="B64" s="65" t="s">
        <v>508</v>
      </c>
      <c r="C64" s="150">
        <f>+PRESUPUESTO!K62</f>
        <v>0</v>
      </c>
      <c r="D64" s="200">
        <v>0</v>
      </c>
      <c r="E64" s="200">
        <v>0</v>
      </c>
      <c r="F64" s="150">
        <f t="shared" si="15"/>
        <v>0</v>
      </c>
      <c r="G64" s="150">
        <f>'MES 8'!I65</f>
        <v>0</v>
      </c>
      <c r="H64" s="230">
        <v>0</v>
      </c>
      <c r="I64" s="150">
        <f t="shared" si="16"/>
        <v>0</v>
      </c>
      <c r="J64" s="778" t="e">
        <f t="shared" si="17"/>
        <v>#DIV/0!</v>
      </c>
      <c r="K64" s="778"/>
      <c r="L64" s="221">
        <v>0</v>
      </c>
      <c r="M64" s="221">
        <v>0</v>
      </c>
      <c r="N64" s="150">
        <f t="shared" si="18"/>
        <v>0</v>
      </c>
    </row>
    <row r="65" spans="1:14" ht="20.65" customHeight="1">
      <c r="A65" s="52">
        <v>2213</v>
      </c>
      <c r="B65" s="65" t="s">
        <v>450</v>
      </c>
      <c r="C65" s="150">
        <f>+PRESUPUESTO!K63</f>
        <v>0</v>
      </c>
      <c r="D65" s="200">
        <v>0</v>
      </c>
      <c r="E65" s="200">
        <v>0</v>
      </c>
      <c r="F65" s="150">
        <f>C65+D65-E65</f>
        <v>0</v>
      </c>
      <c r="G65" s="150">
        <f>'MES 8'!I66</f>
        <v>0</v>
      </c>
      <c r="H65" s="230">
        <v>0</v>
      </c>
      <c r="I65" s="150">
        <f>(G65+H65)</f>
        <v>0</v>
      </c>
      <c r="J65" s="778" t="e">
        <f>(I65/F65)</f>
        <v>#DIV/0!</v>
      </c>
      <c r="K65" s="778"/>
      <c r="L65" s="221">
        <v>0</v>
      </c>
      <c r="M65" s="221">
        <v>0</v>
      </c>
      <c r="N65" s="150">
        <f>(F65-I65)</f>
        <v>0</v>
      </c>
    </row>
    <row r="66" spans="1:14" ht="18" customHeight="1">
      <c r="A66" s="52">
        <v>2214</v>
      </c>
      <c r="B66" s="53" t="s">
        <v>451</v>
      </c>
      <c r="C66" s="150">
        <f>+PRESUPUESTO!K64</f>
        <v>0</v>
      </c>
      <c r="D66" s="200">
        <v>0</v>
      </c>
      <c r="E66" s="200">
        <v>0</v>
      </c>
      <c r="F66" s="150">
        <f t="shared" si="15"/>
        <v>0</v>
      </c>
      <c r="G66" s="150">
        <f>'MES 8'!I67</f>
        <v>0</v>
      </c>
      <c r="H66" s="230">
        <v>0</v>
      </c>
      <c r="I66" s="150">
        <f t="shared" si="16"/>
        <v>0</v>
      </c>
      <c r="J66" s="778" t="e">
        <f t="shared" si="17"/>
        <v>#DIV/0!</v>
      </c>
      <c r="K66" s="778"/>
      <c r="L66" s="221">
        <v>0</v>
      </c>
      <c r="M66" s="221">
        <v>0</v>
      </c>
      <c r="N66" s="150">
        <f t="shared" si="18"/>
        <v>0</v>
      </c>
    </row>
    <row r="67" spans="1:14" ht="18" customHeight="1">
      <c r="A67" s="52">
        <v>2215</v>
      </c>
      <c r="B67" s="53" t="s">
        <v>284</v>
      </c>
      <c r="C67" s="150">
        <f>+PRESUPUESTO!K65</f>
        <v>0</v>
      </c>
      <c r="D67" s="200">
        <v>0</v>
      </c>
      <c r="E67" s="200">
        <v>0</v>
      </c>
      <c r="F67" s="150">
        <f t="shared" si="15"/>
        <v>0</v>
      </c>
      <c r="G67" s="150">
        <f>'MES 8'!I68</f>
        <v>0</v>
      </c>
      <c r="H67" s="230">
        <v>0</v>
      </c>
      <c r="I67" s="150">
        <f t="shared" si="16"/>
        <v>0</v>
      </c>
      <c r="J67" s="778" t="e">
        <f t="shared" si="17"/>
        <v>#DIV/0!</v>
      </c>
      <c r="K67" s="778"/>
      <c r="L67" s="221">
        <v>0</v>
      </c>
      <c r="M67" s="221">
        <v>0</v>
      </c>
      <c r="N67" s="150">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23">
        <f>SUM(L53:L67)</f>
        <v>0</v>
      </c>
      <c r="M68" s="223">
        <f>SUM(M53:M67)</f>
        <v>0</v>
      </c>
      <c r="N68" s="223">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9" t="str">
        <f>C35</f>
        <v>Presupuesto inicial del periodo a ejecutar</v>
      </c>
      <c r="D70" s="737" t="s">
        <v>415</v>
      </c>
      <c r="E70" s="737" t="s">
        <v>416</v>
      </c>
      <c r="F70" s="802" t="str">
        <f>F35</f>
        <v>Presupuesto al final del  periodo ejecutado</v>
      </c>
      <c r="G70" s="802" t="str">
        <f>G35</f>
        <v>Gastos acumulados al mes 8</v>
      </c>
      <c r="H70" s="774" t="str">
        <f>H35</f>
        <v>Gastos - mes 9</v>
      </c>
      <c r="I70" s="802" t="str">
        <f>I35</f>
        <v xml:space="preserve">Valor total ejecutado al final de periodo </v>
      </c>
      <c r="J70" s="802" t="s">
        <v>439</v>
      </c>
      <c r="K70" s="802"/>
      <c r="L70" s="807" t="s">
        <v>422</v>
      </c>
      <c r="M70" s="807"/>
      <c r="N70" s="802" t="str">
        <f>N35</f>
        <v>Total saldo por ejecutar</v>
      </c>
    </row>
    <row r="71" spans="1:14" s="47" customFormat="1" ht="24" customHeight="1">
      <c r="A71" s="737"/>
      <c r="B71" s="737"/>
      <c r="C71" s="809"/>
      <c r="D71" s="737"/>
      <c r="E71" s="737"/>
      <c r="F71" s="802"/>
      <c r="G71" s="802"/>
      <c r="H71" s="774"/>
      <c r="I71" s="802"/>
      <c r="J71" s="802"/>
      <c r="K71" s="802"/>
      <c r="L71" s="67" t="s">
        <v>441</v>
      </c>
      <c r="M71" s="67" t="s">
        <v>442</v>
      </c>
      <c r="N71" s="802"/>
    </row>
    <row r="72" spans="1:14" s="47" customFormat="1" ht="14.25" customHeight="1">
      <c r="A72" s="61">
        <v>2300</v>
      </c>
      <c r="B72" s="808" t="s">
        <v>140</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8'!I74</f>
        <v>711600</v>
      </c>
      <c r="H73" s="230">
        <v>0</v>
      </c>
      <c r="I73" s="150">
        <f>(G73+H73)</f>
        <v>711600</v>
      </c>
      <c r="J73" s="778">
        <f>(I73/F73)</f>
        <v>0.23719999999999999</v>
      </c>
      <c r="K73" s="778"/>
      <c r="L73" s="221">
        <v>0</v>
      </c>
      <c r="M73" s="221">
        <v>0</v>
      </c>
      <c r="N73" s="150">
        <f>(F73-I73)</f>
        <v>2288400</v>
      </c>
    </row>
    <row r="74" spans="1:14" ht="26.25" customHeight="1">
      <c r="A74" s="52">
        <v>2302</v>
      </c>
      <c r="B74" s="54" t="s">
        <v>302</v>
      </c>
      <c r="C74" s="231">
        <f>+PRESUPUESTO!K69</f>
        <v>300000</v>
      </c>
      <c r="D74" s="200">
        <v>0</v>
      </c>
      <c r="E74" s="200">
        <v>0</v>
      </c>
      <c r="F74" s="150">
        <f t="shared" ref="F74:F80" si="20">C74+D74-E74</f>
        <v>300000</v>
      </c>
      <c r="G74" s="150">
        <f>'MES 8'!I75</f>
        <v>250000</v>
      </c>
      <c r="H74" s="230">
        <v>0</v>
      </c>
      <c r="I74" s="150">
        <f t="shared" ref="I74:I80" si="21">(G74+H74)</f>
        <v>250000</v>
      </c>
      <c r="J74" s="778">
        <f t="shared" ref="J74:J80" si="22">(I74/F74)</f>
        <v>0.83333333333333337</v>
      </c>
      <c r="K74" s="778"/>
      <c r="L74" s="221">
        <v>0</v>
      </c>
      <c r="M74" s="221">
        <v>0</v>
      </c>
      <c r="N74" s="150">
        <f t="shared" ref="N74:N80" si="23">(F74-I74)</f>
        <v>50000</v>
      </c>
    </row>
    <row r="75" spans="1:14" ht="23.25" customHeight="1">
      <c r="A75" s="52">
        <v>2303</v>
      </c>
      <c r="B75" s="54" t="s">
        <v>303</v>
      </c>
      <c r="C75" s="231">
        <f>+PRESUPUESTO!K70</f>
        <v>21000000</v>
      </c>
      <c r="D75" s="200">
        <v>0</v>
      </c>
      <c r="E75" s="200">
        <v>0</v>
      </c>
      <c r="F75" s="150">
        <f t="shared" si="20"/>
        <v>21000000</v>
      </c>
      <c r="G75" s="150">
        <f>'MES 8'!I76</f>
        <v>3500000</v>
      </c>
      <c r="H75" s="230">
        <v>0</v>
      </c>
      <c r="I75" s="150">
        <f t="shared" si="21"/>
        <v>3500000</v>
      </c>
      <c r="J75" s="778">
        <f t="shared" si="22"/>
        <v>0.16666666666666666</v>
      </c>
      <c r="K75" s="778"/>
      <c r="L75" s="221">
        <v>0</v>
      </c>
      <c r="M75" s="221">
        <v>0</v>
      </c>
      <c r="N75" s="150">
        <f t="shared" si="23"/>
        <v>17500000</v>
      </c>
    </row>
    <row r="76" spans="1:14" ht="24.75" customHeight="1">
      <c r="A76" s="52">
        <v>2304</v>
      </c>
      <c r="B76" s="54" t="s">
        <v>304</v>
      </c>
      <c r="C76" s="231">
        <f>+PRESUPUESTO!K71</f>
        <v>780000</v>
      </c>
      <c r="D76" s="200">
        <v>0</v>
      </c>
      <c r="E76" s="200">
        <v>0</v>
      </c>
      <c r="F76" s="150">
        <f>C76+D76-E76</f>
        <v>780000</v>
      </c>
      <c r="G76" s="150">
        <f>'MES 8'!I77</f>
        <v>0</v>
      </c>
      <c r="H76" s="230">
        <v>0</v>
      </c>
      <c r="I76" s="150">
        <f>(G76+H76)</f>
        <v>0</v>
      </c>
      <c r="J76" s="778">
        <f>(I76/F76)</f>
        <v>0</v>
      </c>
      <c r="K76" s="778"/>
      <c r="L76" s="221">
        <v>0</v>
      </c>
      <c r="M76" s="221">
        <v>0</v>
      </c>
      <c r="N76" s="150">
        <f>(F76-I76)</f>
        <v>780000</v>
      </c>
    </row>
    <row r="77" spans="1:14" ht="16.5" customHeight="1">
      <c r="A77" s="52">
        <v>2305</v>
      </c>
      <c r="B77" s="54" t="s">
        <v>305</v>
      </c>
      <c r="C77" s="231">
        <f>+PRESUPUESTO!K72</f>
        <v>960000</v>
      </c>
      <c r="D77" s="200">
        <v>0</v>
      </c>
      <c r="E77" s="200">
        <v>0</v>
      </c>
      <c r="F77" s="150">
        <f t="shared" si="20"/>
        <v>960000</v>
      </c>
      <c r="G77" s="150">
        <f>'MES 8'!I78</f>
        <v>433500</v>
      </c>
      <c r="H77" s="230">
        <v>0</v>
      </c>
      <c r="I77" s="150">
        <f t="shared" si="21"/>
        <v>433500</v>
      </c>
      <c r="J77" s="778">
        <f t="shared" si="22"/>
        <v>0.45156249999999998</v>
      </c>
      <c r="K77" s="778"/>
      <c r="L77" s="221">
        <v>0</v>
      </c>
      <c r="M77" s="221">
        <v>0</v>
      </c>
      <c r="N77" s="150">
        <f t="shared" si="23"/>
        <v>526500</v>
      </c>
    </row>
    <row r="78" spans="1:14" ht="15" customHeight="1">
      <c r="A78" s="52">
        <v>2306</v>
      </c>
      <c r="B78" s="54" t="s">
        <v>306</v>
      </c>
      <c r="C78" s="231">
        <f>+PRESUPUESTO!K73</f>
        <v>900000</v>
      </c>
      <c r="D78" s="200">
        <v>0</v>
      </c>
      <c r="E78" s="200">
        <v>0</v>
      </c>
      <c r="F78" s="150">
        <f t="shared" si="20"/>
        <v>900000</v>
      </c>
      <c r="G78" s="150">
        <f>'MES 8'!I79</f>
        <v>260500</v>
      </c>
      <c r="H78" s="230">
        <v>0</v>
      </c>
      <c r="I78" s="150">
        <f t="shared" si="21"/>
        <v>260500</v>
      </c>
      <c r="J78" s="778">
        <f t="shared" si="22"/>
        <v>0.28944444444444445</v>
      </c>
      <c r="K78" s="778"/>
      <c r="L78" s="221">
        <v>0</v>
      </c>
      <c r="M78" s="221">
        <v>0</v>
      </c>
      <c r="N78" s="150">
        <f t="shared" si="23"/>
        <v>639500</v>
      </c>
    </row>
    <row r="79" spans="1:14" ht="34.5" customHeight="1">
      <c r="A79" s="52">
        <v>2307</v>
      </c>
      <c r="B79" s="65" t="s">
        <v>307</v>
      </c>
      <c r="C79" s="231">
        <f>+PRESUPUESTO!K74</f>
        <v>1470000</v>
      </c>
      <c r="D79" s="200">
        <v>0</v>
      </c>
      <c r="E79" s="200">
        <v>0</v>
      </c>
      <c r="F79" s="150">
        <f t="shared" si="20"/>
        <v>1470000</v>
      </c>
      <c r="G79" s="150">
        <f>'MES 8'!I80</f>
        <v>1020000</v>
      </c>
      <c r="H79" s="230">
        <v>0</v>
      </c>
      <c r="I79" s="150">
        <f t="shared" si="21"/>
        <v>1020000</v>
      </c>
      <c r="J79" s="778">
        <f t="shared" si="22"/>
        <v>0.69387755102040816</v>
      </c>
      <c r="K79" s="778"/>
      <c r="L79" s="221">
        <v>0</v>
      </c>
      <c r="M79" s="221">
        <v>0</v>
      </c>
      <c r="N79" s="150">
        <f t="shared" si="23"/>
        <v>450000</v>
      </c>
    </row>
    <row r="80" spans="1:14" ht="22.5" customHeight="1">
      <c r="A80" s="52">
        <v>2308</v>
      </c>
      <c r="B80" s="54" t="s">
        <v>308</v>
      </c>
      <c r="C80" s="231">
        <f>+PRESUPUESTO!K75</f>
        <v>463290</v>
      </c>
      <c r="D80" s="200">
        <v>0</v>
      </c>
      <c r="E80" s="200">
        <v>0</v>
      </c>
      <c r="F80" s="150">
        <f t="shared" si="20"/>
        <v>463290</v>
      </c>
      <c r="G80" s="150">
        <f>'MES 8'!I81</f>
        <v>0</v>
      </c>
      <c r="H80" s="230">
        <v>0</v>
      </c>
      <c r="I80" s="150">
        <f t="shared" si="21"/>
        <v>0</v>
      </c>
      <c r="J80" s="778">
        <f t="shared" si="22"/>
        <v>0</v>
      </c>
      <c r="K80" s="778"/>
      <c r="L80" s="221">
        <v>0</v>
      </c>
      <c r="M80" s="221">
        <v>0</v>
      </c>
      <c r="N80" s="150">
        <f t="shared" si="23"/>
        <v>463290</v>
      </c>
    </row>
    <row r="81" spans="1:14" ht="26.25" customHeight="1">
      <c r="A81" s="52">
        <v>2309</v>
      </c>
      <c r="B81" s="54" t="s">
        <v>309</v>
      </c>
      <c r="C81" s="231">
        <f>+PRESUPUESTO!K76</f>
        <v>820470</v>
      </c>
      <c r="D81" s="200">
        <v>0</v>
      </c>
      <c r="E81" s="200">
        <v>0</v>
      </c>
      <c r="F81" s="150">
        <f>C81+D81-E81</f>
        <v>820470</v>
      </c>
      <c r="G81" s="150">
        <f>'MES 8'!I82</f>
        <v>239226</v>
      </c>
      <c r="H81" s="230">
        <v>0</v>
      </c>
      <c r="I81" s="150">
        <f>(G81+H81)</f>
        <v>239226</v>
      </c>
      <c r="J81" s="778">
        <f t="shared" ref="J81:J86" si="24">(I81/F81)</f>
        <v>0.29157190390873522</v>
      </c>
      <c r="K81" s="778"/>
      <c r="L81" s="221">
        <v>0</v>
      </c>
      <c r="M81" s="221">
        <v>0</v>
      </c>
      <c r="N81" s="150">
        <f>(F81-I81)</f>
        <v>581244</v>
      </c>
    </row>
    <row r="82" spans="1:14" ht="15" customHeight="1">
      <c r="A82" s="52">
        <v>2310</v>
      </c>
      <c r="B82" s="54" t="s">
        <v>310</v>
      </c>
      <c r="C82" s="231">
        <f>+PRESUPUESTO!K77</f>
        <v>6600000</v>
      </c>
      <c r="D82" s="200">
        <v>0</v>
      </c>
      <c r="E82" s="200">
        <v>0</v>
      </c>
      <c r="F82" s="150">
        <f>C82+D82-E82</f>
        <v>6600000</v>
      </c>
      <c r="G82" s="150">
        <f>'MES 8'!I83</f>
        <v>2200000</v>
      </c>
      <c r="H82" s="230">
        <v>0</v>
      </c>
      <c r="I82" s="150">
        <f>(G82+H82)</f>
        <v>2200000</v>
      </c>
      <c r="J82" s="778">
        <f t="shared" si="24"/>
        <v>0.33333333333333331</v>
      </c>
      <c r="K82" s="778"/>
      <c r="L82" s="221">
        <v>0</v>
      </c>
      <c r="M82" s="221">
        <v>0</v>
      </c>
      <c r="N82" s="150">
        <f>(F82-I82)</f>
        <v>4400000</v>
      </c>
    </row>
    <row r="83" spans="1:14" ht="22.15" customHeight="1">
      <c r="A83" s="52">
        <v>2311</v>
      </c>
      <c r="B83" s="54" t="s">
        <v>311</v>
      </c>
      <c r="C83" s="231">
        <f>+PRESUPUESTO!K78</f>
        <v>0</v>
      </c>
      <c r="D83" s="200">
        <v>0</v>
      </c>
      <c r="E83" s="200">
        <v>0</v>
      </c>
      <c r="F83" s="150">
        <f>C83+D83-E83</f>
        <v>0</v>
      </c>
      <c r="G83" s="150">
        <f>'MES 8'!I84</f>
        <v>1621096</v>
      </c>
      <c r="H83" s="230">
        <v>0</v>
      </c>
      <c r="I83" s="150">
        <f>(G83+H83)</f>
        <v>1621096</v>
      </c>
      <c r="J83" s="778" t="e">
        <f t="shared" si="24"/>
        <v>#DIV/0!</v>
      </c>
      <c r="K83" s="778"/>
      <c r="L83" s="221">
        <v>0</v>
      </c>
      <c r="M83" s="221">
        <v>0</v>
      </c>
      <c r="N83" s="150">
        <f>(F83-I83)</f>
        <v>-1621096</v>
      </c>
    </row>
    <row r="84" spans="1:14" ht="18" customHeight="1">
      <c r="A84" s="52">
        <v>2312</v>
      </c>
      <c r="B84" s="54" t="s">
        <v>284</v>
      </c>
      <c r="C84" s="231">
        <f>+PRESUPUESTO!K79</f>
        <v>0</v>
      </c>
      <c r="D84" s="200">
        <v>0</v>
      </c>
      <c r="E84" s="200">
        <v>0</v>
      </c>
      <c r="F84" s="150">
        <f>C84+D84-E84</f>
        <v>0</v>
      </c>
      <c r="G84" s="150">
        <f>'MES 8'!I85</f>
        <v>0</v>
      </c>
      <c r="H84" s="230">
        <v>0</v>
      </c>
      <c r="I84" s="150">
        <f>(G84+H84)</f>
        <v>0</v>
      </c>
      <c r="J84" s="778" t="e">
        <f t="shared" si="24"/>
        <v>#DIV/0!</v>
      </c>
      <c r="K84" s="778"/>
      <c r="L84" s="221">
        <v>0</v>
      </c>
      <c r="M84" s="221">
        <v>0</v>
      </c>
      <c r="N84" s="150">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229">
        <f>SUM(L73:L84)</f>
        <v>0</v>
      </c>
      <c r="M85" s="229">
        <f>SUM(M73:M84)</f>
        <v>0</v>
      </c>
      <c r="N85" s="232">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232">
        <f>L85+L68+L51</f>
        <v>0</v>
      </c>
      <c r="M86" s="232">
        <f>M85+M68+M51</f>
        <v>0</v>
      </c>
      <c r="N86" s="232">
        <f>N85+N68+N51</f>
        <v>50400565</v>
      </c>
    </row>
    <row r="87" spans="1:14" ht="18" customHeight="1">
      <c r="B87" s="737" t="s">
        <v>210</v>
      </c>
      <c r="C87" s="737"/>
      <c r="D87" s="737" t="s">
        <v>455</v>
      </c>
      <c r="E87" s="737"/>
      <c r="F87" s="737"/>
      <c r="G87" s="737"/>
      <c r="H87" s="737" t="s">
        <v>456</v>
      </c>
      <c r="I87" s="737"/>
      <c r="J87" s="737"/>
      <c r="K87" s="737"/>
      <c r="L87" s="737"/>
      <c r="M87" s="737"/>
      <c r="N87" s="737"/>
    </row>
    <row r="88" spans="1:14" ht="12" customHeight="1">
      <c r="B88" s="737"/>
      <c r="C88" s="737"/>
      <c r="D88" s="737"/>
      <c r="E88" s="737"/>
      <c r="F88" s="737"/>
      <c r="G88" s="737"/>
      <c r="H88" s="737"/>
      <c r="I88" s="737"/>
      <c r="J88" s="737"/>
      <c r="K88" s="737"/>
      <c r="L88" s="737"/>
      <c r="M88" s="737"/>
      <c r="N88" s="737"/>
    </row>
    <row r="89" spans="1:14" ht="33" customHeight="1">
      <c r="B89" s="737"/>
      <c r="C89" s="737"/>
      <c r="D89" s="737"/>
      <c r="E89" s="737"/>
      <c r="F89" s="737"/>
      <c r="G89" s="737"/>
      <c r="H89" s="737"/>
      <c r="I89" s="737"/>
      <c r="J89" s="737"/>
      <c r="K89" s="737"/>
      <c r="L89" s="737"/>
      <c r="M89" s="737"/>
      <c r="N89" s="737"/>
    </row>
    <row r="90" spans="1:14" ht="16.5" customHeight="1">
      <c r="B90" s="737" t="s">
        <v>317</v>
      </c>
      <c r="C90" s="737"/>
      <c r="D90" s="737" t="s">
        <v>317</v>
      </c>
      <c r="E90" s="737"/>
      <c r="F90" s="737"/>
      <c r="G90" s="737"/>
      <c r="H90" s="737" t="s">
        <v>317</v>
      </c>
      <c r="I90" s="737"/>
      <c r="J90" s="737"/>
      <c r="K90" s="737"/>
      <c r="L90" s="737"/>
      <c r="M90" s="737"/>
      <c r="N90" s="737"/>
    </row>
    <row r="91" spans="1:14" ht="17.25" customHeight="1"/>
    <row r="92" spans="1:14" s="32" customFormat="1" ht="17.25" customHeight="1">
      <c r="A92" s="803" t="s">
        <v>457</v>
      </c>
      <c r="B92" s="803"/>
      <c r="C92" s="803"/>
      <c r="D92" s="799" t="s">
        <v>458</v>
      </c>
      <c r="E92" s="800"/>
      <c r="F92" s="234">
        <f>H22</f>
        <v>48259900</v>
      </c>
      <c r="G92" s="854" t="s">
        <v>459</v>
      </c>
      <c r="H92" s="854"/>
      <c r="I92" s="854"/>
      <c r="J92" s="798">
        <f>F92+'MES 8'!J93</f>
        <v>375302764.32999998</v>
      </c>
      <c r="K92" s="798"/>
      <c r="L92" s="50"/>
      <c r="M92" s="50"/>
    </row>
    <row r="93" spans="1:14" s="32" customFormat="1" ht="17.25" customHeight="1">
      <c r="A93" s="803"/>
      <c r="B93" s="803"/>
      <c r="C93" s="803"/>
      <c r="D93" s="799" t="s">
        <v>460</v>
      </c>
      <c r="E93" s="800"/>
      <c r="F93" s="234">
        <f>H86</f>
        <v>0</v>
      </c>
      <c r="G93" s="854" t="s">
        <v>461</v>
      </c>
      <c r="H93" s="854"/>
      <c r="I93" s="854"/>
      <c r="J93" s="798">
        <f>+F93+'MES 8'!J94</f>
        <v>65423195</v>
      </c>
      <c r="K93" s="798"/>
      <c r="L93" s="50"/>
      <c r="M93" s="50"/>
    </row>
    <row r="94" spans="1:14" s="32" customFormat="1" ht="18" customHeight="1">
      <c r="A94" s="804" t="s">
        <v>462</v>
      </c>
      <c r="B94" s="804"/>
      <c r="C94" s="804"/>
      <c r="D94" s="799" t="s">
        <v>463</v>
      </c>
      <c r="E94" s="800"/>
      <c r="F94" s="234">
        <f>+F92-F93</f>
        <v>48259900</v>
      </c>
      <c r="G94" s="855" t="s">
        <v>464</v>
      </c>
      <c r="H94" s="855"/>
      <c r="I94" s="855"/>
      <c r="J94" s="798">
        <f>J92-J93</f>
        <v>309879569.32999998</v>
      </c>
      <c r="K94" s="798"/>
      <c r="L94" s="50"/>
      <c r="M94" s="50"/>
    </row>
    <row r="95" spans="1:14" s="32" customFormat="1" ht="46.5"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51"/>
      <c r="E96" s="851"/>
      <c r="F96" s="86"/>
      <c r="G96" s="805"/>
      <c r="H96" s="805"/>
      <c r="I96" s="805"/>
      <c r="J96" s="805"/>
      <c r="K96" s="847"/>
      <c r="L96" s="847"/>
      <c r="M96" s="79"/>
      <c r="N96" s="80"/>
    </row>
    <row r="97" spans="1:14" s="32" customFormat="1" ht="33.75" customHeight="1">
      <c r="A97" s="803"/>
      <c r="B97" s="803"/>
      <c r="C97" s="803"/>
      <c r="D97" s="801" t="s">
        <v>467</v>
      </c>
      <c r="E97" s="801"/>
      <c r="F97" s="271">
        <f>C8</f>
        <v>19303960</v>
      </c>
      <c r="G97" s="741" t="s">
        <v>468</v>
      </c>
      <c r="H97" s="741"/>
      <c r="I97" s="243"/>
      <c r="K97" s="797"/>
      <c r="L97" s="797"/>
      <c r="M97" s="73" t="s">
        <v>469</v>
      </c>
      <c r="N97" s="74" t="s">
        <v>470</v>
      </c>
    </row>
    <row r="98" spans="1:14" s="32" customFormat="1" ht="31.5" customHeight="1">
      <c r="A98" s="803"/>
      <c r="B98" s="803"/>
      <c r="C98" s="803"/>
      <c r="D98" s="801" t="s">
        <v>471</v>
      </c>
      <c r="E98" s="801"/>
      <c r="F98" s="242">
        <f>H22</f>
        <v>48259900</v>
      </c>
      <c r="G98" s="741" t="s">
        <v>472</v>
      </c>
      <c r="H98" s="741"/>
      <c r="I98" s="243">
        <v>0</v>
      </c>
      <c r="K98" s="797" t="s">
        <v>473</v>
      </c>
      <c r="L98" s="797"/>
      <c r="M98" s="81">
        <v>0</v>
      </c>
      <c r="N98" s="82">
        <v>0</v>
      </c>
    </row>
    <row r="99" spans="1:14" s="32" customFormat="1" ht="25.5" customHeight="1">
      <c r="A99" s="803"/>
      <c r="B99" s="803"/>
      <c r="C99" s="803"/>
      <c r="D99" s="856" t="s">
        <v>474</v>
      </c>
      <c r="E99" s="857"/>
      <c r="F99" s="200">
        <f>F97-F98</f>
        <v>-28955940</v>
      </c>
      <c r="G99" s="849" t="s">
        <v>475</v>
      </c>
      <c r="H99" s="850"/>
      <c r="I99" s="150">
        <v>0</v>
      </c>
      <c r="J99" s="28"/>
      <c r="K99" s="797" t="s">
        <v>473</v>
      </c>
      <c r="L99" s="797"/>
      <c r="M99" s="81">
        <v>0</v>
      </c>
      <c r="N99" s="82">
        <v>0</v>
      </c>
    </row>
    <row r="100" spans="1:14" s="32" customFormat="1" ht="39" customHeight="1">
      <c r="A100" s="852" t="s">
        <v>477</v>
      </c>
      <c r="B100" s="852"/>
      <c r="C100" s="852"/>
      <c r="K100" s="797" t="s">
        <v>473</v>
      </c>
      <c r="L100" s="797"/>
      <c r="M100" s="81">
        <v>0</v>
      </c>
      <c r="N100" s="82">
        <v>0</v>
      </c>
    </row>
    <row r="101" spans="1:14" s="32" customFormat="1" ht="33" customHeight="1">
      <c r="A101" s="89"/>
      <c r="B101" s="89"/>
      <c r="C101" s="89"/>
      <c r="K101" s="797" t="s">
        <v>476</v>
      </c>
      <c r="L101" s="797"/>
      <c r="M101" s="81">
        <v>0</v>
      </c>
      <c r="N101" s="82">
        <v>0</v>
      </c>
    </row>
    <row r="102" spans="1:14" ht="24" customHeight="1">
      <c r="K102" s="768" t="s">
        <v>476</v>
      </c>
      <c r="L102" s="770"/>
      <c r="M102" s="83">
        <v>0</v>
      </c>
      <c r="N102" s="84">
        <v>0</v>
      </c>
    </row>
    <row r="103" spans="1:14" ht="18" customHeight="1">
      <c r="K103" s="768" t="s">
        <v>476</v>
      </c>
      <c r="L103" s="770"/>
      <c r="M103" s="83">
        <v>0</v>
      </c>
      <c r="N103" s="84">
        <v>0</v>
      </c>
    </row>
    <row r="104" spans="1:14" ht="15.6" customHeight="1">
      <c r="A104" s="138"/>
      <c r="B104" s="138"/>
      <c r="C104" s="138"/>
      <c r="D104" s="139"/>
      <c r="E104" s="139"/>
      <c r="F104" s="139"/>
      <c r="G104" s="139"/>
      <c r="H104" s="139"/>
      <c r="I104" s="139"/>
      <c r="J104" s="139"/>
      <c r="K104" s="139"/>
      <c r="L104" s="139"/>
      <c r="M104" s="139"/>
      <c r="N104" s="139"/>
    </row>
    <row r="105" spans="1:14" ht="18" customHeight="1">
      <c r="A105" s="796" t="s">
        <v>478</v>
      </c>
      <c r="B105" s="796"/>
      <c r="C105" s="796"/>
      <c r="D105" s="796"/>
      <c r="E105" s="796"/>
      <c r="F105" s="796"/>
      <c r="G105" s="796"/>
      <c r="H105" s="796"/>
      <c r="I105" s="796"/>
      <c r="J105" s="796"/>
      <c r="K105" s="796"/>
      <c r="L105" s="796"/>
      <c r="M105" s="796"/>
      <c r="N105" s="796"/>
    </row>
    <row r="106" spans="1:14" ht="18" customHeight="1">
      <c r="A106" s="32"/>
      <c r="B106" s="32"/>
      <c r="C106" s="32"/>
      <c r="D106" s="32"/>
      <c r="E106" s="32"/>
      <c r="F106" s="32"/>
      <c r="G106" s="32"/>
      <c r="H106" s="32"/>
      <c r="I106" s="32"/>
      <c r="J106" s="32"/>
      <c r="K106" s="32"/>
      <c r="L106" s="32"/>
      <c r="M106" s="32"/>
      <c r="N106" s="32"/>
    </row>
    <row r="107" spans="1:14" ht="18" customHeight="1">
      <c r="A107" s="779" t="s">
        <v>479</v>
      </c>
      <c r="B107" s="780"/>
      <c r="C107" s="785" t="s">
        <v>480</v>
      </c>
      <c r="D107" s="786"/>
      <c r="E107" s="786"/>
      <c r="F107" s="787"/>
      <c r="G107" s="140" t="s">
        <v>481</v>
      </c>
      <c r="H107" s="788" t="s">
        <v>482</v>
      </c>
      <c r="I107" s="788"/>
      <c r="J107" s="788"/>
      <c r="K107" s="788"/>
      <c r="L107" s="788"/>
      <c r="M107" s="789"/>
      <c r="N107" s="141" t="s">
        <v>483</v>
      </c>
    </row>
    <row r="108" spans="1:14" ht="18" customHeight="1">
      <c r="A108" s="781"/>
      <c r="B108" s="782"/>
      <c r="C108" s="790" t="s">
        <v>484</v>
      </c>
      <c r="D108" s="791" t="s">
        <v>415</v>
      </c>
      <c r="E108" s="792" t="s">
        <v>416</v>
      </c>
      <c r="F108" s="774" t="s">
        <v>485</v>
      </c>
      <c r="G108" s="774" t="s">
        <v>486</v>
      </c>
      <c r="H108" s="774" t="s">
        <v>542</v>
      </c>
      <c r="I108" s="774" t="s">
        <v>488</v>
      </c>
      <c r="J108" s="774" t="s">
        <v>421</v>
      </c>
      <c r="K108" s="774"/>
      <c r="L108" s="794" t="s">
        <v>422</v>
      </c>
      <c r="M108" s="795"/>
      <c r="N108" s="774" t="s">
        <v>489</v>
      </c>
    </row>
    <row r="109" spans="1:14" ht="18" customHeight="1">
      <c r="A109" s="783"/>
      <c r="B109" s="784"/>
      <c r="C109" s="790"/>
      <c r="D109" s="791"/>
      <c r="E109" s="792"/>
      <c r="F109" s="793"/>
      <c r="G109" s="774"/>
      <c r="H109" s="774"/>
      <c r="I109" s="774"/>
      <c r="J109" s="774"/>
      <c r="K109" s="774"/>
      <c r="L109" s="63" t="s">
        <v>441</v>
      </c>
      <c r="M109" s="63" t="s">
        <v>442</v>
      </c>
      <c r="N109" s="774"/>
    </row>
    <row r="110" spans="1:14" ht="18" customHeight="1">
      <c r="A110" s="775" t="s">
        <v>490</v>
      </c>
      <c r="B110" s="775"/>
      <c r="C110" s="775"/>
      <c r="D110" s="775"/>
      <c r="E110" s="775"/>
      <c r="F110" s="775"/>
      <c r="G110" s="775"/>
      <c r="H110" s="775"/>
      <c r="I110" s="775"/>
      <c r="J110" s="775"/>
      <c r="K110" s="775"/>
      <c r="L110" s="775"/>
      <c r="M110" s="775"/>
      <c r="N110" s="776"/>
    </row>
    <row r="111" spans="1:14" ht="18" customHeight="1">
      <c r="A111" s="142"/>
      <c r="B111" s="143" t="s">
        <v>491</v>
      </c>
      <c r="C111" s="144">
        <f>SUM(C112:C114)</f>
        <v>0</v>
      </c>
      <c r="D111" s="145">
        <f>SUM(D112:D114)</f>
        <v>0</v>
      </c>
      <c r="E111" s="145">
        <f>SUM(E112:E114)</f>
        <v>0</v>
      </c>
      <c r="F111" s="144">
        <f>C111+D111-E111</f>
        <v>0</v>
      </c>
      <c r="G111" s="144">
        <f>SUM(G112:G114)</f>
        <v>0</v>
      </c>
      <c r="H111" s="145">
        <f>SUM(H112:H114)</f>
        <v>0</v>
      </c>
      <c r="I111" s="144">
        <f>G111+H111</f>
        <v>0</v>
      </c>
      <c r="J111" s="777" t="e">
        <f>(I111/F111)</f>
        <v>#DIV/0!</v>
      </c>
      <c r="K111" s="777"/>
      <c r="L111" s="146">
        <f>SUM(L112:L114)</f>
        <v>0</v>
      </c>
      <c r="M111" s="146">
        <f>SUM(M112:M114)</f>
        <v>0</v>
      </c>
      <c r="N111" s="144">
        <f>F111-I111</f>
        <v>0</v>
      </c>
    </row>
    <row r="112" spans="1:14" ht="18" customHeight="1">
      <c r="A112" s="142">
        <v>1</v>
      </c>
      <c r="B112" s="44" t="s">
        <v>492</v>
      </c>
      <c r="C112" s="147">
        <v>0</v>
      </c>
      <c r="D112" s="147">
        <v>0</v>
      </c>
      <c r="E112" s="147">
        <v>0</v>
      </c>
      <c r="F112" s="144">
        <f>C112+D112-E112</f>
        <v>0</v>
      </c>
      <c r="G112" s="148">
        <v>0</v>
      </c>
      <c r="H112" s="147">
        <v>0</v>
      </c>
      <c r="I112" s="148">
        <f>G112+H112</f>
        <v>0</v>
      </c>
      <c r="J112" s="778" t="e">
        <f>(I112/F112)</f>
        <v>#DIV/0!</v>
      </c>
      <c r="K112" s="778"/>
      <c r="L112" s="149">
        <v>0</v>
      </c>
      <c r="M112" s="149">
        <v>0</v>
      </c>
      <c r="N112" s="150">
        <f>(F112-I112)</f>
        <v>0</v>
      </c>
    </row>
    <row r="113" spans="1:14" ht="18" customHeight="1">
      <c r="A113" s="142">
        <v>2</v>
      </c>
      <c r="B113" s="44" t="s">
        <v>493</v>
      </c>
      <c r="C113" s="147">
        <v>0</v>
      </c>
      <c r="D113" s="147">
        <v>0</v>
      </c>
      <c r="E113" s="147">
        <v>0</v>
      </c>
      <c r="F113" s="144">
        <f>C113+D113-E113</f>
        <v>0</v>
      </c>
      <c r="G113" s="148">
        <v>0</v>
      </c>
      <c r="H113" s="147">
        <v>0</v>
      </c>
      <c r="I113" s="148">
        <f t="shared" ref="I113:I114" si="27">G113+H113</f>
        <v>0</v>
      </c>
      <c r="J113" s="778" t="e">
        <f t="shared" ref="J113:J114" si="28">(I113/F113)</f>
        <v>#DIV/0!</v>
      </c>
      <c r="K113" s="778"/>
      <c r="L113" s="149">
        <v>0</v>
      </c>
      <c r="M113" s="149">
        <v>0</v>
      </c>
      <c r="N113" s="150">
        <f>(F113-I113)</f>
        <v>0</v>
      </c>
    </row>
    <row r="114" spans="1:14" ht="18" customHeight="1">
      <c r="A114" s="142">
        <v>3</v>
      </c>
      <c r="B114" s="44" t="s">
        <v>494</v>
      </c>
      <c r="C114" s="147">
        <v>0</v>
      </c>
      <c r="D114" s="147">
        <v>0</v>
      </c>
      <c r="E114" s="147">
        <v>0</v>
      </c>
      <c r="F114" s="144">
        <f>C114+D114-E114</f>
        <v>0</v>
      </c>
      <c r="G114" s="148">
        <v>0</v>
      </c>
      <c r="H114" s="147">
        <v>0</v>
      </c>
      <c r="I114" s="148">
        <f t="shared" si="27"/>
        <v>0</v>
      </c>
      <c r="J114" s="778" t="e">
        <f t="shared" si="28"/>
        <v>#DIV/0!</v>
      </c>
      <c r="K114" s="778"/>
      <c r="L114" s="149">
        <v>0</v>
      </c>
      <c r="M114" s="149">
        <v>0</v>
      </c>
      <c r="N114" s="150">
        <f>(F114-I114)</f>
        <v>0</v>
      </c>
    </row>
    <row r="115" spans="1:14" ht="18" customHeight="1">
      <c r="A115" s="32"/>
      <c r="B115" s="32"/>
      <c r="C115" s="32"/>
      <c r="D115" s="32"/>
      <c r="E115" s="32"/>
      <c r="F115" s="32"/>
      <c r="G115" s="32"/>
      <c r="H115" s="32"/>
      <c r="I115" s="32"/>
      <c r="J115" s="32"/>
      <c r="K115" s="32"/>
      <c r="L115" s="32"/>
      <c r="M115" s="32"/>
      <c r="N115" s="32"/>
    </row>
    <row r="116" spans="1:14" ht="18" customHeight="1">
      <c r="A116" s="32"/>
      <c r="B116" s="32"/>
      <c r="C116" s="151"/>
      <c r="D116" s="151"/>
      <c r="E116" s="151"/>
      <c r="F116" s="151"/>
      <c r="G116" s="151"/>
      <c r="H116" s="151"/>
      <c r="I116" s="151"/>
      <c r="J116" s="152"/>
      <c r="K116" s="152"/>
      <c r="L116" s="151"/>
      <c r="M116" s="151"/>
      <c r="N116" s="151"/>
    </row>
    <row r="117" spans="1:14" ht="18" customHeight="1">
      <c r="A117" s="772" t="s">
        <v>210</v>
      </c>
      <c r="B117" s="773"/>
      <c r="C117" s="771"/>
      <c r="D117" s="771" t="s">
        <v>455</v>
      </c>
      <c r="E117" s="737"/>
      <c r="F117" s="737"/>
      <c r="G117" s="737"/>
      <c r="H117" s="737" t="s">
        <v>495</v>
      </c>
      <c r="I117" s="737"/>
      <c r="J117" s="737"/>
      <c r="K117" s="737"/>
      <c r="L117" s="737"/>
      <c r="M117" s="737"/>
      <c r="N117" s="737"/>
    </row>
    <row r="118" spans="1:14" ht="18" customHeight="1">
      <c r="A118" s="768"/>
      <c r="B118" s="769"/>
      <c r="C118" s="770"/>
      <c r="D118" s="771"/>
      <c r="E118" s="737"/>
      <c r="F118" s="737"/>
      <c r="G118" s="737"/>
      <c r="H118" s="737"/>
      <c r="I118" s="737"/>
      <c r="J118" s="737"/>
      <c r="K118" s="737"/>
      <c r="L118" s="737"/>
      <c r="M118" s="737"/>
      <c r="N118" s="737"/>
    </row>
    <row r="119" spans="1:14" ht="54.6" customHeight="1">
      <c r="A119" s="768"/>
      <c r="B119" s="769"/>
      <c r="C119" s="770"/>
      <c r="D119" s="771"/>
      <c r="E119" s="737"/>
      <c r="F119" s="737"/>
      <c r="G119" s="737"/>
      <c r="H119" s="737"/>
      <c r="I119" s="737"/>
      <c r="J119" s="737"/>
      <c r="K119" s="737"/>
      <c r="L119" s="737"/>
      <c r="M119" s="737"/>
      <c r="N119" s="737"/>
    </row>
    <row r="120" spans="1:14" ht="18" customHeight="1">
      <c r="A120" s="772" t="s">
        <v>317</v>
      </c>
      <c r="B120" s="773"/>
      <c r="C120" s="771"/>
      <c r="D120" s="771" t="s">
        <v>317</v>
      </c>
      <c r="E120" s="737"/>
      <c r="F120" s="737"/>
      <c r="G120" s="737"/>
      <c r="H120" s="737" t="s">
        <v>317</v>
      </c>
      <c r="I120" s="737"/>
      <c r="J120" s="737"/>
      <c r="K120" s="737"/>
      <c r="L120" s="737"/>
      <c r="M120" s="737"/>
      <c r="N120" s="737"/>
    </row>
  </sheetData>
  <sheetProtection algorithmName="SHA-512" hashValue="csFI1I0XSrpbed8OM/bJkOaMhGizinT/nFOUkjSxwTOX53TWzl9Ywe0zIeX4j8jD1ELYSpV8Y7PB3DStFVWLBA==" saltValue="7nqUBkIW04iglJ9dxwvM7Q==" spinCount="100000" sheet="1" objects="1" scenarios="1"/>
  <mergeCells count="235">
    <mergeCell ref="B35:B36"/>
    <mergeCell ref="M5:N5"/>
    <mergeCell ref="K102:L102"/>
    <mergeCell ref="K103:L103"/>
    <mergeCell ref="D99:E99"/>
    <mergeCell ref="A96:C99"/>
    <mergeCell ref="A100:C100"/>
    <mergeCell ref="A1:N1"/>
    <mergeCell ref="B87:C87"/>
    <mergeCell ref="D87:G87"/>
    <mergeCell ref="H87:N87"/>
    <mergeCell ref="E6:F6"/>
    <mergeCell ref="G6:H6"/>
    <mergeCell ref="J6:K6"/>
    <mergeCell ref="M6:N6"/>
    <mergeCell ref="G9:H9"/>
    <mergeCell ref="J9:K9"/>
    <mergeCell ref="M9:N9"/>
    <mergeCell ref="N35:N36"/>
    <mergeCell ref="H35:H36"/>
    <mergeCell ref="J19:K19"/>
    <mergeCell ref="J20:K20"/>
    <mergeCell ref="J21:K21"/>
    <mergeCell ref="A22:B22"/>
    <mergeCell ref="A35:A36"/>
    <mergeCell ref="F70:F71"/>
    <mergeCell ref="E24:H24"/>
    <mergeCell ref="I24:N24"/>
    <mergeCell ref="A2:A10"/>
    <mergeCell ref="C2:D2"/>
    <mergeCell ref="E2:F2"/>
    <mergeCell ref="J2:K2"/>
    <mergeCell ref="M2:N2"/>
    <mergeCell ref="C3:D3"/>
    <mergeCell ref="E3:F3"/>
    <mergeCell ref="G3:H3"/>
    <mergeCell ref="J3:K3"/>
    <mergeCell ref="M3:N3"/>
    <mergeCell ref="C4:D4"/>
    <mergeCell ref="E4:F4"/>
    <mergeCell ref="G4:H4"/>
    <mergeCell ref="J4:K4"/>
    <mergeCell ref="M4:N4"/>
    <mergeCell ref="C5:D5"/>
    <mergeCell ref="E5:F5"/>
    <mergeCell ref="E8:F8"/>
    <mergeCell ref="G2:H2"/>
    <mergeCell ref="G5:H5"/>
    <mergeCell ref="J5:K5"/>
    <mergeCell ref="A51:B51"/>
    <mergeCell ref="J51:K51"/>
    <mergeCell ref="H90:N90"/>
    <mergeCell ref="J57:K57"/>
    <mergeCell ref="J58:K58"/>
    <mergeCell ref="L34:M34"/>
    <mergeCell ref="L35:M35"/>
    <mergeCell ref="C6:D6"/>
    <mergeCell ref="C8:D8"/>
    <mergeCell ref="H89:N89"/>
    <mergeCell ref="B90:C90"/>
    <mergeCell ref="D90:G90"/>
    <mergeCell ref="B88:C88"/>
    <mergeCell ref="D88:G88"/>
    <mergeCell ref="B37:N37"/>
    <mergeCell ref="J41:K41"/>
    <mergeCell ref="J42:K42"/>
    <mergeCell ref="J39:K39"/>
    <mergeCell ref="J40:K40"/>
    <mergeCell ref="J38:K38"/>
    <mergeCell ref="A85:B85"/>
    <mergeCell ref="J85:K85"/>
    <mergeCell ref="D70:D71"/>
    <mergeCell ref="E70:E71"/>
    <mergeCell ref="K100:L100"/>
    <mergeCell ref="K101:L101"/>
    <mergeCell ref="A94:C94"/>
    <mergeCell ref="A92:C93"/>
    <mergeCell ref="D96:E96"/>
    <mergeCell ref="G96:J96"/>
    <mergeCell ref="K96:L96"/>
    <mergeCell ref="G97:H97"/>
    <mergeCell ref="K97:L97"/>
    <mergeCell ref="A95:C95"/>
    <mergeCell ref="K99:L99"/>
    <mergeCell ref="G98:H98"/>
    <mergeCell ref="G92:I92"/>
    <mergeCell ref="G93:I93"/>
    <mergeCell ref="D94:E94"/>
    <mergeCell ref="J93:K93"/>
    <mergeCell ref="G94:I94"/>
    <mergeCell ref="J94:K94"/>
    <mergeCell ref="D98:E98"/>
    <mergeCell ref="D97:E97"/>
    <mergeCell ref="K98:L98"/>
    <mergeCell ref="M7:N7"/>
    <mergeCell ref="C9:D9"/>
    <mergeCell ref="J11:K11"/>
    <mergeCell ref="L11:M11"/>
    <mergeCell ref="G8:H8"/>
    <mergeCell ref="J8:K8"/>
    <mergeCell ref="M8:N8"/>
    <mergeCell ref="E9:F9"/>
    <mergeCell ref="G70:G71"/>
    <mergeCell ref="H70:H71"/>
    <mergeCell ref="I70:I71"/>
    <mergeCell ref="J70:K71"/>
    <mergeCell ref="C7:D7"/>
    <mergeCell ref="E7:F7"/>
    <mergeCell ref="G7:H7"/>
    <mergeCell ref="J7:K7"/>
    <mergeCell ref="E25:H25"/>
    <mergeCell ref="I25:N25"/>
    <mergeCell ref="J48:K48"/>
    <mergeCell ref="J49:K49"/>
    <mergeCell ref="B52:N52"/>
    <mergeCell ref="A68:B68"/>
    <mergeCell ref="B24:D24"/>
    <mergeCell ref="D12:D13"/>
    <mergeCell ref="J55:K55"/>
    <mergeCell ref="E35:E36"/>
    <mergeCell ref="J84:K84"/>
    <mergeCell ref="A86:B86"/>
    <mergeCell ref="J86:K86"/>
    <mergeCell ref="A70:A71"/>
    <mergeCell ref="B70:B71"/>
    <mergeCell ref="J78:K78"/>
    <mergeCell ref="J79:K79"/>
    <mergeCell ref="J73:K73"/>
    <mergeCell ref="J74:K74"/>
    <mergeCell ref="J50:K50"/>
    <mergeCell ref="J76:K76"/>
    <mergeCell ref="J81:K81"/>
    <mergeCell ref="J83:K83"/>
    <mergeCell ref="C70:C71"/>
    <mergeCell ref="J56:K56"/>
    <mergeCell ref="J53:K53"/>
    <mergeCell ref="J54:K54"/>
    <mergeCell ref="J43:K43"/>
    <mergeCell ref="J44:K44"/>
    <mergeCell ref="J45:K45"/>
    <mergeCell ref="J46:K46"/>
    <mergeCell ref="G35:G36"/>
    <mergeCell ref="C35:C36"/>
    <mergeCell ref="N12:N13"/>
    <mergeCell ref="H88:N88"/>
    <mergeCell ref="N70:N71"/>
    <mergeCell ref="J92:K92"/>
    <mergeCell ref="L69:M69"/>
    <mergeCell ref="J61:K61"/>
    <mergeCell ref="J67:K67"/>
    <mergeCell ref="J64:K64"/>
    <mergeCell ref="J62:K62"/>
    <mergeCell ref="J59:K59"/>
    <mergeCell ref="J60:K60"/>
    <mergeCell ref="B72:N72"/>
    <mergeCell ref="B89:C89"/>
    <mergeCell ref="D89:G89"/>
    <mergeCell ref="J66:K66"/>
    <mergeCell ref="J69:K69"/>
    <mergeCell ref="J68:K68"/>
    <mergeCell ref="J75:K75"/>
    <mergeCell ref="J77:K77"/>
    <mergeCell ref="J82:K82"/>
    <mergeCell ref="J80:K80"/>
    <mergeCell ref="J65:K65"/>
    <mergeCell ref="L70:M70"/>
    <mergeCell ref="A32:N32"/>
    <mergeCell ref="A33:N33"/>
    <mergeCell ref="E12:E13"/>
    <mergeCell ref="F12:F13"/>
    <mergeCell ref="G12:G13"/>
    <mergeCell ref="H12:H13"/>
    <mergeCell ref="I12:I13"/>
    <mergeCell ref="J12:K13"/>
    <mergeCell ref="L12:M12"/>
    <mergeCell ref="B27:D27"/>
    <mergeCell ref="A12:A13"/>
    <mergeCell ref="N108:N109"/>
    <mergeCell ref="B12:B13"/>
    <mergeCell ref="J22:K22"/>
    <mergeCell ref="D35:D36"/>
    <mergeCell ref="G10:H10"/>
    <mergeCell ref="J10:L10"/>
    <mergeCell ref="M10:N10"/>
    <mergeCell ref="J15:K15"/>
    <mergeCell ref="J16:K16"/>
    <mergeCell ref="J17:K17"/>
    <mergeCell ref="B25:D25"/>
    <mergeCell ref="J47:K47"/>
    <mergeCell ref="J63:K63"/>
    <mergeCell ref="B26:D26"/>
    <mergeCell ref="E26:H26"/>
    <mergeCell ref="I26:N26"/>
    <mergeCell ref="J14:K14"/>
    <mergeCell ref="J18:K18"/>
    <mergeCell ref="C12:C13"/>
    <mergeCell ref="J35:K36"/>
    <mergeCell ref="E27:H27"/>
    <mergeCell ref="I27:N27"/>
    <mergeCell ref="F35:F36"/>
    <mergeCell ref="J34:K34"/>
    <mergeCell ref="H107:M107"/>
    <mergeCell ref="C108:C109"/>
    <mergeCell ref="D108:D109"/>
    <mergeCell ref="E108:E109"/>
    <mergeCell ref="F108:F109"/>
    <mergeCell ref="G108:G109"/>
    <mergeCell ref="H108:H109"/>
    <mergeCell ref="I108:I109"/>
    <mergeCell ref="J108:K109"/>
    <mergeCell ref="L108:M108"/>
    <mergeCell ref="I35:I36"/>
    <mergeCell ref="A119:C119"/>
    <mergeCell ref="D119:G119"/>
    <mergeCell ref="H119:N119"/>
    <mergeCell ref="A120:C120"/>
    <mergeCell ref="D120:G120"/>
    <mergeCell ref="H120:N120"/>
    <mergeCell ref="A110:N110"/>
    <mergeCell ref="J111:K111"/>
    <mergeCell ref="J112:K112"/>
    <mergeCell ref="J113:K113"/>
    <mergeCell ref="J114:K114"/>
    <mergeCell ref="A117:C117"/>
    <mergeCell ref="D117:G117"/>
    <mergeCell ref="H117:N117"/>
    <mergeCell ref="A118:C118"/>
    <mergeCell ref="D118:G118"/>
    <mergeCell ref="H118:N118"/>
    <mergeCell ref="D92:E92"/>
    <mergeCell ref="D93:E93"/>
    <mergeCell ref="G99:H99"/>
    <mergeCell ref="A105:N105"/>
    <mergeCell ref="A107:B109"/>
    <mergeCell ref="C107:F107"/>
  </mergeCells>
  <printOptions horizontalCentered="1"/>
  <pageMargins left="0.23622047244094491" right="0.23622047244094491" top="1.4960629921259843" bottom="0.74803149606299213" header="0.31496062992125984" footer="0.31496062992125984"/>
  <pageSetup scale="41"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1" max="13" man="1"/>
    <brk id="68" max="13" man="1"/>
    <brk id="103" max="13" man="1"/>
  </rowBreaks>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37">
    <tabColor theme="8" tint="0.39997558519241921"/>
  </sheetPr>
  <dimension ref="A1:N121"/>
  <sheetViews>
    <sheetView showGridLines="0" topLeftCell="B1" zoomScale="80" zoomScaleNormal="80" zoomScaleSheetLayoutView="80" workbookViewId="0">
      <selection sqref="A1:N1"/>
    </sheetView>
  </sheetViews>
  <sheetFormatPr baseColWidth="10" defaultColWidth="11.42578125" defaultRowHeight="12"/>
  <cols>
    <col min="1" max="1" width="12.7109375" style="45" customWidth="1"/>
    <col min="2" max="2" width="53.5703125" style="45" customWidth="1"/>
    <col min="3" max="5" width="19.7109375" style="45" customWidth="1"/>
    <col min="6" max="6" width="23.7109375" style="45" customWidth="1"/>
    <col min="7" max="11" width="19.7109375" style="45" customWidth="1"/>
    <col min="12" max="13" width="19.7109375" style="48" customWidth="1"/>
    <col min="14" max="14" width="19.7109375" style="45" customWidth="1"/>
    <col min="15"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543</v>
      </c>
      <c r="H12" s="802" t="s">
        <v>544</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225">
        <f>+'MES 9'!F14</f>
        <v>115823760</v>
      </c>
      <c r="D14" s="226">
        <v>0</v>
      </c>
      <c r="E14" s="226">
        <v>0</v>
      </c>
      <c r="F14" s="225">
        <f>C14+D14-E14</f>
        <v>115823760</v>
      </c>
      <c r="G14" s="225">
        <f>'MES 9'!I14</f>
        <v>375302764.32999998</v>
      </c>
      <c r="H14" s="225">
        <f>M9</f>
        <v>48259900</v>
      </c>
      <c r="I14" s="225">
        <f>G14+H14</f>
        <v>423562664.32999998</v>
      </c>
      <c r="J14" s="778">
        <f t="shared" ref="J14:J22" si="1">(I14/F14)</f>
        <v>3.6569583333333333</v>
      </c>
      <c r="K14" s="778"/>
      <c r="L14" s="221">
        <v>0</v>
      </c>
      <c r="M14" s="221">
        <v>0</v>
      </c>
      <c r="N14" s="222">
        <f>F14-I14</f>
        <v>-307738904.32999998</v>
      </c>
    </row>
    <row r="15" spans="1:14" ht="25.9" customHeight="1">
      <c r="A15" s="52">
        <v>1200</v>
      </c>
      <c r="B15" s="137" t="s">
        <v>259</v>
      </c>
      <c r="C15" s="225">
        <f>+PRESUPUESTO!K25</f>
        <v>0</v>
      </c>
      <c r="D15" s="226">
        <v>0</v>
      </c>
      <c r="E15" s="226">
        <v>0</v>
      </c>
      <c r="F15" s="225">
        <f t="shared" ref="F15:F17" si="2">C15+D15-E15</f>
        <v>0</v>
      </c>
      <c r="G15" s="225">
        <f>'MES 9'!I15</f>
        <v>0</v>
      </c>
      <c r="H15" s="226">
        <v>0</v>
      </c>
      <c r="I15" s="225">
        <f t="shared" ref="I15:I17" si="3">G15+H15</f>
        <v>0</v>
      </c>
      <c r="J15" s="778" t="e">
        <f t="shared" si="1"/>
        <v>#DIV/0!</v>
      </c>
      <c r="K15" s="778"/>
      <c r="L15" s="221">
        <v>0</v>
      </c>
      <c r="M15" s="221">
        <v>0</v>
      </c>
      <c r="N15" s="222">
        <f t="shared" ref="N15:N17" si="4">F15-I15</f>
        <v>0</v>
      </c>
    </row>
    <row r="16" spans="1:14" ht="24" customHeight="1">
      <c r="A16" s="52">
        <v>1300</v>
      </c>
      <c r="B16" s="137" t="s">
        <v>260</v>
      </c>
      <c r="C16" s="225">
        <f>+PRESUPUESTO!K26</f>
        <v>0</v>
      </c>
      <c r="D16" s="226">
        <v>0</v>
      </c>
      <c r="E16" s="226">
        <v>0</v>
      </c>
      <c r="F16" s="225">
        <f t="shared" si="2"/>
        <v>0</v>
      </c>
      <c r="G16" s="225">
        <f>'MES 9'!I16</f>
        <v>0</v>
      </c>
      <c r="H16" s="226">
        <v>0</v>
      </c>
      <c r="I16" s="225">
        <f t="shared" si="3"/>
        <v>0</v>
      </c>
      <c r="J16" s="778" t="e">
        <f t="shared" si="1"/>
        <v>#DIV/0!</v>
      </c>
      <c r="K16" s="778"/>
      <c r="L16" s="221">
        <v>0</v>
      </c>
      <c r="M16" s="221">
        <v>0</v>
      </c>
      <c r="N16" s="222">
        <f t="shared" si="4"/>
        <v>0</v>
      </c>
    </row>
    <row r="17" spans="1:14" ht="18" customHeight="1">
      <c r="A17" s="52">
        <v>1400</v>
      </c>
      <c r="B17" s="53" t="s">
        <v>261</v>
      </c>
      <c r="C17" s="225">
        <f>+PRESUPUESTO!K27</f>
        <v>0</v>
      </c>
      <c r="D17" s="226">
        <v>0</v>
      </c>
      <c r="E17" s="226">
        <v>0</v>
      </c>
      <c r="F17" s="225">
        <f t="shared" si="2"/>
        <v>0</v>
      </c>
      <c r="G17" s="225">
        <f>'MES 9'!I17</f>
        <v>0</v>
      </c>
      <c r="H17" s="226">
        <v>0</v>
      </c>
      <c r="I17" s="225">
        <f t="shared" si="3"/>
        <v>0</v>
      </c>
      <c r="J17" s="778" t="e">
        <f t="shared" si="1"/>
        <v>#DIV/0!</v>
      </c>
      <c r="K17" s="778"/>
      <c r="L17" s="221">
        <v>0</v>
      </c>
      <c r="M17" s="221">
        <v>0</v>
      </c>
      <c r="N17" s="222">
        <f t="shared" si="4"/>
        <v>0</v>
      </c>
    </row>
    <row r="18" spans="1:14" ht="18" customHeight="1">
      <c r="A18" s="52">
        <v>1500</v>
      </c>
      <c r="B18" s="53" t="s">
        <v>262</v>
      </c>
      <c r="C18" s="225">
        <f>+PRESUPUESTO!K28</f>
        <v>0</v>
      </c>
      <c r="D18" s="226">
        <v>0</v>
      </c>
      <c r="E18" s="226">
        <v>0</v>
      </c>
      <c r="F18" s="225">
        <f>C18+D18-E18</f>
        <v>0</v>
      </c>
      <c r="G18" s="225">
        <f>'MES 9'!I18</f>
        <v>0</v>
      </c>
      <c r="H18" s="226">
        <v>0</v>
      </c>
      <c r="I18" s="225">
        <f>G18+H18</f>
        <v>0</v>
      </c>
      <c r="J18" s="778" t="e">
        <f t="shared" si="1"/>
        <v>#DIV/0!</v>
      </c>
      <c r="K18" s="778"/>
      <c r="L18" s="221">
        <v>0</v>
      </c>
      <c r="M18" s="221">
        <v>0</v>
      </c>
      <c r="N18" s="222">
        <f>F18-I18</f>
        <v>0</v>
      </c>
    </row>
    <row r="19" spans="1:14" ht="18" customHeight="1">
      <c r="A19" s="52">
        <v>1600</v>
      </c>
      <c r="B19" s="53" t="s">
        <v>263</v>
      </c>
      <c r="C19" s="225">
        <f>+PRESUPUESTO!K29</f>
        <v>0</v>
      </c>
      <c r="D19" s="226">
        <v>0</v>
      </c>
      <c r="E19" s="226">
        <v>0</v>
      </c>
      <c r="F19" s="225">
        <f>C19+D19-E19</f>
        <v>0</v>
      </c>
      <c r="G19" s="225">
        <f>'MES 9'!I19</f>
        <v>0</v>
      </c>
      <c r="H19" s="226">
        <v>0</v>
      </c>
      <c r="I19" s="225">
        <f>G19+H19</f>
        <v>0</v>
      </c>
      <c r="J19" s="778" t="e">
        <f t="shared" si="1"/>
        <v>#DIV/0!</v>
      </c>
      <c r="K19" s="778"/>
      <c r="L19" s="221">
        <v>0</v>
      </c>
      <c r="M19" s="221">
        <v>0</v>
      </c>
      <c r="N19" s="222">
        <f>F19-I19</f>
        <v>0</v>
      </c>
    </row>
    <row r="20" spans="1:14" ht="18" customHeight="1">
      <c r="A20" s="52">
        <v>1700</v>
      </c>
      <c r="B20" s="53" t="s">
        <v>427</v>
      </c>
      <c r="C20" s="225">
        <f>+PRESUPUESTO!K30</f>
        <v>0</v>
      </c>
      <c r="D20" s="226">
        <v>0</v>
      </c>
      <c r="E20" s="226">
        <v>0</v>
      </c>
      <c r="F20" s="225">
        <f>C20+D20-E20</f>
        <v>0</v>
      </c>
      <c r="G20" s="225">
        <f>'MES 9'!I20</f>
        <v>0</v>
      </c>
      <c r="H20" s="226">
        <v>0</v>
      </c>
      <c r="I20" s="225">
        <f>G20+H20</f>
        <v>0</v>
      </c>
      <c r="J20" s="778" t="e">
        <f t="shared" si="1"/>
        <v>#DIV/0!</v>
      </c>
      <c r="K20" s="778"/>
      <c r="L20" s="221">
        <v>0</v>
      </c>
      <c r="M20" s="221">
        <v>0</v>
      </c>
      <c r="N20" s="222">
        <f>F20-I20</f>
        <v>0</v>
      </c>
    </row>
    <row r="21" spans="1:14" ht="18" customHeight="1">
      <c r="A21" s="52">
        <v>1800</v>
      </c>
      <c r="B21" s="53" t="s">
        <v>428</v>
      </c>
      <c r="C21" s="225">
        <f>+PRESUPUESTO!K31</f>
        <v>0</v>
      </c>
      <c r="D21" s="226">
        <v>0</v>
      </c>
      <c r="E21" s="226">
        <v>0</v>
      </c>
      <c r="F21" s="225">
        <f>C21+D21-E21</f>
        <v>0</v>
      </c>
      <c r="G21" s="225">
        <f>'MES 9'!I21</f>
        <v>0</v>
      </c>
      <c r="H21" s="226">
        <v>0</v>
      </c>
      <c r="I21" s="225">
        <f>G21+H21</f>
        <v>0</v>
      </c>
      <c r="J21" s="778" t="e">
        <f t="shared" si="1"/>
        <v>#DIV/0!</v>
      </c>
      <c r="K21" s="778"/>
      <c r="L21" s="221">
        <v>0</v>
      </c>
      <c r="M21" s="221">
        <v>0</v>
      </c>
      <c r="N21" s="222">
        <f>F21-I21</f>
        <v>0</v>
      </c>
    </row>
    <row r="22" spans="1:14" s="47" customFormat="1" ht="18" customHeight="1">
      <c r="A22" s="737" t="s">
        <v>429</v>
      </c>
      <c r="B22" s="737"/>
      <c r="C22" s="227">
        <f>SUM(C14:C21)</f>
        <v>115823760</v>
      </c>
      <c r="D22" s="237">
        <f t="shared" ref="D22:I22" si="5">SUM(D14:D21)</f>
        <v>0</v>
      </c>
      <c r="E22" s="237">
        <f t="shared" si="5"/>
        <v>0</v>
      </c>
      <c r="F22" s="227">
        <f t="shared" si="5"/>
        <v>115823760</v>
      </c>
      <c r="G22" s="237">
        <f t="shared" si="5"/>
        <v>375302764.32999998</v>
      </c>
      <c r="H22" s="237">
        <f t="shared" si="5"/>
        <v>48259900</v>
      </c>
      <c r="I22" s="227">
        <f t="shared" si="5"/>
        <v>423562664.32999998</v>
      </c>
      <c r="J22" s="777">
        <f t="shared" si="1"/>
        <v>3.6569583333333333</v>
      </c>
      <c r="K22" s="777"/>
      <c r="L22" s="223">
        <f>SUM(L14:L21)</f>
        <v>0</v>
      </c>
      <c r="M22" s="223">
        <f>SUM(M14:M21)</f>
        <v>0</v>
      </c>
      <c r="N22" s="224">
        <f>SUM(N14:N21)</f>
        <v>-307738904.32999998</v>
      </c>
    </row>
    <row r="23" spans="1:14" ht="18" customHeight="1">
      <c r="A23" s="53"/>
      <c r="B23" s="53"/>
      <c r="C23" s="53"/>
      <c r="D23" s="53"/>
      <c r="E23" s="53"/>
      <c r="F23" s="53"/>
      <c r="G23" s="53"/>
      <c r="H23" s="53"/>
      <c r="I23" s="53"/>
      <c r="J23" s="53"/>
      <c r="K23" s="53"/>
      <c r="L23" s="78"/>
      <c r="M23" s="78"/>
      <c r="N23" s="53"/>
    </row>
    <row r="24" spans="1:14" ht="18" customHeight="1">
      <c r="A24" s="53"/>
      <c r="B24" s="737" t="s">
        <v>210</v>
      </c>
      <c r="C24" s="737"/>
      <c r="D24" s="737"/>
      <c r="E24" s="737" t="s">
        <v>501</v>
      </c>
      <c r="F24" s="737"/>
      <c r="G24" s="737"/>
      <c r="H24" s="737"/>
      <c r="I24" s="737" t="s">
        <v>502</v>
      </c>
      <c r="J24" s="737"/>
      <c r="K24" s="737"/>
      <c r="L24" s="737"/>
      <c r="M24" s="737"/>
      <c r="N24" s="737"/>
    </row>
    <row r="25" spans="1:14" ht="18" customHeight="1">
      <c r="A25" s="53"/>
      <c r="B25" s="737"/>
      <c r="C25" s="737"/>
      <c r="D25" s="737"/>
      <c r="E25" s="737"/>
      <c r="F25" s="737"/>
      <c r="G25" s="737"/>
      <c r="H25" s="737"/>
      <c r="I25" s="737"/>
      <c r="J25" s="737"/>
      <c r="K25" s="737"/>
      <c r="L25" s="737"/>
      <c r="M25" s="737"/>
      <c r="N25" s="737"/>
    </row>
    <row r="26" spans="1:14" ht="40.5" customHeight="1">
      <c r="A26" s="53"/>
      <c r="B26" s="737"/>
      <c r="C26" s="737"/>
      <c r="D26" s="737"/>
      <c r="E26" s="737"/>
      <c r="F26" s="737"/>
      <c r="G26" s="737"/>
      <c r="H26" s="737"/>
      <c r="I26" s="737"/>
      <c r="J26" s="737"/>
      <c r="K26" s="737"/>
      <c r="L26" s="737"/>
      <c r="M26" s="737"/>
      <c r="N26" s="737"/>
    </row>
    <row r="27" spans="1:14">
      <c r="A27" s="53"/>
      <c r="B27" s="737" t="s">
        <v>317</v>
      </c>
      <c r="C27" s="737"/>
      <c r="D27" s="737"/>
      <c r="E27" s="737" t="s">
        <v>317</v>
      </c>
      <c r="F27" s="737"/>
      <c r="G27" s="737"/>
      <c r="H27" s="737"/>
      <c r="I27" s="737" t="s">
        <v>317</v>
      </c>
      <c r="J27" s="737"/>
      <c r="K27" s="737"/>
      <c r="L27" s="737"/>
      <c r="M27" s="737"/>
      <c r="N27" s="737"/>
    </row>
    <row r="28" spans="1:14" ht="14.45" customHeight="1"/>
    <row r="29" spans="1:14">
      <c r="B29" s="49" t="s">
        <v>432</v>
      </c>
    </row>
    <row r="30" spans="1:14">
      <c r="B30" s="49"/>
    </row>
    <row r="31" spans="1:14">
      <c r="B31" s="49"/>
    </row>
    <row r="32" spans="1:14">
      <c r="A32" s="810" t="s">
        <v>433</v>
      </c>
      <c r="B32" s="810"/>
      <c r="C32" s="810"/>
      <c r="D32" s="810"/>
      <c r="E32" s="810"/>
      <c r="F32" s="810"/>
      <c r="G32" s="810"/>
      <c r="H32" s="810"/>
      <c r="I32" s="810"/>
      <c r="J32" s="810"/>
      <c r="K32" s="810"/>
      <c r="L32" s="810"/>
      <c r="M32" s="810"/>
      <c r="N32" s="810"/>
    </row>
    <row r="33" spans="1:14">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545</v>
      </c>
      <c r="H35" s="802" t="s">
        <v>546</v>
      </c>
      <c r="I35" s="802" t="s">
        <v>506</v>
      </c>
      <c r="J35" s="802" t="s">
        <v>439</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148">
        <f>+PRESUPUESTO!K36</f>
        <v>0</v>
      </c>
      <c r="D38" s="147">
        <v>0</v>
      </c>
      <c r="E38" s="147">
        <v>0</v>
      </c>
      <c r="F38" s="148">
        <f>C38+D38-E38</f>
        <v>0</v>
      </c>
      <c r="G38" s="148">
        <f>'MES 9'!I38</f>
        <v>0</v>
      </c>
      <c r="H38" s="147">
        <v>0</v>
      </c>
      <c r="I38" s="148">
        <f>G38+H38</f>
        <v>0</v>
      </c>
      <c r="J38" s="778" t="e">
        <f>(I38/F38)</f>
        <v>#DIV/0!</v>
      </c>
      <c r="K38" s="778"/>
      <c r="L38" s="149">
        <v>0</v>
      </c>
      <c r="M38" s="149">
        <v>0</v>
      </c>
      <c r="N38" s="238">
        <f>(F38-I38)</f>
        <v>0</v>
      </c>
    </row>
    <row r="39" spans="1:14" ht="18" customHeight="1">
      <c r="A39" s="52">
        <v>2102</v>
      </c>
      <c r="B39" s="53" t="s">
        <v>273</v>
      </c>
      <c r="C39" s="148">
        <f>+PRESUPUESTO!K37</f>
        <v>0</v>
      </c>
      <c r="D39" s="147">
        <v>0</v>
      </c>
      <c r="E39" s="147">
        <v>0</v>
      </c>
      <c r="F39" s="148">
        <f t="shared" ref="F39:F48" si="6">C39+D39-E39</f>
        <v>0</v>
      </c>
      <c r="G39" s="148">
        <f>'MES 9'!I39</f>
        <v>0</v>
      </c>
      <c r="H39" s="147">
        <v>0</v>
      </c>
      <c r="I39" s="148">
        <f t="shared" ref="I39:I48" si="7">G39+H39</f>
        <v>0</v>
      </c>
      <c r="J39" s="778" t="e">
        <f t="shared" ref="J39:J48" si="8">(I39/F39)</f>
        <v>#DIV/0!</v>
      </c>
      <c r="K39" s="778"/>
      <c r="L39" s="149">
        <v>0</v>
      </c>
      <c r="M39" s="149">
        <v>0</v>
      </c>
      <c r="N39" s="238">
        <f t="shared" ref="N39:N48" si="9">(F39-I39)</f>
        <v>0</v>
      </c>
    </row>
    <row r="40" spans="1:14" ht="18" customHeight="1">
      <c r="A40" s="52">
        <v>2103</v>
      </c>
      <c r="B40" s="53" t="s">
        <v>274</v>
      </c>
      <c r="C40" s="148">
        <f>+PRESUPUESTO!K38</f>
        <v>0</v>
      </c>
      <c r="D40" s="147">
        <v>0</v>
      </c>
      <c r="E40" s="147">
        <v>0</v>
      </c>
      <c r="F40" s="148">
        <f t="shared" si="6"/>
        <v>0</v>
      </c>
      <c r="G40" s="148">
        <f>'MES 9'!I40</f>
        <v>0</v>
      </c>
      <c r="H40" s="147">
        <v>0</v>
      </c>
      <c r="I40" s="148">
        <f t="shared" si="7"/>
        <v>0</v>
      </c>
      <c r="J40" s="778" t="e">
        <f t="shared" si="8"/>
        <v>#DIV/0!</v>
      </c>
      <c r="K40" s="778"/>
      <c r="L40" s="149">
        <v>0</v>
      </c>
      <c r="M40" s="149">
        <v>0</v>
      </c>
      <c r="N40" s="238">
        <f t="shared" si="9"/>
        <v>0</v>
      </c>
    </row>
    <row r="41" spans="1:14" ht="18" customHeight="1">
      <c r="A41" s="52">
        <v>2104</v>
      </c>
      <c r="B41" s="53" t="s">
        <v>275</v>
      </c>
      <c r="C41" s="148">
        <f>+PRESUPUESTO!K39</f>
        <v>0</v>
      </c>
      <c r="D41" s="147">
        <v>0</v>
      </c>
      <c r="E41" s="147">
        <v>0</v>
      </c>
      <c r="F41" s="148">
        <f t="shared" si="6"/>
        <v>0</v>
      </c>
      <c r="G41" s="148">
        <f>'MES 9'!I41</f>
        <v>0</v>
      </c>
      <c r="H41" s="147">
        <v>0</v>
      </c>
      <c r="I41" s="148">
        <f t="shared" si="7"/>
        <v>0</v>
      </c>
      <c r="J41" s="778" t="e">
        <f t="shared" si="8"/>
        <v>#DIV/0!</v>
      </c>
      <c r="K41" s="778"/>
      <c r="L41" s="149">
        <v>0</v>
      </c>
      <c r="M41" s="149">
        <v>0</v>
      </c>
      <c r="N41" s="238">
        <f t="shared" si="9"/>
        <v>0</v>
      </c>
    </row>
    <row r="42" spans="1:14" ht="18" customHeight="1">
      <c r="A42" s="52">
        <v>2105</v>
      </c>
      <c r="B42" s="53" t="s">
        <v>276</v>
      </c>
      <c r="C42" s="148">
        <f>+PRESUPUESTO!K40</f>
        <v>0</v>
      </c>
      <c r="D42" s="147">
        <v>0</v>
      </c>
      <c r="E42" s="147">
        <v>0</v>
      </c>
      <c r="F42" s="148">
        <f t="shared" si="6"/>
        <v>0</v>
      </c>
      <c r="G42" s="148">
        <f>'MES 9'!I42</f>
        <v>0</v>
      </c>
      <c r="H42" s="147">
        <v>0</v>
      </c>
      <c r="I42" s="148">
        <f t="shared" si="7"/>
        <v>0</v>
      </c>
      <c r="J42" s="778" t="e">
        <f t="shared" si="8"/>
        <v>#DIV/0!</v>
      </c>
      <c r="K42" s="778"/>
      <c r="L42" s="149">
        <v>0</v>
      </c>
      <c r="M42" s="149">
        <v>0</v>
      </c>
      <c r="N42" s="238">
        <f t="shared" si="9"/>
        <v>0</v>
      </c>
    </row>
    <row r="43" spans="1:14" ht="21" customHeight="1">
      <c r="A43" s="52">
        <v>2106</v>
      </c>
      <c r="B43" s="53" t="s">
        <v>277</v>
      </c>
      <c r="C43" s="148">
        <f>+PRESUPUESTO!K41</f>
        <v>0</v>
      </c>
      <c r="D43" s="147">
        <v>0</v>
      </c>
      <c r="E43" s="147">
        <v>0</v>
      </c>
      <c r="F43" s="148">
        <f t="shared" si="6"/>
        <v>0</v>
      </c>
      <c r="G43" s="148">
        <f>'MES 9'!I43</f>
        <v>0</v>
      </c>
      <c r="H43" s="147">
        <v>0</v>
      </c>
      <c r="I43" s="148">
        <f t="shared" si="7"/>
        <v>0</v>
      </c>
      <c r="J43" s="778" t="e">
        <f t="shared" si="8"/>
        <v>#DIV/0!</v>
      </c>
      <c r="K43" s="778"/>
      <c r="L43" s="149">
        <v>0</v>
      </c>
      <c r="M43" s="149">
        <v>0</v>
      </c>
      <c r="N43" s="238">
        <f t="shared" si="9"/>
        <v>0</v>
      </c>
    </row>
    <row r="44" spans="1:14" ht="18" customHeight="1">
      <c r="A44" s="52">
        <v>2107</v>
      </c>
      <c r="B44" s="53" t="s">
        <v>278</v>
      </c>
      <c r="C44" s="148">
        <f>+PRESUPUESTO!K42</f>
        <v>0</v>
      </c>
      <c r="D44" s="147">
        <v>0</v>
      </c>
      <c r="E44" s="147">
        <v>0</v>
      </c>
      <c r="F44" s="148">
        <f t="shared" si="6"/>
        <v>0</v>
      </c>
      <c r="G44" s="148">
        <f>'MES 9'!I44</f>
        <v>0</v>
      </c>
      <c r="H44" s="147">
        <v>0</v>
      </c>
      <c r="I44" s="148">
        <f t="shared" si="7"/>
        <v>0</v>
      </c>
      <c r="J44" s="778" t="e">
        <f t="shared" si="8"/>
        <v>#DIV/0!</v>
      </c>
      <c r="K44" s="778"/>
      <c r="L44" s="149">
        <v>0</v>
      </c>
      <c r="M44" s="149">
        <v>0</v>
      </c>
      <c r="N44" s="238">
        <f t="shared" si="9"/>
        <v>0</v>
      </c>
    </row>
    <row r="45" spans="1:14" ht="20.25" customHeight="1">
      <c r="A45" s="52">
        <v>2108</v>
      </c>
      <c r="B45" s="65" t="s">
        <v>443</v>
      </c>
      <c r="C45" s="148">
        <f>+PRESUPUESTO!K43</f>
        <v>0</v>
      </c>
      <c r="D45" s="147">
        <v>0</v>
      </c>
      <c r="E45" s="147">
        <v>0</v>
      </c>
      <c r="F45" s="148">
        <f t="shared" si="6"/>
        <v>0</v>
      </c>
      <c r="G45" s="148">
        <f>'MES 9'!I45</f>
        <v>0</v>
      </c>
      <c r="H45" s="147">
        <v>0</v>
      </c>
      <c r="I45" s="148">
        <f t="shared" si="7"/>
        <v>0</v>
      </c>
      <c r="J45" s="778" t="e">
        <f t="shared" si="8"/>
        <v>#DIV/0!</v>
      </c>
      <c r="K45" s="778"/>
      <c r="L45" s="149">
        <v>0</v>
      </c>
      <c r="M45" s="149">
        <v>0</v>
      </c>
      <c r="N45" s="238">
        <f t="shared" si="9"/>
        <v>0</v>
      </c>
    </row>
    <row r="46" spans="1:14" ht="18" customHeight="1">
      <c r="A46" s="52">
        <v>2109</v>
      </c>
      <c r="B46" s="53" t="s">
        <v>280</v>
      </c>
      <c r="C46" s="148">
        <f>+PRESUPUESTO!K44</f>
        <v>0</v>
      </c>
      <c r="D46" s="147">
        <v>0</v>
      </c>
      <c r="E46" s="147">
        <v>0</v>
      </c>
      <c r="F46" s="148">
        <f t="shared" si="6"/>
        <v>0</v>
      </c>
      <c r="G46" s="148">
        <f>'MES 9'!I46</f>
        <v>0</v>
      </c>
      <c r="H46" s="147">
        <v>0</v>
      </c>
      <c r="I46" s="148">
        <f t="shared" si="7"/>
        <v>0</v>
      </c>
      <c r="J46" s="778" t="e">
        <f t="shared" si="8"/>
        <v>#DIV/0!</v>
      </c>
      <c r="K46" s="778"/>
      <c r="L46" s="149">
        <v>0</v>
      </c>
      <c r="M46" s="149">
        <v>0</v>
      </c>
      <c r="N46" s="238">
        <f t="shared" si="9"/>
        <v>0</v>
      </c>
    </row>
    <row r="47" spans="1:14" ht="18" customHeight="1">
      <c r="A47" s="52">
        <f>+A46+1</f>
        <v>2110</v>
      </c>
      <c r="B47" s="53" t="s">
        <v>281</v>
      </c>
      <c r="C47" s="148">
        <f>+PRESUPUESTO!K45</f>
        <v>69000000</v>
      </c>
      <c r="D47" s="147">
        <v>0</v>
      </c>
      <c r="E47" s="147">
        <v>0</v>
      </c>
      <c r="F47" s="148">
        <f t="shared" si="6"/>
        <v>69000000</v>
      </c>
      <c r="G47" s="148">
        <f>'MES 9'!I47</f>
        <v>39918759</v>
      </c>
      <c r="H47" s="147">
        <v>0</v>
      </c>
      <c r="I47" s="148">
        <f t="shared" si="7"/>
        <v>39918759</v>
      </c>
      <c r="J47" s="778">
        <f t="shared" si="8"/>
        <v>0.57853273913043479</v>
      </c>
      <c r="K47" s="778"/>
      <c r="L47" s="149">
        <v>0</v>
      </c>
      <c r="M47" s="149">
        <v>0</v>
      </c>
      <c r="N47" s="238">
        <f t="shared" si="9"/>
        <v>29081241</v>
      </c>
    </row>
    <row r="48" spans="1:14" ht="18" customHeight="1">
      <c r="A48" s="52">
        <f>+A47+1</f>
        <v>2111</v>
      </c>
      <c r="B48" s="53" t="s">
        <v>282</v>
      </c>
      <c r="C48" s="148">
        <f>+PRESUPUESTO!K46</f>
        <v>0</v>
      </c>
      <c r="D48" s="147">
        <v>0</v>
      </c>
      <c r="E48" s="147">
        <v>0</v>
      </c>
      <c r="F48" s="148">
        <f t="shared" si="6"/>
        <v>0</v>
      </c>
      <c r="G48" s="148">
        <f>'MES 9'!I48</f>
        <v>0</v>
      </c>
      <c r="H48" s="147">
        <v>0</v>
      </c>
      <c r="I48" s="148">
        <f t="shared" si="7"/>
        <v>0</v>
      </c>
      <c r="J48" s="778" t="e">
        <f t="shared" si="8"/>
        <v>#DIV/0!</v>
      </c>
      <c r="K48" s="778"/>
      <c r="L48" s="149">
        <v>0</v>
      </c>
      <c r="M48" s="149">
        <v>0</v>
      </c>
      <c r="N48" s="238">
        <f t="shared" si="9"/>
        <v>0</v>
      </c>
    </row>
    <row r="49" spans="1:14" ht="18" customHeight="1">
      <c r="A49" s="52">
        <f>+A48+1</f>
        <v>2112</v>
      </c>
      <c r="B49" s="53" t="s">
        <v>283</v>
      </c>
      <c r="C49" s="148">
        <f>+PRESUPUESTO!K47</f>
        <v>3000000</v>
      </c>
      <c r="D49" s="147">
        <v>0</v>
      </c>
      <c r="E49" s="147">
        <v>0</v>
      </c>
      <c r="F49" s="148">
        <f>C49+D49-E49</f>
        <v>3000000</v>
      </c>
      <c r="G49" s="148">
        <f>'MES 9'!I49</f>
        <v>500000</v>
      </c>
      <c r="H49" s="147">
        <v>0</v>
      </c>
      <c r="I49" s="148">
        <f>G49+H49</f>
        <v>500000</v>
      </c>
      <c r="J49" s="778">
        <f>(I49/F49)</f>
        <v>0.16666666666666666</v>
      </c>
      <c r="K49" s="778"/>
      <c r="L49" s="149">
        <v>0</v>
      </c>
      <c r="M49" s="149">
        <v>0</v>
      </c>
      <c r="N49" s="238">
        <f>(F49-I49)</f>
        <v>2500000</v>
      </c>
    </row>
    <row r="50" spans="1:14" ht="18" customHeight="1">
      <c r="A50" s="52">
        <f>+A49+1</f>
        <v>2113</v>
      </c>
      <c r="B50" s="53" t="s">
        <v>284</v>
      </c>
      <c r="C50" s="148">
        <f>+PRESUPUESTO!K48</f>
        <v>0</v>
      </c>
      <c r="D50" s="147">
        <v>0</v>
      </c>
      <c r="E50" s="147">
        <v>0</v>
      </c>
      <c r="F50" s="148">
        <f>C50+D50-E50</f>
        <v>0</v>
      </c>
      <c r="G50" s="148">
        <f>'MES 9'!I50</f>
        <v>0</v>
      </c>
      <c r="H50" s="147">
        <v>0</v>
      </c>
      <c r="I50" s="148">
        <f>G50+H50</f>
        <v>0</v>
      </c>
      <c r="J50" s="778" t="e">
        <f>(I50/F50)</f>
        <v>#DIV/0!</v>
      </c>
      <c r="K50" s="778"/>
      <c r="L50" s="149">
        <v>0</v>
      </c>
      <c r="M50" s="149">
        <v>0</v>
      </c>
      <c r="N50" s="238">
        <f>(F50-I50)</f>
        <v>0</v>
      </c>
    </row>
    <row r="51" spans="1:14" s="47" customFormat="1" ht="18" customHeight="1">
      <c r="A51" s="737" t="s">
        <v>444</v>
      </c>
      <c r="B51" s="737"/>
      <c r="C51" s="244">
        <f t="shared" ref="C51:I51" si="10">SUM(C38:C50)</f>
        <v>72000000</v>
      </c>
      <c r="D51" s="244">
        <f t="shared" si="10"/>
        <v>0</v>
      </c>
      <c r="E51" s="244">
        <f t="shared" si="10"/>
        <v>0</v>
      </c>
      <c r="F51" s="244">
        <f t="shared" si="10"/>
        <v>72000000</v>
      </c>
      <c r="G51" s="244">
        <f t="shared" si="10"/>
        <v>40418759</v>
      </c>
      <c r="H51" s="244">
        <f t="shared" si="10"/>
        <v>0</v>
      </c>
      <c r="I51" s="244">
        <f t="shared" si="10"/>
        <v>40418759</v>
      </c>
      <c r="J51" s="777">
        <f>(I51/F51)</f>
        <v>0.56137165277777779</v>
      </c>
      <c r="K51" s="777"/>
      <c r="L51" s="239">
        <f>SUM(L38:L50)</f>
        <v>0</v>
      </c>
      <c r="M51" s="239">
        <f>SUM(M38:M50)</f>
        <v>0</v>
      </c>
      <c r="N51" s="23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9'!I53</f>
        <v>9808814</v>
      </c>
      <c r="H53" s="230">
        <v>0</v>
      </c>
      <c r="I53" s="150">
        <f>(G53+H53)</f>
        <v>9808814</v>
      </c>
      <c r="J53" s="778">
        <f>(I53/F53)</f>
        <v>2.9192898809523808</v>
      </c>
      <c r="K53" s="778"/>
      <c r="L53" s="149">
        <v>0</v>
      </c>
      <c r="M53" s="149">
        <v>0</v>
      </c>
      <c r="N53" s="238">
        <f>(F53-I53)</f>
        <v>-6448814</v>
      </c>
    </row>
    <row r="54" spans="1:14" ht="21" customHeight="1">
      <c r="A54" s="52">
        <v>2202</v>
      </c>
      <c r="B54" s="65" t="s">
        <v>288</v>
      </c>
      <c r="C54" s="150">
        <f>+PRESUPUESTO!K52</f>
        <v>300000</v>
      </c>
      <c r="D54" s="200">
        <v>0</v>
      </c>
      <c r="E54" s="200">
        <v>0</v>
      </c>
      <c r="F54" s="150">
        <f t="shared" ref="F54:F60" si="11">C54+D54-E54</f>
        <v>300000</v>
      </c>
      <c r="G54" s="150">
        <f>'MES 9'!I54</f>
        <v>59000</v>
      </c>
      <c r="H54" s="230">
        <v>0</v>
      </c>
      <c r="I54" s="150">
        <f t="shared" ref="I54:I60" si="12">(G54+H54)</f>
        <v>59000</v>
      </c>
      <c r="J54" s="778">
        <f t="shared" ref="J54:J68" si="13">(I54/F54)</f>
        <v>0.19666666666666666</v>
      </c>
      <c r="K54" s="778"/>
      <c r="L54" s="149">
        <v>0</v>
      </c>
      <c r="M54" s="149">
        <v>0</v>
      </c>
      <c r="N54" s="238">
        <f t="shared" ref="N54:N60" si="14">(F54-I54)</f>
        <v>241000</v>
      </c>
    </row>
    <row r="55" spans="1:14" ht="22.9" customHeight="1">
      <c r="A55" s="52">
        <v>2203</v>
      </c>
      <c r="B55" s="66" t="s">
        <v>289</v>
      </c>
      <c r="C55" s="150">
        <f>+PRESUPUESTO!K53</f>
        <v>900000</v>
      </c>
      <c r="D55" s="200">
        <v>0</v>
      </c>
      <c r="E55" s="200">
        <v>0</v>
      </c>
      <c r="F55" s="150">
        <f t="shared" si="11"/>
        <v>900000</v>
      </c>
      <c r="G55" s="150">
        <f>'MES 9'!I55</f>
        <v>2014800</v>
      </c>
      <c r="H55" s="230">
        <v>0</v>
      </c>
      <c r="I55" s="150">
        <f t="shared" si="12"/>
        <v>2014800</v>
      </c>
      <c r="J55" s="778">
        <f t="shared" si="13"/>
        <v>2.2386666666666666</v>
      </c>
      <c r="K55" s="778"/>
      <c r="L55" s="149">
        <v>0</v>
      </c>
      <c r="M55" s="149">
        <v>0</v>
      </c>
      <c r="N55" s="238">
        <f t="shared" si="14"/>
        <v>-1114800</v>
      </c>
    </row>
    <row r="56" spans="1:14" ht="13.5" customHeight="1">
      <c r="A56" s="52">
        <v>2204</v>
      </c>
      <c r="B56" s="53" t="s">
        <v>290</v>
      </c>
      <c r="C56" s="150">
        <f>+PRESUPUESTO!K54</f>
        <v>0</v>
      </c>
      <c r="D56" s="200">
        <v>0</v>
      </c>
      <c r="E56" s="200">
        <v>0</v>
      </c>
      <c r="F56" s="150">
        <f t="shared" si="11"/>
        <v>0</v>
      </c>
      <c r="G56" s="150">
        <f>'MES 9'!I56</f>
        <v>811000</v>
      </c>
      <c r="H56" s="230">
        <v>0</v>
      </c>
      <c r="I56" s="150">
        <f t="shared" si="12"/>
        <v>811000</v>
      </c>
      <c r="J56" s="778" t="e">
        <f t="shared" si="13"/>
        <v>#DIV/0!</v>
      </c>
      <c r="K56" s="778"/>
      <c r="L56" s="149">
        <v>0</v>
      </c>
      <c r="M56" s="149">
        <v>0</v>
      </c>
      <c r="N56" s="238">
        <f t="shared" si="14"/>
        <v>-811000</v>
      </c>
    </row>
    <row r="57" spans="1:14" ht="12.75" customHeight="1">
      <c r="A57" s="52">
        <v>2205</v>
      </c>
      <c r="B57" s="53" t="s">
        <v>291</v>
      </c>
      <c r="C57" s="150">
        <f>+PRESUPUESTO!K55</f>
        <v>0</v>
      </c>
      <c r="D57" s="200">
        <v>0</v>
      </c>
      <c r="E57" s="200">
        <v>0</v>
      </c>
      <c r="F57" s="150">
        <f t="shared" si="11"/>
        <v>0</v>
      </c>
      <c r="G57" s="150">
        <f>'MES 9'!I57</f>
        <v>451400</v>
      </c>
      <c r="H57" s="230">
        <v>0</v>
      </c>
      <c r="I57" s="150">
        <f t="shared" si="12"/>
        <v>451400</v>
      </c>
      <c r="J57" s="778" t="e">
        <f t="shared" si="13"/>
        <v>#DIV/0!</v>
      </c>
      <c r="K57" s="778"/>
      <c r="L57" s="149">
        <v>0</v>
      </c>
      <c r="M57" s="149">
        <v>0</v>
      </c>
      <c r="N57" s="238">
        <f t="shared" si="14"/>
        <v>-451400</v>
      </c>
    </row>
    <row r="58" spans="1:14" ht="12" customHeight="1">
      <c r="A58" s="52">
        <v>2206</v>
      </c>
      <c r="B58" s="53" t="s">
        <v>292</v>
      </c>
      <c r="C58" s="150">
        <f>+PRESUPUESTO!K56</f>
        <v>600000</v>
      </c>
      <c r="D58" s="200">
        <v>0</v>
      </c>
      <c r="E58" s="200">
        <v>0</v>
      </c>
      <c r="F58" s="150">
        <f t="shared" si="11"/>
        <v>600000</v>
      </c>
      <c r="G58" s="150">
        <f>'MES 9'!I58</f>
        <v>395500</v>
      </c>
      <c r="H58" s="230">
        <v>0</v>
      </c>
      <c r="I58" s="150">
        <f t="shared" si="12"/>
        <v>395500</v>
      </c>
      <c r="J58" s="778">
        <f t="shared" si="13"/>
        <v>0.65916666666666668</v>
      </c>
      <c r="K58" s="778"/>
      <c r="L58" s="149">
        <v>0</v>
      </c>
      <c r="M58" s="149">
        <v>0</v>
      </c>
      <c r="N58" s="238">
        <f t="shared" si="14"/>
        <v>204500</v>
      </c>
    </row>
    <row r="59" spans="1:14" ht="13.5" customHeight="1">
      <c r="A59" s="52">
        <v>2207</v>
      </c>
      <c r="B59" s="53" t="s">
        <v>447</v>
      </c>
      <c r="C59" s="150">
        <f>+PRESUPUESTO!K57</f>
        <v>720000</v>
      </c>
      <c r="D59" s="200">
        <v>0</v>
      </c>
      <c r="E59" s="200">
        <v>0</v>
      </c>
      <c r="F59" s="150">
        <f t="shared" si="11"/>
        <v>720000</v>
      </c>
      <c r="G59" s="150">
        <f>'MES 9'!I59</f>
        <v>0</v>
      </c>
      <c r="H59" s="230">
        <v>0</v>
      </c>
      <c r="I59" s="150">
        <f t="shared" si="12"/>
        <v>0</v>
      </c>
      <c r="J59" s="778">
        <f t="shared" si="13"/>
        <v>0</v>
      </c>
      <c r="K59" s="778"/>
      <c r="L59" s="149">
        <v>0</v>
      </c>
      <c r="M59" s="149">
        <v>0</v>
      </c>
      <c r="N59" s="238">
        <f t="shared" si="14"/>
        <v>720000</v>
      </c>
    </row>
    <row r="60" spans="1:14" ht="19.5" customHeight="1">
      <c r="A60" s="52">
        <v>2208</v>
      </c>
      <c r="B60" s="53" t="s">
        <v>294</v>
      </c>
      <c r="C60" s="150">
        <f>+PRESUPUESTO!K58</f>
        <v>1650000</v>
      </c>
      <c r="D60" s="200">
        <v>0</v>
      </c>
      <c r="E60" s="200">
        <v>0</v>
      </c>
      <c r="F60" s="150">
        <f t="shared" si="11"/>
        <v>1650000</v>
      </c>
      <c r="G60" s="150">
        <f>'MES 9'!I60</f>
        <v>1228000</v>
      </c>
      <c r="H60" s="230">
        <v>0</v>
      </c>
      <c r="I60" s="150">
        <f t="shared" si="12"/>
        <v>1228000</v>
      </c>
      <c r="J60" s="778">
        <f t="shared" si="13"/>
        <v>0.74424242424242426</v>
      </c>
      <c r="K60" s="778"/>
      <c r="L60" s="149">
        <v>0</v>
      </c>
      <c r="M60" s="149">
        <v>0</v>
      </c>
      <c r="N60" s="238">
        <f t="shared" si="14"/>
        <v>422000</v>
      </c>
    </row>
    <row r="61" spans="1:14" ht="20.25" customHeight="1">
      <c r="A61" s="52">
        <v>2209</v>
      </c>
      <c r="B61" s="53" t="s">
        <v>448</v>
      </c>
      <c r="C61" s="150">
        <f>+PRESUPUESTO!K59</f>
        <v>0</v>
      </c>
      <c r="D61" s="200">
        <v>0</v>
      </c>
      <c r="E61" s="200">
        <v>0</v>
      </c>
      <c r="F61" s="150">
        <f t="shared" ref="F61:F67" si="15">C61+D61-E61</f>
        <v>0</v>
      </c>
      <c r="G61" s="150">
        <f>'MES 9'!I61</f>
        <v>0</v>
      </c>
      <c r="H61" s="230">
        <v>0</v>
      </c>
      <c r="I61" s="150">
        <f t="shared" ref="I61:I67" si="16">(G61+H61)</f>
        <v>0</v>
      </c>
      <c r="J61" s="778" t="e">
        <f t="shared" ref="J61:J67" si="17">(I61/F61)</f>
        <v>#DIV/0!</v>
      </c>
      <c r="K61" s="778"/>
      <c r="L61" s="149">
        <v>0</v>
      </c>
      <c r="M61" s="149">
        <v>0</v>
      </c>
      <c r="N61" s="238">
        <f t="shared" ref="N61:N67" si="18">(F61-I61)</f>
        <v>0</v>
      </c>
    </row>
    <row r="62" spans="1:14" ht="38.25" customHeight="1">
      <c r="A62" s="52">
        <v>2210</v>
      </c>
      <c r="B62" s="65" t="s">
        <v>507</v>
      </c>
      <c r="C62" s="150">
        <f>+PRESUPUESTO!K60</f>
        <v>0</v>
      </c>
      <c r="D62" s="200">
        <v>0</v>
      </c>
      <c r="E62" s="200">
        <v>0</v>
      </c>
      <c r="F62" s="150">
        <f t="shared" si="15"/>
        <v>0</v>
      </c>
      <c r="G62" s="150">
        <f>'MES 9'!I62</f>
        <v>0</v>
      </c>
      <c r="H62" s="230">
        <v>0</v>
      </c>
      <c r="I62" s="150">
        <f t="shared" si="16"/>
        <v>0</v>
      </c>
      <c r="J62" s="778" t="e">
        <f t="shared" si="17"/>
        <v>#DIV/0!</v>
      </c>
      <c r="K62" s="778"/>
      <c r="L62" s="149">
        <v>0</v>
      </c>
      <c r="M62" s="149">
        <v>0</v>
      </c>
      <c r="N62" s="238">
        <f t="shared" si="18"/>
        <v>0</v>
      </c>
    </row>
    <row r="63" spans="1:14" ht="31.5" customHeight="1">
      <c r="A63" s="52">
        <v>2211</v>
      </c>
      <c r="B63" s="65" t="s">
        <v>260</v>
      </c>
      <c r="C63" s="150">
        <f>+PRESUPUESTO!K61</f>
        <v>0</v>
      </c>
      <c r="D63" s="200">
        <v>0</v>
      </c>
      <c r="E63" s="200">
        <v>0</v>
      </c>
      <c r="F63" s="150">
        <f t="shared" si="15"/>
        <v>0</v>
      </c>
      <c r="G63" s="150">
        <f>'MES 9'!I63</f>
        <v>0</v>
      </c>
      <c r="H63" s="230">
        <v>0</v>
      </c>
      <c r="I63" s="150">
        <f t="shared" si="16"/>
        <v>0</v>
      </c>
      <c r="J63" s="778" t="e">
        <f t="shared" si="17"/>
        <v>#DIV/0!</v>
      </c>
      <c r="K63" s="778"/>
      <c r="L63" s="149">
        <v>0</v>
      </c>
      <c r="M63" s="149">
        <v>0</v>
      </c>
      <c r="N63" s="238">
        <f t="shared" si="18"/>
        <v>0</v>
      </c>
    </row>
    <row r="64" spans="1:14" ht="25.5" customHeight="1">
      <c r="A64" s="52">
        <v>2212</v>
      </c>
      <c r="B64" s="65" t="s">
        <v>508</v>
      </c>
      <c r="C64" s="150">
        <f>+PRESUPUESTO!K62</f>
        <v>0</v>
      </c>
      <c r="D64" s="200">
        <v>0</v>
      </c>
      <c r="E64" s="200">
        <v>0</v>
      </c>
      <c r="F64" s="150">
        <f t="shared" si="15"/>
        <v>0</v>
      </c>
      <c r="G64" s="150">
        <f>'MES 9'!I64</f>
        <v>0</v>
      </c>
      <c r="H64" s="230">
        <v>0</v>
      </c>
      <c r="I64" s="150">
        <f t="shared" si="16"/>
        <v>0</v>
      </c>
      <c r="J64" s="778" t="e">
        <f t="shared" si="17"/>
        <v>#DIV/0!</v>
      </c>
      <c r="K64" s="778"/>
      <c r="L64" s="149">
        <v>0</v>
      </c>
      <c r="M64" s="149">
        <v>0</v>
      </c>
      <c r="N64" s="238">
        <f t="shared" si="18"/>
        <v>0</v>
      </c>
    </row>
    <row r="65" spans="1:14" ht="20.65" customHeight="1">
      <c r="A65" s="52">
        <v>2213</v>
      </c>
      <c r="B65" s="65" t="s">
        <v>450</v>
      </c>
      <c r="C65" s="150">
        <f>+PRESUPUESTO!K63</f>
        <v>0</v>
      </c>
      <c r="D65" s="200">
        <v>0</v>
      </c>
      <c r="E65" s="200">
        <v>0</v>
      </c>
      <c r="F65" s="150">
        <f>C65+D65-E65</f>
        <v>0</v>
      </c>
      <c r="G65" s="150">
        <f>'MES 9'!I65</f>
        <v>0</v>
      </c>
      <c r="H65" s="230">
        <v>0</v>
      </c>
      <c r="I65" s="150">
        <f>(G65+H65)</f>
        <v>0</v>
      </c>
      <c r="J65" s="778" t="e">
        <f>(I65/F65)</f>
        <v>#DIV/0!</v>
      </c>
      <c r="K65" s="778"/>
      <c r="L65" s="149">
        <v>0</v>
      </c>
      <c r="M65" s="149">
        <v>0</v>
      </c>
      <c r="N65" s="238">
        <f>(F65-I65)</f>
        <v>0</v>
      </c>
    </row>
    <row r="66" spans="1:14" ht="18" customHeight="1">
      <c r="A66" s="52">
        <v>2214</v>
      </c>
      <c r="B66" s="53" t="s">
        <v>451</v>
      </c>
      <c r="C66" s="150">
        <f>+PRESUPUESTO!K64</f>
        <v>0</v>
      </c>
      <c r="D66" s="200">
        <v>0</v>
      </c>
      <c r="E66" s="200">
        <v>0</v>
      </c>
      <c r="F66" s="150">
        <f t="shared" si="15"/>
        <v>0</v>
      </c>
      <c r="G66" s="150">
        <f>'MES 9'!I66</f>
        <v>0</v>
      </c>
      <c r="H66" s="230">
        <v>0</v>
      </c>
      <c r="I66" s="150">
        <f t="shared" si="16"/>
        <v>0</v>
      </c>
      <c r="J66" s="778" t="e">
        <f t="shared" si="17"/>
        <v>#DIV/0!</v>
      </c>
      <c r="K66" s="778"/>
      <c r="L66" s="149">
        <v>0</v>
      </c>
      <c r="M66" s="149">
        <v>0</v>
      </c>
      <c r="N66" s="238">
        <f t="shared" si="18"/>
        <v>0</v>
      </c>
    </row>
    <row r="67" spans="1:14" ht="18" customHeight="1">
      <c r="A67" s="52">
        <v>2215</v>
      </c>
      <c r="B67" s="53" t="s">
        <v>284</v>
      </c>
      <c r="C67" s="150">
        <f>+PRESUPUESTO!K65</f>
        <v>0</v>
      </c>
      <c r="D67" s="200">
        <v>0</v>
      </c>
      <c r="E67" s="200">
        <v>0</v>
      </c>
      <c r="F67" s="150">
        <f t="shared" si="15"/>
        <v>0</v>
      </c>
      <c r="G67" s="150">
        <f>'MES 9'!I67</f>
        <v>0</v>
      </c>
      <c r="H67" s="230">
        <v>0</v>
      </c>
      <c r="I67" s="150">
        <f t="shared" si="16"/>
        <v>0</v>
      </c>
      <c r="J67" s="778" t="e">
        <f t="shared" si="17"/>
        <v>#DIV/0!</v>
      </c>
      <c r="K67" s="778"/>
      <c r="L67" s="149">
        <v>0</v>
      </c>
      <c r="M67" s="149">
        <v>0</v>
      </c>
      <c r="N67" s="238">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45">
        <f>SUM(L53:L67)</f>
        <v>0</v>
      </c>
      <c r="M68" s="245">
        <f>SUM(M53:M67)</f>
        <v>0</v>
      </c>
      <c r="N68" s="245">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9" t="str">
        <f>C35</f>
        <v>Presupuesto inicial del periodo a ejecutar</v>
      </c>
      <c r="D70" s="737" t="s">
        <v>415</v>
      </c>
      <c r="E70" s="737" t="s">
        <v>416</v>
      </c>
      <c r="F70" s="802" t="str">
        <f>F35</f>
        <v>Presupuesto al final del  periodo ejecutado</v>
      </c>
      <c r="G70" s="802" t="str">
        <f>G35</f>
        <v xml:space="preserve">Gastos acumulados al mes 9 </v>
      </c>
      <c r="H70" s="774" t="str">
        <f>H35</f>
        <v xml:space="preserve">Gastos - mes 10 </v>
      </c>
      <c r="I70" s="802" t="str">
        <f>I35</f>
        <v xml:space="preserve">Valor total ejecutado al final de periodo </v>
      </c>
      <c r="J70" s="802" t="s">
        <v>439</v>
      </c>
      <c r="K70" s="802"/>
      <c r="L70" s="807" t="s">
        <v>422</v>
      </c>
      <c r="M70" s="807"/>
      <c r="N70" s="802" t="str">
        <f>N35</f>
        <v>Total saldo por ejecutar</v>
      </c>
    </row>
    <row r="71" spans="1:14" s="47" customFormat="1" ht="24" customHeight="1">
      <c r="A71" s="737"/>
      <c r="B71" s="737"/>
      <c r="C71" s="809"/>
      <c r="D71" s="737"/>
      <c r="E71" s="737"/>
      <c r="F71" s="802"/>
      <c r="G71" s="802"/>
      <c r="H71" s="774"/>
      <c r="I71" s="802"/>
      <c r="J71" s="802"/>
      <c r="K71" s="802"/>
      <c r="L71" s="67" t="s">
        <v>441</v>
      </c>
      <c r="M71" s="67" t="s">
        <v>442</v>
      </c>
      <c r="N71" s="802"/>
    </row>
    <row r="72" spans="1:14" s="47" customFormat="1" ht="14.25" customHeight="1">
      <c r="A72" s="61">
        <v>2300</v>
      </c>
      <c r="B72" s="808" t="s">
        <v>452</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9'!I73</f>
        <v>711600</v>
      </c>
      <c r="H73" s="230">
        <v>0</v>
      </c>
      <c r="I73" s="150">
        <f>(G73+H73)</f>
        <v>711600</v>
      </c>
      <c r="J73" s="778">
        <f>(I73/F73)</f>
        <v>0.23719999999999999</v>
      </c>
      <c r="K73" s="778"/>
      <c r="L73" s="149">
        <v>0</v>
      </c>
      <c r="M73" s="149">
        <v>0</v>
      </c>
      <c r="N73" s="238">
        <f>(F73-I73)</f>
        <v>2288400</v>
      </c>
    </row>
    <row r="74" spans="1:14" ht="26.25" customHeight="1">
      <c r="A74" s="52">
        <v>2302</v>
      </c>
      <c r="B74" s="54" t="s">
        <v>302</v>
      </c>
      <c r="C74" s="231">
        <f>+PRESUPUESTO!K69</f>
        <v>300000</v>
      </c>
      <c r="D74" s="200">
        <v>0</v>
      </c>
      <c r="E74" s="200">
        <v>0</v>
      </c>
      <c r="F74" s="150">
        <f t="shared" ref="F74:F80" si="20">C74+D74-E74</f>
        <v>300000</v>
      </c>
      <c r="G74" s="150">
        <f>'MES 9'!I74</f>
        <v>250000</v>
      </c>
      <c r="H74" s="230">
        <v>0</v>
      </c>
      <c r="I74" s="150">
        <f t="shared" ref="I74:I80" si="21">(G74+H74)</f>
        <v>250000</v>
      </c>
      <c r="J74" s="778">
        <f t="shared" ref="J74:J80" si="22">(I74/F74)</f>
        <v>0.83333333333333337</v>
      </c>
      <c r="K74" s="778"/>
      <c r="L74" s="149">
        <v>0</v>
      </c>
      <c r="M74" s="149">
        <v>0</v>
      </c>
      <c r="N74" s="238">
        <f t="shared" ref="N74:N80" si="23">(F74-I74)</f>
        <v>50000</v>
      </c>
    </row>
    <row r="75" spans="1:14" ht="23.25" customHeight="1">
      <c r="A75" s="52">
        <v>2303</v>
      </c>
      <c r="B75" s="54" t="s">
        <v>303</v>
      </c>
      <c r="C75" s="231">
        <f>+PRESUPUESTO!K70</f>
        <v>21000000</v>
      </c>
      <c r="D75" s="200">
        <v>0</v>
      </c>
      <c r="E75" s="200">
        <v>0</v>
      </c>
      <c r="F75" s="150">
        <f t="shared" si="20"/>
        <v>21000000</v>
      </c>
      <c r="G75" s="150">
        <f>'MES 9'!I75</f>
        <v>3500000</v>
      </c>
      <c r="H75" s="230">
        <v>0</v>
      </c>
      <c r="I75" s="150">
        <f t="shared" si="21"/>
        <v>3500000</v>
      </c>
      <c r="J75" s="778">
        <f t="shared" si="22"/>
        <v>0.16666666666666666</v>
      </c>
      <c r="K75" s="778"/>
      <c r="L75" s="149">
        <v>0</v>
      </c>
      <c r="M75" s="149">
        <v>0</v>
      </c>
      <c r="N75" s="238">
        <f t="shared" si="23"/>
        <v>17500000</v>
      </c>
    </row>
    <row r="76" spans="1:14" ht="24.75" customHeight="1">
      <c r="A76" s="52">
        <v>2304</v>
      </c>
      <c r="B76" s="54" t="s">
        <v>304</v>
      </c>
      <c r="C76" s="231">
        <f>+PRESUPUESTO!K71</f>
        <v>780000</v>
      </c>
      <c r="D76" s="200">
        <v>0</v>
      </c>
      <c r="E76" s="200">
        <v>0</v>
      </c>
      <c r="F76" s="150">
        <f>C76+D76-E76</f>
        <v>780000</v>
      </c>
      <c r="G76" s="150">
        <f>'MES 9'!I76</f>
        <v>0</v>
      </c>
      <c r="H76" s="230">
        <v>0</v>
      </c>
      <c r="I76" s="150">
        <f>(G76+H76)</f>
        <v>0</v>
      </c>
      <c r="J76" s="778">
        <f>(I76/F76)</f>
        <v>0</v>
      </c>
      <c r="K76" s="778"/>
      <c r="L76" s="149">
        <v>0</v>
      </c>
      <c r="M76" s="149">
        <v>0</v>
      </c>
      <c r="N76" s="238">
        <f>(F76-I76)</f>
        <v>780000</v>
      </c>
    </row>
    <row r="77" spans="1:14" ht="16.5" customHeight="1">
      <c r="A77" s="52">
        <v>2305</v>
      </c>
      <c r="B77" s="54" t="s">
        <v>305</v>
      </c>
      <c r="C77" s="231">
        <f>+PRESUPUESTO!K72</f>
        <v>960000</v>
      </c>
      <c r="D77" s="200">
        <v>0</v>
      </c>
      <c r="E77" s="200">
        <v>0</v>
      </c>
      <c r="F77" s="150">
        <f t="shared" si="20"/>
        <v>960000</v>
      </c>
      <c r="G77" s="150">
        <f>'MES 9'!I77</f>
        <v>433500</v>
      </c>
      <c r="H77" s="230">
        <v>0</v>
      </c>
      <c r="I77" s="150">
        <f t="shared" si="21"/>
        <v>433500</v>
      </c>
      <c r="J77" s="778">
        <f t="shared" si="22"/>
        <v>0.45156249999999998</v>
      </c>
      <c r="K77" s="778"/>
      <c r="L77" s="149">
        <v>0</v>
      </c>
      <c r="M77" s="149">
        <v>0</v>
      </c>
      <c r="N77" s="238">
        <f t="shared" si="23"/>
        <v>526500</v>
      </c>
    </row>
    <row r="78" spans="1:14" ht="15" customHeight="1">
      <c r="A78" s="52">
        <v>2306</v>
      </c>
      <c r="B78" s="54" t="s">
        <v>306</v>
      </c>
      <c r="C78" s="231">
        <f>+PRESUPUESTO!K73</f>
        <v>900000</v>
      </c>
      <c r="D78" s="200">
        <v>0</v>
      </c>
      <c r="E78" s="200">
        <v>0</v>
      </c>
      <c r="F78" s="150">
        <f t="shared" si="20"/>
        <v>900000</v>
      </c>
      <c r="G78" s="150">
        <f>'MES 9'!I78</f>
        <v>260500</v>
      </c>
      <c r="H78" s="230">
        <v>0</v>
      </c>
      <c r="I78" s="150">
        <f t="shared" si="21"/>
        <v>260500</v>
      </c>
      <c r="J78" s="778">
        <f t="shared" si="22"/>
        <v>0.28944444444444445</v>
      </c>
      <c r="K78" s="778"/>
      <c r="L78" s="149">
        <v>0</v>
      </c>
      <c r="M78" s="149">
        <v>0</v>
      </c>
      <c r="N78" s="238">
        <f t="shared" si="23"/>
        <v>639500</v>
      </c>
    </row>
    <row r="79" spans="1:14" ht="34.5" customHeight="1">
      <c r="A79" s="52">
        <v>2307</v>
      </c>
      <c r="B79" s="65" t="s">
        <v>307</v>
      </c>
      <c r="C79" s="231">
        <f>+PRESUPUESTO!K74</f>
        <v>1470000</v>
      </c>
      <c r="D79" s="200">
        <v>0</v>
      </c>
      <c r="E79" s="200">
        <v>0</v>
      </c>
      <c r="F79" s="150">
        <f t="shared" si="20"/>
        <v>1470000</v>
      </c>
      <c r="G79" s="150">
        <f>'MES 9'!I79</f>
        <v>1020000</v>
      </c>
      <c r="H79" s="230">
        <v>0</v>
      </c>
      <c r="I79" s="150">
        <f t="shared" si="21"/>
        <v>1020000</v>
      </c>
      <c r="J79" s="778">
        <f t="shared" si="22"/>
        <v>0.69387755102040816</v>
      </c>
      <c r="K79" s="778"/>
      <c r="L79" s="149">
        <v>0</v>
      </c>
      <c r="M79" s="149">
        <v>0</v>
      </c>
      <c r="N79" s="238">
        <f t="shared" si="23"/>
        <v>450000</v>
      </c>
    </row>
    <row r="80" spans="1:14" ht="22.5" customHeight="1">
      <c r="A80" s="52">
        <v>2308</v>
      </c>
      <c r="B80" s="54" t="s">
        <v>308</v>
      </c>
      <c r="C80" s="231">
        <f>+PRESUPUESTO!K75</f>
        <v>463290</v>
      </c>
      <c r="D80" s="200">
        <v>0</v>
      </c>
      <c r="E80" s="200">
        <v>0</v>
      </c>
      <c r="F80" s="150">
        <f t="shared" si="20"/>
        <v>463290</v>
      </c>
      <c r="G80" s="150">
        <f>'MES 9'!I80</f>
        <v>0</v>
      </c>
      <c r="H80" s="230">
        <v>0</v>
      </c>
      <c r="I80" s="150">
        <f t="shared" si="21"/>
        <v>0</v>
      </c>
      <c r="J80" s="778">
        <f t="shared" si="22"/>
        <v>0</v>
      </c>
      <c r="K80" s="778"/>
      <c r="L80" s="149">
        <v>0</v>
      </c>
      <c r="M80" s="149">
        <v>0</v>
      </c>
      <c r="N80" s="238">
        <f t="shared" si="23"/>
        <v>463290</v>
      </c>
    </row>
    <row r="81" spans="1:14" ht="26.25" customHeight="1">
      <c r="A81" s="52">
        <v>2309</v>
      </c>
      <c r="B81" s="54" t="s">
        <v>309</v>
      </c>
      <c r="C81" s="231">
        <f>+PRESUPUESTO!K76</f>
        <v>820470</v>
      </c>
      <c r="D81" s="200">
        <v>0</v>
      </c>
      <c r="E81" s="200">
        <v>0</v>
      </c>
      <c r="F81" s="150">
        <f>C81+D81-E81</f>
        <v>820470</v>
      </c>
      <c r="G81" s="150">
        <f>'MES 9'!I81</f>
        <v>239226</v>
      </c>
      <c r="H81" s="230">
        <v>0</v>
      </c>
      <c r="I81" s="150">
        <f>(G81+H81)</f>
        <v>239226</v>
      </c>
      <c r="J81" s="778">
        <f t="shared" ref="J81:J86" si="24">(I81/F81)</f>
        <v>0.29157190390873522</v>
      </c>
      <c r="K81" s="778"/>
      <c r="L81" s="149">
        <v>0</v>
      </c>
      <c r="M81" s="149">
        <v>0</v>
      </c>
      <c r="N81" s="238">
        <f>(F81-I81)</f>
        <v>581244</v>
      </c>
    </row>
    <row r="82" spans="1:14" ht="15" customHeight="1">
      <c r="A82" s="52">
        <v>2310</v>
      </c>
      <c r="B82" s="54" t="s">
        <v>310</v>
      </c>
      <c r="C82" s="231">
        <f>+PRESUPUESTO!K77</f>
        <v>6600000</v>
      </c>
      <c r="D82" s="200">
        <v>0</v>
      </c>
      <c r="E82" s="200">
        <v>0</v>
      </c>
      <c r="F82" s="150">
        <f>C82+D82-E82</f>
        <v>6600000</v>
      </c>
      <c r="G82" s="150">
        <f>'MES 9'!I82</f>
        <v>2200000</v>
      </c>
      <c r="H82" s="230">
        <v>0</v>
      </c>
      <c r="I82" s="150">
        <f>(G82+H82)</f>
        <v>2200000</v>
      </c>
      <c r="J82" s="778">
        <f t="shared" si="24"/>
        <v>0.33333333333333331</v>
      </c>
      <c r="K82" s="778"/>
      <c r="L82" s="149">
        <v>0</v>
      </c>
      <c r="M82" s="149">
        <v>0</v>
      </c>
      <c r="N82" s="238">
        <f>(F82-I82)</f>
        <v>4400000</v>
      </c>
    </row>
    <row r="83" spans="1:14" ht="22.15" customHeight="1">
      <c r="A83" s="52">
        <v>2311</v>
      </c>
      <c r="B83" s="54" t="s">
        <v>311</v>
      </c>
      <c r="C83" s="231">
        <f>+PRESUPUESTO!K78</f>
        <v>0</v>
      </c>
      <c r="D83" s="200">
        <v>0</v>
      </c>
      <c r="E83" s="200">
        <v>0</v>
      </c>
      <c r="F83" s="150">
        <f>C83+D83-E83</f>
        <v>0</v>
      </c>
      <c r="G83" s="150">
        <f>'MES 9'!I83</f>
        <v>1621096</v>
      </c>
      <c r="H83" s="230">
        <v>0</v>
      </c>
      <c r="I83" s="150">
        <f>(G83+H83)</f>
        <v>1621096</v>
      </c>
      <c r="J83" s="778" t="e">
        <f t="shared" si="24"/>
        <v>#DIV/0!</v>
      </c>
      <c r="K83" s="778"/>
      <c r="L83" s="149">
        <v>0</v>
      </c>
      <c r="M83" s="149">
        <v>0</v>
      </c>
      <c r="N83" s="238">
        <f>(F83-I83)</f>
        <v>-1621096</v>
      </c>
    </row>
    <row r="84" spans="1:14" ht="18" customHeight="1">
      <c r="A84" s="52">
        <v>2312</v>
      </c>
      <c r="B84" s="54" t="s">
        <v>284</v>
      </c>
      <c r="C84" s="231">
        <f>+PRESUPUESTO!K79</f>
        <v>0</v>
      </c>
      <c r="D84" s="200">
        <v>0</v>
      </c>
      <c r="E84" s="200">
        <v>0</v>
      </c>
      <c r="F84" s="150">
        <f>C84+D84-E84</f>
        <v>0</v>
      </c>
      <c r="G84" s="150">
        <f>'MES 9'!I84</f>
        <v>0</v>
      </c>
      <c r="H84" s="230">
        <v>0</v>
      </c>
      <c r="I84" s="150">
        <f>(G84+H84)</f>
        <v>0</v>
      </c>
      <c r="J84" s="778" t="e">
        <f t="shared" si="24"/>
        <v>#DIV/0!</v>
      </c>
      <c r="K84" s="778"/>
      <c r="L84" s="149">
        <v>0</v>
      </c>
      <c r="M84" s="149">
        <v>0</v>
      </c>
      <c r="N84" s="238">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239">
        <f>SUM(L73:L84)</f>
        <v>0</v>
      </c>
      <c r="M85" s="239">
        <f>SUM(M73:M84)</f>
        <v>0</v>
      </c>
      <c r="N85" s="240">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240">
        <f>L85+L68+L51</f>
        <v>0</v>
      </c>
      <c r="M86" s="240">
        <f>M85+M68+M51</f>
        <v>0</v>
      </c>
      <c r="N86" s="240">
        <f>N85+N68+N51</f>
        <v>50400565</v>
      </c>
    </row>
    <row r="87" spans="1:14" ht="18" customHeight="1">
      <c r="B87" s="812" t="s">
        <v>210</v>
      </c>
      <c r="C87" s="812"/>
      <c r="D87" s="812" t="s">
        <v>455</v>
      </c>
      <c r="E87" s="812"/>
      <c r="F87" s="812"/>
      <c r="G87" s="812"/>
      <c r="H87" s="812" t="s">
        <v>456</v>
      </c>
      <c r="I87" s="812"/>
      <c r="J87" s="812"/>
      <c r="K87" s="812"/>
      <c r="L87" s="812"/>
      <c r="M87" s="812"/>
      <c r="N87" s="812"/>
    </row>
    <row r="88" spans="1:14" ht="12" customHeight="1">
      <c r="B88" s="812"/>
      <c r="C88" s="812"/>
      <c r="D88" s="812"/>
      <c r="E88" s="812"/>
      <c r="F88" s="812"/>
      <c r="G88" s="812"/>
      <c r="H88" s="812"/>
      <c r="I88" s="812"/>
      <c r="J88" s="812"/>
      <c r="K88" s="812"/>
      <c r="L88" s="812"/>
      <c r="M88" s="812"/>
      <c r="N88" s="812"/>
    </row>
    <row r="89" spans="1:14" ht="33" customHeight="1">
      <c r="B89" s="812"/>
      <c r="C89" s="812"/>
      <c r="D89" s="812"/>
      <c r="E89" s="812"/>
      <c r="F89" s="812"/>
      <c r="G89" s="812"/>
      <c r="H89" s="812"/>
      <c r="I89" s="812"/>
      <c r="J89" s="812"/>
      <c r="K89" s="812"/>
      <c r="L89" s="812"/>
      <c r="M89" s="812"/>
      <c r="N89" s="812"/>
    </row>
    <row r="90" spans="1:14" ht="16.5" customHeight="1">
      <c r="B90" s="812" t="s">
        <v>317</v>
      </c>
      <c r="C90" s="812"/>
      <c r="D90" s="812" t="s">
        <v>317</v>
      </c>
      <c r="E90" s="812"/>
      <c r="F90" s="812"/>
      <c r="G90" s="812"/>
      <c r="H90" s="812" t="s">
        <v>317</v>
      </c>
      <c r="I90" s="812"/>
      <c r="J90" s="812"/>
      <c r="K90" s="812"/>
      <c r="L90" s="812"/>
      <c r="M90" s="812"/>
      <c r="N90" s="812"/>
    </row>
    <row r="91" spans="1:14" ht="17.25" customHeight="1"/>
    <row r="92" spans="1:14" s="32" customFormat="1" ht="17.25" customHeight="1">
      <c r="A92" s="803" t="s">
        <v>457</v>
      </c>
      <c r="B92" s="803"/>
      <c r="C92" s="803"/>
      <c r="D92" s="799" t="s">
        <v>458</v>
      </c>
      <c r="E92" s="800"/>
      <c r="F92" s="234">
        <f>H22</f>
        <v>48259900</v>
      </c>
      <c r="G92" s="730" t="s">
        <v>459</v>
      </c>
      <c r="H92" s="730"/>
      <c r="I92" s="730"/>
      <c r="J92" s="798">
        <f>+F92+'MES 9'!J92</f>
        <v>423562664.32999998</v>
      </c>
      <c r="K92" s="798"/>
      <c r="L92" s="50"/>
      <c r="M92" s="50"/>
    </row>
    <row r="93" spans="1:14" s="32" customFormat="1" ht="17.25" customHeight="1">
      <c r="A93" s="803"/>
      <c r="B93" s="803"/>
      <c r="C93" s="803"/>
      <c r="D93" s="799" t="s">
        <v>460</v>
      </c>
      <c r="E93" s="800"/>
      <c r="F93" s="234">
        <f>H86</f>
        <v>0</v>
      </c>
      <c r="G93" s="730" t="s">
        <v>461</v>
      </c>
      <c r="H93" s="730"/>
      <c r="I93" s="730"/>
      <c r="J93" s="798">
        <f>+F93+'MES 9'!J93</f>
        <v>65423195</v>
      </c>
      <c r="K93" s="798"/>
      <c r="L93" s="50"/>
      <c r="M93" s="50"/>
    </row>
    <row r="94" spans="1:14" s="32" customFormat="1" ht="18" customHeight="1">
      <c r="A94" s="804" t="s">
        <v>462</v>
      </c>
      <c r="B94" s="804"/>
      <c r="C94" s="804"/>
      <c r="D94" s="835" t="s">
        <v>463</v>
      </c>
      <c r="E94" s="835"/>
      <c r="F94" s="234">
        <f>+F92-F93</f>
        <v>48259900</v>
      </c>
      <c r="G94" s="827" t="s">
        <v>464</v>
      </c>
      <c r="H94" s="827"/>
      <c r="I94" s="827"/>
      <c r="J94" s="798">
        <f>J92-J93</f>
        <v>358139469.32999998</v>
      </c>
      <c r="K94" s="798"/>
      <c r="L94" s="50"/>
      <c r="M94" s="50"/>
    </row>
    <row r="95" spans="1:14" s="32" customFormat="1" ht="48"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51"/>
      <c r="E96" s="851"/>
      <c r="F96" s="86"/>
      <c r="G96" s="805"/>
      <c r="H96" s="805"/>
      <c r="I96" s="805"/>
      <c r="J96" s="805"/>
      <c r="K96" s="847"/>
      <c r="L96" s="847"/>
      <c r="M96" s="79"/>
      <c r="N96" s="80"/>
    </row>
    <row r="97" spans="1:14" s="32" customFormat="1" ht="33.75" customHeight="1">
      <c r="A97" s="803"/>
      <c r="B97" s="803"/>
      <c r="C97" s="803"/>
      <c r="D97" s="801" t="s">
        <v>467</v>
      </c>
      <c r="E97" s="801"/>
      <c r="F97" s="271">
        <f>C8</f>
        <v>19303960</v>
      </c>
      <c r="G97" s="741" t="s">
        <v>468</v>
      </c>
      <c r="H97" s="741"/>
      <c r="I97" s="243"/>
      <c r="K97" s="797"/>
      <c r="L97" s="797"/>
      <c r="M97" s="73" t="s">
        <v>469</v>
      </c>
      <c r="N97" s="74" t="s">
        <v>470</v>
      </c>
    </row>
    <row r="98" spans="1:14" s="32" customFormat="1" ht="31.5" customHeight="1">
      <c r="A98" s="803"/>
      <c r="B98" s="803"/>
      <c r="C98" s="803"/>
      <c r="D98" s="801" t="s">
        <v>471</v>
      </c>
      <c r="E98" s="801"/>
      <c r="F98" s="242">
        <f>H22</f>
        <v>48259900</v>
      </c>
      <c r="G98" s="741" t="s">
        <v>472</v>
      </c>
      <c r="H98" s="741"/>
      <c r="I98" s="243">
        <v>0</v>
      </c>
      <c r="K98" s="859" t="s">
        <v>473</v>
      </c>
      <c r="L98" s="859"/>
      <c r="M98" s="87">
        <v>0</v>
      </c>
      <c r="N98" s="82">
        <v>0</v>
      </c>
    </row>
    <row r="99" spans="1:14" s="32" customFormat="1" ht="24.75" customHeight="1">
      <c r="A99" s="803"/>
      <c r="B99" s="803"/>
      <c r="C99" s="803"/>
      <c r="D99" s="856" t="s">
        <v>474</v>
      </c>
      <c r="E99" s="857"/>
      <c r="F99" s="200">
        <f>F97-F98</f>
        <v>-28955940</v>
      </c>
      <c r="G99" s="849" t="s">
        <v>475</v>
      </c>
      <c r="H99" s="850"/>
      <c r="I99" s="150">
        <v>0</v>
      </c>
      <c r="J99" s="28"/>
      <c r="K99" s="859" t="s">
        <v>473</v>
      </c>
      <c r="L99" s="859"/>
      <c r="M99" s="87">
        <v>0</v>
      </c>
      <c r="N99" s="82">
        <v>0</v>
      </c>
    </row>
    <row r="100" spans="1:14" s="32" customFormat="1" ht="21.75" customHeight="1">
      <c r="A100" s="803"/>
      <c r="B100" s="803"/>
      <c r="C100" s="803"/>
      <c r="K100" s="859" t="s">
        <v>473</v>
      </c>
      <c r="L100" s="859"/>
      <c r="M100" s="87">
        <v>0</v>
      </c>
      <c r="N100" s="82">
        <v>0</v>
      </c>
    </row>
    <row r="101" spans="1:14" s="32" customFormat="1" ht="25.5" customHeight="1">
      <c r="A101" s="852" t="s">
        <v>477</v>
      </c>
      <c r="B101" s="852"/>
      <c r="C101" s="852"/>
      <c r="K101" s="859" t="s">
        <v>476</v>
      </c>
      <c r="L101" s="859"/>
      <c r="M101" s="87">
        <v>0</v>
      </c>
      <c r="N101" s="82">
        <v>0</v>
      </c>
    </row>
    <row r="102" spans="1:14" ht="19.5" customHeight="1">
      <c r="A102" s="852"/>
      <c r="B102" s="852"/>
      <c r="C102" s="852"/>
      <c r="K102" s="53" t="s">
        <v>476</v>
      </c>
      <c r="L102" s="78"/>
      <c r="M102" s="78">
        <v>0</v>
      </c>
      <c r="N102" s="84">
        <v>0</v>
      </c>
    </row>
    <row r="103" spans="1:14" ht="18" customHeight="1">
      <c r="K103" s="53" t="s">
        <v>476</v>
      </c>
      <c r="L103" s="78"/>
      <c r="M103" s="78">
        <v>0</v>
      </c>
      <c r="N103" s="84">
        <v>0</v>
      </c>
    </row>
    <row r="104" spans="1:14" ht="33" customHeight="1"/>
    <row r="105" spans="1:14" ht="18" customHeight="1">
      <c r="A105" s="138"/>
      <c r="B105" s="138"/>
      <c r="C105" s="138"/>
      <c r="D105" s="139"/>
      <c r="E105" s="139"/>
      <c r="F105" s="139"/>
      <c r="G105" s="139"/>
      <c r="H105" s="139"/>
      <c r="I105" s="139"/>
      <c r="J105" s="139"/>
      <c r="K105" s="139"/>
      <c r="L105" s="139"/>
      <c r="M105" s="139"/>
      <c r="N105" s="139"/>
    </row>
    <row r="106" spans="1:14" ht="18" customHeight="1">
      <c r="A106" s="796" t="s">
        <v>478</v>
      </c>
      <c r="B106" s="796"/>
      <c r="C106" s="796"/>
      <c r="D106" s="796"/>
      <c r="E106" s="796"/>
      <c r="F106" s="796"/>
      <c r="G106" s="796"/>
      <c r="H106" s="796"/>
      <c r="I106" s="796"/>
      <c r="J106" s="796"/>
      <c r="K106" s="796"/>
      <c r="L106" s="796"/>
      <c r="M106" s="796"/>
      <c r="N106" s="796"/>
    </row>
    <row r="107" spans="1:14" ht="18" customHeight="1">
      <c r="A107" s="32"/>
      <c r="B107" s="32"/>
      <c r="C107" s="32"/>
      <c r="D107" s="32"/>
      <c r="E107" s="32"/>
      <c r="F107" s="32"/>
      <c r="G107" s="32"/>
      <c r="H107" s="32"/>
      <c r="I107" s="32"/>
      <c r="J107" s="32"/>
      <c r="K107" s="32"/>
      <c r="L107" s="32"/>
      <c r="M107" s="32"/>
      <c r="N107" s="32"/>
    </row>
    <row r="108" spans="1:14" ht="18" customHeight="1">
      <c r="A108" s="779" t="s">
        <v>479</v>
      </c>
      <c r="B108" s="780"/>
      <c r="C108" s="785" t="s">
        <v>480</v>
      </c>
      <c r="D108" s="786"/>
      <c r="E108" s="786"/>
      <c r="F108" s="787"/>
      <c r="G108" s="140" t="s">
        <v>481</v>
      </c>
      <c r="H108" s="788" t="s">
        <v>482</v>
      </c>
      <c r="I108" s="788"/>
      <c r="J108" s="788"/>
      <c r="K108" s="788"/>
      <c r="L108" s="788"/>
      <c r="M108" s="789"/>
      <c r="N108" s="141" t="s">
        <v>483</v>
      </c>
    </row>
    <row r="109" spans="1:14" ht="18" customHeight="1">
      <c r="A109" s="781"/>
      <c r="B109" s="782"/>
      <c r="C109" s="790" t="s">
        <v>484</v>
      </c>
      <c r="D109" s="791" t="s">
        <v>415</v>
      </c>
      <c r="E109" s="792" t="s">
        <v>416</v>
      </c>
      <c r="F109" s="774" t="s">
        <v>485</v>
      </c>
      <c r="G109" s="774" t="s">
        <v>486</v>
      </c>
      <c r="H109" s="774" t="s">
        <v>547</v>
      </c>
      <c r="I109" s="774" t="s">
        <v>488</v>
      </c>
      <c r="J109" s="774" t="s">
        <v>421</v>
      </c>
      <c r="K109" s="774"/>
      <c r="L109" s="794" t="s">
        <v>422</v>
      </c>
      <c r="M109" s="795"/>
      <c r="N109" s="774" t="s">
        <v>489</v>
      </c>
    </row>
    <row r="110" spans="1:14" ht="18" customHeight="1">
      <c r="A110" s="783"/>
      <c r="B110" s="784"/>
      <c r="C110" s="790"/>
      <c r="D110" s="791"/>
      <c r="E110" s="792"/>
      <c r="F110" s="793"/>
      <c r="G110" s="774"/>
      <c r="H110" s="774"/>
      <c r="I110" s="774"/>
      <c r="J110" s="774"/>
      <c r="K110" s="774"/>
      <c r="L110" s="63" t="s">
        <v>441</v>
      </c>
      <c r="M110" s="63" t="s">
        <v>442</v>
      </c>
      <c r="N110" s="774"/>
    </row>
    <row r="111" spans="1:14" ht="18" customHeight="1">
      <c r="A111" s="775" t="s">
        <v>490</v>
      </c>
      <c r="B111" s="775"/>
      <c r="C111" s="775"/>
      <c r="D111" s="775"/>
      <c r="E111" s="775"/>
      <c r="F111" s="775"/>
      <c r="G111" s="775"/>
      <c r="H111" s="775"/>
      <c r="I111" s="775"/>
      <c r="J111" s="775"/>
      <c r="K111" s="775"/>
      <c r="L111" s="775"/>
      <c r="M111" s="775"/>
      <c r="N111" s="776"/>
    </row>
    <row r="112" spans="1:14">
      <c r="A112" s="142"/>
      <c r="B112" s="143" t="s">
        <v>491</v>
      </c>
      <c r="C112" s="144">
        <f>SUM(C113:C115)</f>
        <v>0</v>
      </c>
      <c r="D112" s="145">
        <f>SUM(D113:D115)</f>
        <v>0</v>
      </c>
      <c r="E112" s="145">
        <f>SUM(E113:E115)</f>
        <v>0</v>
      </c>
      <c r="F112" s="144">
        <f>C112+D112-E112</f>
        <v>0</v>
      </c>
      <c r="G112" s="144">
        <f>SUM(G113:G115)</f>
        <v>0</v>
      </c>
      <c r="H112" s="145">
        <f>SUM(H113:H115)</f>
        <v>0</v>
      </c>
      <c r="I112" s="144">
        <f>G112+H112</f>
        <v>0</v>
      </c>
      <c r="J112" s="777" t="e">
        <f>(I112/F112)</f>
        <v>#DIV/0!</v>
      </c>
      <c r="K112" s="777"/>
      <c r="L112" s="146">
        <f>SUM(L113:L115)</f>
        <v>0</v>
      </c>
      <c r="M112" s="146">
        <f>SUM(M113:M115)</f>
        <v>0</v>
      </c>
      <c r="N112" s="144">
        <f>F112-I112</f>
        <v>0</v>
      </c>
    </row>
    <row r="113" spans="1:14">
      <c r="A113" s="142">
        <v>1</v>
      </c>
      <c r="B113" s="44" t="s">
        <v>492</v>
      </c>
      <c r="C113" s="147">
        <v>0</v>
      </c>
      <c r="D113" s="147">
        <v>0</v>
      </c>
      <c r="E113" s="147">
        <v>0</v>
      </c>
      <c r="F113" s="144">
        <f>C113+D113-E113</f>
        <v>0</v>
      </c>
      <c r="G113" s="148">
        <v>0</v>
      </c>
      <c r="H113" s="147">
        <v>0</v>
      </c>
      <c r="I113" s="148">
        <f>G113+H113</f>
        <v>0</v>
      </c>
      <c r="J113" s="778" t="e">
        <f>(I113/F113)</f>
        <v>#DIV/0!</v>
      </c>
      <c r="K113" s="778"/>
      <c r="L113" s="149">
        <v>0</v>
      </c>
      <c r="M113" s="149">
        <v>0</v>
      </c>
      <c r="N113" s="150">
        <f>(F113-I113)</f>
        <v>0</v>
      </c>
    </row>
    <row r="114" spans="1:14">
      <c r="A114" s="142">
        <v>2</v>
      </c>
      <c r="B114" s="44" t="s">
        <v>493</v>
      </c>
      <c r="C114" s="147">
        <v>0</v>
      </c>
      <c r="D114" s="147">
        <v>0</v>
      </c>
      <c r="E114" s="147">
        <v>0</v>
      </c>
      <c r="F114" s="144">
        <f>C114+D114-E114</f>
        <v>0</v>
      </c>
      <c r="G114" s="148">
        <v>0</v>
      </c>
      <c r="H114" s="147">
        <v>0</v>
      </c>
      <c r="I114" s="148">
        <f t="shared" ref="I114:I115" si="27">G114+H114</f>
        <v>0</v>
      </c>
      <c r="J114" s="778" t="e">
        <f t="shared" ref="J114:J115" si="28">(I114/F114)</f>
        <v>#DIV/0!</v>
      </c>
      <c r="K114" s="778"/>
      <c r="L114" s="149">
        <v>0</v>
      </c>
      <c r="M114" s="149">
        <v>0</v>
      </c>
      <c r="N114" s="150">
        <f>(F114-I114)</f>
        <v>0</v>
      </c>
    </row>
    <row r="115" spans="1:14">
      <c r="A115" s="142">
        <v>3</v>
      </c>
      <c r="B115" s="44" t="s">
        <v>494</v>
      </c>
      <c r="C115" s="147">
        <v>0</v>
      </c>
      <c r="D115" s="147">
        <v>0</v>
      </c>
      <c r="E115" s="147">
        <v>0</v>
      </c>
      <c r="F115" s="144">
        <f>C115+D115-E115</f>
        <v>0</v>
      </c>
      <c r="G115" s="148">
        <v>0</v>
      </c>
      <c r="H115" s="147">
        <v>0</v>
      </c>
      <c r="I115" s="148">
        <f t="shared" si="27"/>
        <v>0</v>
      </c>
      <c r="J115" s="778" t="e">
        <f t="shared" si="28"/>
        <v>#DIV/0!</v>
      </c>
      <c r="K115" s="778"/>
      <c r="L115" s="149">
        <v>0</v>
      </c>
      <c r="M115" s="149">
        <v>0</v>
      </c>
      <c r="N115" s="150">
        <f>(F115-I115)</f>
        <v>0</v>
      </c>
    </row>
    <row r="116" spans="1:14">
      <c r="A116" s="32"/>
      <c r="B116" s="32"/>
      <c r="C116" s="32"/>
      <c r="D116" s="32"/>
      <c r="E116" s="32"/>
      <c r="F116" s="32"/>
      <c r="G116" s="32"/>
      <c r="H116" s="32"/>
      <c r="I116" s="32"/>
      <c r="J116" s="32"/>
      <c r="K116" s="32"/>
      <c r="L116" s="32"/>
      <c r="M116" s="32"/>
      <c r="N116" s="32"/>
    </row>
    <row r="117" spans="1:14">
      <c r="A117" s="32"/>
      <c r="B117" s="32"/>
      <c r="C117" s="151"/>
      <c r="D117" s="151"/>
      <c r="E117" s="151"/>
      <c r="F117" s="151"/>
      <c r="G117" s="151"/>
      <c r="H117" s="151"/>
      <c r="I117" s="151"/>
      <c r="J117" s="152"/>
      <c r="K117" s="152"/>
      <c r="L117" s="151"/>
      <c r="M117" s="151"/>
      <c r="N117" s="151"/>
    </row>
    <row r="118" spans="1:14">
      <c r="A118" s="772" t="s">
        <v>210</v>
      </c>
      <c r="B118" s="773"/>
      <c r="C118" s="771"/>
      <c r="D118" s="771" t="s">
        <v>455</v>
      </c>
      <c r="E118" s="737"/>
      <c r="F118" s="737"/>
      <c r="G118" s="737"/>
      <c r="H118" s="737" t="s">
        <v>495</v>
      </c>
      <c r="I118" s="737"/>
      <c r="J118" s="737"/>
      <c r="K118" s="737"/>
      <c r="L118" s="737"/>
      <c r="M118" s="737"/>
      <c r="N118" s="737"/>
    </row>
    <row r="119" spans="1:14">
      <c r="A119" s="768"/>
      <c r="B119" s="769"/>
      <c r="C119" s="770"/>
      <c r="D119" s="771"/>
      <c r="E119" s="737"/>
      <c r="F119" s="737"/>
      <c r="G119" s="737"/>
      <c r="H119" s="737"/>
      <c r="I119" s="737"/>
      <c r="J119" s="737"/>
      <c r="K119" s="737"/>
      <c r="L119" s="737"/>
      <c r="M119" s="737"/>
      <c r="N119" s="737"/>
    </row>
    <row r="120" spans="1:14" ht="44.45" customHeight="1">
      <c r="A120" s="768"/>
      <c r="B120" s="769"/>
      <c r="C120" s="770"/>
      <c r="D120" s="771"/>
      <c r="E120" s="737"/>
      <c r="F120" s="737"/>
      <c r="G120" s="737"/>
      <c r="H120" s="737"/>
      <c r="I120" s="737"/>
      <c r="J120" s="737"/>
      <c r="K120" s="737"/>
      <c r="L120" s="737"/>
      <c r="M120" s="737"/>
      <c r="N120" s="737"/>
    </row>
    <row r="121" spans="1:14">
      <c r="A121" s="772" t="s">
        <v>317</v>
      </c>
      <c r="B121" s="773"/>
      <c r="C121" s="771"/>
      <c r="D121" s="771" t="s">
        <v>317</v>
      </c>
      <c r="E121" s="737"/>
      <c r="F121" s="737"/>
      <c r="G121" s="737"/>
      <c r="H121" s="737" t="s">
        <v>317</v>
      </c>
      <c r="I121" s="737"/>
      <c r="J121" s="737"/>
      <c r="K121" s="737"/>
      <c r="L121" s="737"/>
      <c r="M121" s="737"/>
      <c r="N121" s="737"/>
    </row>
  </sheetData>
  <sheetProtection algorithmName="SHA-512" hashValue="EmigrGHr+Z3tbSFaRazmJNfIza7tMpPMjbXEWUeCmzA4okWs7WcSAxcUH9ulsFRhrjWJM8cnACwHm9hMEn8X/w==" saltValue="dOgJeLvr3UNVeq8ccU3cQA==" spinCount="100000" sheet="1" objects="1" scenarios="1"/>
  <mergeCells count="233">
    <mergeCell ref="A1:N1"/>
    <mergeCell ref="D97:E97"/>
    <mergeCell ref="A92:C93"/>
    <mergeCell ref="A94:C94"/>
    <mergeCell ref="D98:E98"/>
    <mergeCell ref="B25:D25"/>
    <mergeCell ref="E25:H25"/>
    <mergeCell ref="M5:N5"/>
    <mergeCell ref="C6:D6"/>
    <mergeCell ref="E6:F6"/>
    <mergeCell ref="G6:H6"/>
    <mergeCell ref="J6:K6"/>
    <mergeCell ref="M6:N6"/>
    <mergeCell ref="C8:D8"/>
    <mergeCell ref="G9:H9"/>
    <mergeCell ref="J9:K9"/>
    <mergeCell ref="N12:N13"/>
    <mergeCell ref="J14:K14"/>
    <mergeCell ref="D12:D13"/>
    <mergeCell ref="A12:A13"/>
    <mergeCell ref="J21:K21"/>
    <mergeCell ref="B24:D24"/>
    <mergeCell ref="E24:H24"/>
    <mergeCell ref="I24:N24"/>
    <mergeCell ref="A22:B22"/>
    <mergeCell ref="J22:K22"/>
    <mergeCell ref="F12:F13"/>
    <mergeCell ref="G12:G13"/>
    <mergeCell ref="H12:H13"/>
    <mergeCell ref="I12:I13"/>
    <mergeCell ref="J12:K13"/>
    <mergeCell ref="B12:B13"/>
    <mergeCell ref="J18:K18"/>
    <mergeCell ref="J19:K19"/>
    <mergeCell ref="C12:C13"/>
    <mergeCell ref="E12:E13"/>
    <mergeCell ref="J20:K20"/>
    <mergeCell ref="J15:K15"/>
    <mergeCell ref="J16:K16"/>
    <mergeCell ref="J17:K17"/>
    <mergeCell ref="B88:C88"/>
    <mergeCell ref="D88:G88"/>
    <mergeCell ref="B90:C90"/>
    <mergeCell ref="D90:G90"/>
    <mergeCell ref="H90:N90"/>
    <mergeCell ref="J77:K77"/>
    <mergeCell ref="E70:E71"/>
    <mergeCell ref="J66:K66"/>
    <mergeCell ref="A51:B51"/>
    <mergeCell ref="J51:K51"/>
    <mergeCell ref="J64:K64"/>
    <mergeCell ref="B52:N52"/>
    <mergeCell ref="J53:K53"/>
    <mergeCell ref="J54:K54"/>
    <mergeCell ref="J55:K55"/>
    <mergeCell ref="J56:K56"/>
    <mergeCell ref="J57:K57"/>
    <mergeCell ref="D70:D71"/>
    <mergeCell ref="H88:N88"/>
    <mergeCell ref="B89:C89"/>
    <mergeCell ref="D89:G89"/>
    <mergeCell ref="H89:N89"/>
    <mergeCell ref="J80:K80"/>
    <mergeCell ref="A85:B85"/>
    <mergeCell ref="A35:A36"/>
    <mergeCell ref="E27:H27"/>
    <mergeCell ref="B26:D26"/>
    <mergeCell ref="E26:H26"/>
    <mergeCell ref="I26:N26"/>
    <mergeCell ref="J49:K49"/>
    <mergeCell ref="L34:M34"/>
    <mergeCell ref="L35:M35"/>
    <mergeCell ref="J46:K46"/>
    <mergeCell ref="J34:K34"/>
    <mergeCell ref="J40:K40"/>
    <mergeCell ref="J41:K41"/>
    <mergeCell ref="J45:K45"/>
    <mergeCell ref="H35:H36"/>
    <mergeCell ref="B35:B36"/>
    <mergeCell ref="C35:C36"/>
    <mergeCell ref="D35:D36"/>
    <mergeCell ref="J39:K39"/>
    <mergeCell ref="J44:K44"/>
    <mergeCell ref="E35:E36"/>
    <mergeCell ref="F35:F36"/>
    <mergeCell ref="B27:D27"/>
    <mergeCell ref="J38:K38"/>
    <mergeCell ref="J43:K43"/>
    <mergeCell ref="G2:H2"/>
    <mergeCell ref="L11:M11"/>
    <mergeCell ref="A2:A10"/>
    <mergeCell ref="C2:D2"/>
    <mergeCell ref="E2:F2"/>
    <mergeCell ref="J2:K2"/>
    <mergeCell ref="M2:N2"/>
    <mergeCell ref="C3:D3"/>
    <mergeCell ref="E3:F3"/>
    <mergeCell ref="G3:H3"/>
    <mergeCell ref="J3:K3"/>
    <mergeCell ref="M3:N3"/>
    <mergeCell ref="C4:D4"/>
    <mergeCell ref="E4:F4"/>
    <mergeCell ref="G4:H4"/>
    <mergeCell ref="J4:K4"/>
    <mergeCell ref="M4:N4"/>
    <mergeCell ref="C5:D5"/>
    <mergeCell ref="E5:F5"/>
    <mergeCell ref="G5:H5"/>
    <mergeCell ref="J5:K5"/>
    <mergeCell ref="M9:N9"/>
    <mergeCell ref="J11:K11"/>
    <mergeCell ref="C7:D7"/>
    <mergeCell ref="J68:K68"/>
    <mergeCell ref="J69:K69"/>
    <mergeCell ref="J70:K71"/>
    <mergeCell ref="B72:N72"/>
    <mergeCell ref="J73:K73"/>
    <mergeCell ref="B70:B71"/>
    <mergeCell ref="C70:C71"/>
    <mergeCell ref="A68:B68"/>
    <mergeCell ref="J75:K75"/>
    <mergeCell ref="L69:M69"/>
    <mergeCell ref="L70:M70"/>
    <mergeCell ref="A70:A71"/>
    <mergeCell ref="G70:G71"/>
    <mergeCell ref="H70:H71"/>
    <mergeCell ref="I70:I71"/>
    <mergeCell ref="C9:D9"/>
    <mergeCell ref="E8:F8"/>
    <mergeCell ref="L12:M12"/>
    <mergeCell ref="G8:H8"/>
    <mergeCell ref="J8:K8"/>
    <mergeCell ref="M8:N8"/>
    <mergeCell ref="E9:F9"/>
    <mergeCell ref="G10:H10"/>
    <mergeCell ref="J10:L10"/>
    <mergeCell ref="M10:N10"/>
    <mergeCell ref="J35:K36"/>
    <mergeCell ref="J42:K42"/>
    <mergeCell ref="J81:K81"/>
    <mergeCell ref="J83:K83"/>
    <mergeCell ref="F70:F71"/>
    <mergeCell ref="E7:F7"/>
    <mergeCell ref="G7:H7"/>
    <mergeCell ref="J7:K7"/>
    <mergeCell ref="M7:N7"/>
    <mergeCell ref="J58:K58"/>
    <mergeCell ref="J59:K59"/>
    <mergeCell ref="J60:K60"/>
    <mergeCell ref="J61:K61"/>
    <mergeCell ref="J67:K67"/>
    <mergeCell ref="J62:K62"/>
    <mergeCell ref="J63:K63"/>
    <mergeCell ref="I25:N25"/>
    <mergeCell ref="I27:N27"/>
    <mergeCell ref="J74:K74"/>
    <mergeCell ref="N70:N71"/>
    <mergeCell ref="J78:K78"/>
    <mergeCell ref="J79:K79"/>
    <mergeCell ref="J65:K65"/>
    <mergeCell ref="J76:K76"/>
    <mergeCell ref="A101:C102"/>
    <mergeCell ref="C109:C110"/>
    <mergeCell ref="D109:D110"/>
    <mergeCell ref="E109:E110"/>
    <mergeCell ref="F109:F110"/>
    <mergeCell ref="G92:I92"/>
    <mergeCell ref="A32:N32"/>
    <mergeCell ref="A33:N33"/>
    <mergeCell ref="J92:K92"/>
    <mergeCell ref="J85:K85"/>
    <mergeCell ref="A86:B86"/>
    <mergeCell ref="J86:K86"/>
    <mergeCell ref="B87:C87"/>
    <mergeCell ref="D87:G87"/>
    <mergeCell ref="H87:N87"/>
    <mergeCell ref="J82:K82"/>
    <mergeCell ref="J84:K84"/>
    <mergeCell ref="N35:N36"/>
    <mergeCell ref="B37:N37"/>
    <mergeCell ref="J50:K50"/>
    <mergeCell ref="G35:G36"/>
    <mergeCell ref="J47:K47"/>
    <mergeCell ref="J48:K48"/>
    <mergeCell ref="I35:I36"/>
    <mergeCell ref="D94:E94"/>
    <mergeCell ref="A96:C100"/>
    <mergeCell ref="D96:E96"/>
    <mergeCell ref="G96:J96"/>
    <mergeCell ref="K96:L96"/>
    <mergeCell ref="G97:H97"/>
    <mergeCell ref="K97:L97"/>
    <mergeCell ref="G98:H98"/>
    <mergeCell ref="K100:L100"/>
    <mergeCell ref="K99:L99"/>
    <mergeCell ref="G109:G110"/>
    <mergeCell ref="H109:H110"/>
    <mergeCell ref="I109:I110"/>
    <mergeCell ref="J109:K110"/>
    <mergeCell ref="L109:M109"/>
    <mergeCell ref="D92:E92"/>
    <mergeCell ref="D93:E93"/>
    <mergeCell ref="G99:H99"/>
    <mergeCell ref="A120:C120"/>
    <mergeCell ref="D120:G120"/>
    <mergeCell ref="H120:N120"/>
    <mergeCell ref="A106:N106"/>
    <mergeCell ref="A108:B110"/>
    <mergeCell ref="C108:F108"/>
    <mergeCell ref="H108:M108"/>
    <mergeCell ref="N109:N110"/>
    <mergeCell ref="K101:L101"/>
    <mergeCell ref="K98:L98"/>
    <mergeCell ref="J93:K93"/>
    <mergeCell ref="G94:I94"/>
    <mergeCell ref="J94:K94"/>
    <mergeCell ref="A95:C95"/>
    <mergeCell ref="D99:E99"/>
    <mergeCell ref="G93:I93"/>
    <mergeCell ref="A121:C121"/>
    <mergeCell ref="D121:G121"/>
    <mergeCell ref="H121:N121"/>
    <mergeCell ref="A111:N111"/>
    <mergeCell ref="J112:K112"/>
    <mergeCell ref="J113:K113"/>
    <mergeCell ref="J114:K114"/>
    <mergeCell ref="J115:K115"/>
    <mergeCell ref="A118:C118"/>
    <mergeCell ref="D118:G118"/>
    <mergeCell ref="H118:N118"/>
    <mergeCell ref="A119:C119"/>
    <mergeCell ref="D119:G119"/>
    <mergeCell ref="H119:N119"/>
  </mergeCells>
  <printOptions horizontalCentered="1"/>
  <pageMargins left="0.23622047244094491" right="0.23622047244094491" top="1.4960629921259843" bottom="0.74803149606299213" header="0.31496062992125984" footer="0.31496062992125984"/>
  <pageSetup scale="43"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29" max="13" man="1"/>
    <brk id="68" max="13" man="1"/>
    <brk id="104" max="13" man="1"/>
  </rowBreaks>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36">
    <tabColor theme="8" tint="0.39997558519241921"/>
  </sheetPr>
  <dimension ref="A1:N121"/>
  <sheetViews>
    <sheetView showGridLines="0" topLeftCell="B1" zoomScale="80" zoomScaleNormal="80" zoomScaleSheetLayoutView="80" workbookViewId="0">
      <selection sqref="A1:N1"/>
    </sheetView>
  </sheetViews>
  <sheetFormatPr baseColWidth="10" defaultColWidth="11.42578125" defaultRowHeight="12"/>
  <cols>
    <col min="1" max="1" width="12.7109375" style="45" customWidth="1"/>
    <col min="2" max="2" width="53.5703125" style="45" customWidth="1"/>
    <col min="3" max="5" width="19.7109375" style="45" customWidth="1"/>
    <col min="6" max="6" width="23.7109375" style="45" customWidth="1"/>
    <col min="7" max="11" width="19.7109375" style="45" customWidth="1"/>
    <col min="12" max="13" width="19.7109375" style="48" customWidth="1"/>
    <col min="14" max="15" width="19.7109375" style="45" customWidth="1"/>
    <col min="16" max="16384" width="11.42578125" style="45"/>
  </cols>
  <sheetData>
    <row r="1" spans="1:14" ht="16.5" customHeight="1">
      <c r="A1" s="791" t="s">
        <v>510</v>
      </c>
      <c r="B1" s="791"/>
      <c r="C1" s="791"/>
      <c r="D1" s="791"/>
      <c r="E1" s="791"/>
      <c r="F1" s="791"/>
      <c r="G1" s="791"/>
      <c r="H1" s="791"/>
      <c r="I1" s="791"/>
      <c r="J1" s="791"/>
      <c r="K1" s="791"/>
      <c r="L1" s="791"/>
      <c r="M1" s="791"/>
      <c r="N1" s="791"/>
    </row>
    <row r="2" spans="1:14"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4"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4"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4"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4"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4"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4"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4" ht="21.75" customHeight="1">
      <c r="A9" s="835"/>
      <c r="B9" s="57" t="s">
        <v>405</v>
      </c>
      <c r="C9" s="812"/>
      <c r="D9" s="812"/>
      <c r="E9" s="812"/>
      <c r="F9" s="812"/>
      <c r="G9" s="845" t="s">
        <v>406</v>
      </c>
      <c r="H9" s="845"/>
      <c r="I9" s="194">
        <f>SUM(I3:I8)</f>
        <v>40</v>
      </c>
      <c r="J9" s="846">
        <f>SUM(J3:K8)</f>
        <v>100</v>
      </c>
      <c r="K9" s="846"/>
      <c r="L9" s="194">
        <f>SUM(L3:L8)</f>
        <v>-60</v>
      </c>
      <c r="M9" s="830">
        <f>SUM(M3:N8)</f>
        <v>48259900</v>
      </c>
      <c r="N9" s="830"/>
    </row>
    <row r="10" spans="1:14" ht="18" customHeight="1">
      <c r="A10" s="835"/>
      <c r="B10" s="53"/>
      <c r="C10" s="53"/>
      <c r="D10" s="53"/>
      <c r="E10" s="53"/>
      <c r="F10" s="53"/>
      <c r="G10" s="813" t="s">
        <v>407</v>
      </c>
      <c r="H10" s="814"/>
      <c r="I10" s="200">
        <v>0</v>
      </c>
      <c r="J10" s="815" t="s">
        <v>241</v>
      </c>
      <c r="K10" s="816"/>
      <c r="L10" s="817"/>
      <c r="M10" s="818">
        <f>+M9+I10</f>
        <v>48259900</v>
      </c>
      <c r="N10" s="819"/>
    </row>
    <row r="11" spans="1:14"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4" s="46" customFormat="1" ht="27" customHeight="1">
      <c r="A12" s="812">
        <v>1</v>
      </c>
      <c r="B12" s="737" t="s">
        <v>255</v>
      </c>
      <c r="C12" s="809" t="s">
        <v>497</v>
      </c>
      <c r="D12" s="737" t="s">
        <v>415</v>
      </c>
      <c r="E12" s="737" t="s">
        <v>416</v>
      </c>
      <c r="F12" s="802" t="s">
        <v>417</v>
      </c>
      <c r="G12" s="802" t="s">
        <v>548</v>
      </c>
      <c r="H12" s="802" t="s">
        <v>549</v>
      </c>
      <c r="I12" s="802" t="s">
        <v>500</v>
      </c>
      <c r="J12" s="802" t="s">
        <v>421</v>
      </c>
      <c r="K12" s="802"/>
      <c r="L12" s="807" t="s">
        <v>422</v>
      </c>
      <c r="M12" s="807"/>
      <c r="N12" s="802" t="s">
        <v>423</v>
      </c>
    </row>
    <row r="13" spans="1:14" s="46" customFormat="1" ht="32.25" customHeight="1">
      <c r="A13" s="812"/>
      <c r="B13" s="737"/>
      <c r="C13" s="809"/>
      <c r="D13" s="737"/>
      <c r="E13" s="737"/>
      <c r="F13" s="802"/>
      <c r="G13" s="802"/>
      <c r="H13" s="802"/>
      <c r="I13" s="802"/>
      <c r="J13" s="802"/>
      <c r="K13" s="802"/>
      <c r="L13" s="63" t="s">
        <v>424</v>
      </c>
      <c r="M13" s="63" t="s">
        <v>425</v>
      </c>
      <c r="N13" s="802"/>
    </row>
    <row r="14" spans="1:14" ht="18" customHeight="1">
      <c r="A14" s="52">
        <v>1100</v>
      </c>
      <c r="B14" s="53" t="s">
        <v>426</v>
      </c>
      <c r="C14" s="148">
        <f>+'MES 10'!F14</f>
        <v>115823760</v>
      </c>
      <c r="D14" s="147">
        <v>0</v>
      </c>
      <c r="E14" s="147">
        <v>0</v>
      </c>
      <c r="F14" s="148">
        <f>C14+D14-E14</f>
        <v>115823760</v>
      </c>
      <c r="G14" s="225">
        <f>'MES 10'!I14</f>
        <v>423562664.32999998</v>
      </c>
      <c r="H14" s="147">
        <f>M9</f>
        <v>48259900</v>
      </c>
      <c r="I14" s="148">
        <f>G14+H14</f>
        <v>471822564.32999998</v>
      </c>
      <c r="J14" s="778">
        <f t="shared" ref="J14:J22" si="1">(I14/F14)</f>
        <v>4.0736249999999998</v>
      </c>
      <c r="K14" s="778"/>
      <c r="L14" s="149">
        <v>0</v>
      </c>
      <c r="M14" s="149">
        <v>0</v>
      </c>
      <c r="N14" s="246">
        <f>F14-I14</f>
        <v>-355998804.32999998</v>
      </c>
    </row>
    <row r="15" spans="1:14" ht="27" customHeight="1">
      <c r="A15" s="52">
        <v>1200</v>
      </c>
      <c r="B15" s="137" t="s">
        <v>259</v>
      </c>
      <c r="C15" s="148">
        <f>+PRESUPUESTO!K25</f>
        <v>0</v>
      </c>
      <c r="D15" s="147">
        <v>0</v>
      </c>
      <c r="E15" s="147">
        <v>0</v>
      </c>
      <c r="F15" s="148">
        <f t="shared" ref="F15:F17" si="2">C15+D15-E15</f>
        <v>0</v>
      </c>
      <c r="G15" s="225">
        <f>'MES 10'!I15</f>
        <v>0</v>
      </c>
      <c r="H15" s="147">
        <v>0</v>
      </c>
      <c r="I15" s="148">
        <f t="shared" ref="I15:I17" si="3">G15+H15</f>
        <v>0</v>
      </c>
      <c r="J15" s="778" t="e">
        <f t="shared" si="1"/>
        <v>#DIV/0!</v>
      </c>
      <c r="K15" s="778"/>
      <c r="L15" s="149">
        <v>0</v>
      </c>
      <c r="M15" s="149">
        <v>0</v>
      </c>
      <c r="N15" s="246">
        <f t="shared" ref="N15:N17" si="4">F15-I15</f>
        <v>0</v>
      </c>
    </row>
    <row r="16" spans="1:14" ht="27" customHeight="1">
      <c r="A16" s="52">
        <v>1300</v>
      </c>
      <c r="B16" s="137" t="s">
        <v>260</v>
      </c>
      <c r="C16" s="148">
        <f>+PRESUPUESTO!K26</f>
        <v>0</v>
      </c>
      <c r="D16" s="147">
        <v>0</v>
      </c>
      <c r="E16" s="147">
        <v>0</v>
      </c>
      <c r="F16" s="148">
        <f t="shared" si="2"/>
        <v>0</v>
      </c>
      <c r="G16" s="225">
        <f>'MES 10'!I16</f>
        <v>0</v>
      </c>
      <c r="H16" s="147">
        <v>0</v>
      </c>
      <c r="I16" s="148">
        <f t="shared" si="3"/>
        <v>0</v>
      </c>
      <c r="J16" s="778" t="e">
        <f t="shared" si="1"/>
        <v>#DIV/0!</v>
      </c>
      <c r="K16" s="778"/>
      <c r="L16" s="149">
        <v>0</v>
      </c>
      <c r="M16" s="149">
        <v>0</v>
      </c>
      <c r="N16" s="246">
        <f t="shared" si="4"/>
        <v>0</v>
      </c>
    </row>
    <row r="17" spans="1:14" ht="18" customHeight="1">
      <c r="A17" s="52">
        <v>1400</v>
      </c>
      <c r="B17" s="53" t="s">
        <v>261</v>
      </c>
      <c r="C17" s="148">
        <f>+PRESUPUESTO!K27</f>
        <v>0</v>
      </c>
      <c r="D17" s="147">
        <v>0</v>
      </c>
      <c r="E17" s="147">
        <v>0</v>
      </c>
      <c r="F17" s="148">
        <f t="shared" si="2"/>
        <v>0</v>
      </c>
      <c r="G17" s="225">
        <f>'MES 10'!I17</f>
        <v>0</v>
      </c>
      <c r="H17" s="147">
        <v>0</v>
      </c>
      <c r="I17" s="148">
        <f t="shared" si="3"/>
        <v>0</v>
      </c>
      <c r="J17" s="778" t="e">
        <f t="shared" si="1"/>
        <v>#DIV/0!</v>
      </c>
      <c r="K17" s="778"/>
      <c r="L17" s="149">
        <v>0</v>
      </c>
      <c r="M17" s="149">
        <v>0</v>
      </c>
      <c r="N17" s="246">
        <f t="shared" si="4"/>
        <v>0</v>
      </c>
    </row>
    <row r="18" spans="1:14" ht="18" customHeight="1">
      <c r="A18" s="52">
        <v>1500</v>
      </c>
      <c r="B18" s="53" t="s">
        <v>262</v>
      </c>
      <c r="C18" s="148">
        <f>+PRESUPUESTO!K28</f>
        <v>0</v>
      </c>
      <c r="D18" s="147">
        <v>0</v>
      </c>
      <c r="E18" s="147">
        <v>0</v>
      </c>
      <c r="F18" s="148">
        <f>C18+D18-E18</f>
        <v>0</v>
      </c>
      <c r="G18" s="225">
        <f>'MES 10'!I18</f>
        <v>0</v>
      </c>
      <c r="H18" s="147">
        <v>0</v>
      </c>
      <c r="I18" s="148">
        <f>G18+H18</f>
        <v>0</v>
      </c>
      <c r="J18" s="778" t="e">
        <f t="shared" si="1"/>
        <v>#DIV/0!</v>
      </c>
      <c r="K18" s="778"/>
      <c r="L18" s="149">
        <v>0</v>
      </c>
      <c r="M18" s="149">
        <v>0</v>
      </c>
      <c r="N18" s="246">
        <f>F18-I18</f>
        <v>0</v>
      </c>
    </row>
    <row r="19" spans="1:14" ht="18" customHeight="1">
      <c r="A19" s="52">
        <v>1600</v>
      </c>
      <c r="B19" s="53" t="s">
        <v>263</v>
      </c>
      <c r="C19" s="148">
        <f>+PRESUPUESTO!K29</f>
        <v>0</v>
      </c>
      <c r="D19" s="147">
        <v>0</v>
      </c>
      <c r="E19" s="147">
        <v>0</v>
      </c>
      <c r="F19" s="148">
        <f>C19+D19-E19</f>
        <v>0</v>
      </c>
      <c r="G19" s="225">
        <f>'MES 10'!I19</f>
        <v>0</v>
      </c>
      <c r="H19" s="147">
        <v>0</v>
      </c>
      <c r="I19" s="148">
        <f>G19+H19</f>
        <v>0</v>
      </c>
      <c r="J19" s="778" t="e">
        <f t="shared" si="1"/>
        <v>#DIV/0!</v>
      </c>
      <c r="K19" s="778"/>
      <c r="L19" s="149">
        <v>0</v>
      </c>
      <c r="M19" s="149">
        <v>0</v>
      </c>
      <c r="N19" s="246">
        <f>F19-I19</f>
        <v>0</v>
      </c>
    </row>
    <row r="20" spans="1:14" ht="18" customHeight="1">
      <c r="A20" s="52">
        <v>1700</v>
      </c>
      <c r="B20" s="53" t="s">
        <v>427</v>
      </c>
      <c r="C20" s="148">
        <f>+PRESUPUESTO!K30</f>
        <v>0</v>
      </c>
      <c r="D20" s="147">
        <v>0</v>
      </c>
      <c r="E20" s="147">
        <v>0</v>
      </c>
      <c r="F20" s="148">
        <f>C20+D20-E20</f>
        <v>0</v>
      </c>
      <c r="G20" s="225">
        <f>'MES 10'!I20</f>
        <v>0</v>
      </c>
      <c r="H20" s="147">
        <v>0</v>
      </c>
      <c r="I20" s="148">
        <f>G20+H20</f>
        <v>0</v>
      </c>
      <c r="J20" s="778" t="e">
        <f t="shared" si="1"/>
        <v>#DIV/0!</v>
      </c>
      <c r="K20" s="778"/>
      <c r="L20" s="149">
        <v>0</v>
      </c>
      <c r="M20" s="149">
        <v>0</v>
      </c>
      <c r="N20" s="246">
        <f>F20-I20</f>
        <v>0</v>
      </c>
    </row>
    <row r="21" spans="1:14" ht="18" customHeight="1">
      <c r="A21" s="52">
        <v>1800</v>
      </c>
      <c r="B21" s="53" t="s">
        <v>428</v>
      </c>
      <c r="C21" s="148">
        <f>+PRESUPUESTO!K31</f>
        <v>0</v>
      </c>
      <c r="D21" s="147">
        <v>0</v>
      </c>
      <c r="E21" s="147">
        <v>0</v>
      </c>
      <c r="F21" s="148">
        <f>C21+D21-E21</f>
        <v>0</v>
      </c>
      <c r="G21" s="225">
        <f>'MES 10'!I21</f>
        <v>0</v>
      </c>
      <c r="H21" s="147">
        <v>0</v>
      </c>
      <c r="I21" s="148">
        <f>G21+H21</f>
        <v>0</v>
      </c>
      <c r="J21" s="778" t="e">
        <f t="shared" si="1"/>
        <v>#DIV/0!</v>
      </c>
      <c r="K21" s="778"/>
      <c r="L21" s="149">
        <v>0</v>
      </c>
      <c r="M21" s="149">
        <v>0</v>
      </c>
      <c r="N21" s="246">
        <f>F21-I21</f>
        <v>0</v>
      </c>
    </row>
    <row r="22" spans="1:14" s="47" customFormat="1" ht="18" customHeight="1">
      <c r="A22" s="737" t="s">
        <v>429</v>
      </c>
      <c r="B22" s="737"/>
      <c r="C22" s="144">
        <f>SUM(C14:C21)</f>
        <v>115823760</v>
      </c>
      <c r="D22" s="145">
        <f t="shared" ref="D22:I22" si="5">SUM(D14:D21)</f>
        <v>0</v>
      </c>
      <c r="E22" s="145">
        <f t="shared" si="5"/>
        <v>0</v>
      </c>
      <c r="F22" s="144">
        <f t="shared" si="5"/>
        <v>115823760</v>
      </c>
      <c r="G22" s="145">
        <f t="shared" si="5"/>
        <v>423562664.32999998</v>
      </c>
      <c r="H22" s="145">
        <f t="shared" si="5"/>
        <v>48259900</v>
      </c>
      <c r="I22" s="144">
        <f t="shared" si="5"/>
        <v>471822564.32999998</v>
      </c>
      <c r="J22" s="777">
        <f t="shared" si="1"/>
        <v>4.0736249999999998</v>
      </c>
      <c r="K22" s="777"/>
      <c r="L22" s="245">
        <f>SUM(L14:L21)</f>
        <v>0</v>
      </c>
      <c r="M22" s="245">
        <f>SUM(M14:M21)</f>
        <v>0</v>
      </c>
      <c r="N22" s="247">
        <f>SUM(N14:N21)</f>
        <v>-355998804.32999998</v>
      </c>
    </row>
    <row r="23" spans="1:14" ht="18" customHeight="1"/>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c r="B27" s="737" t="s">
        <v>317</v>
      </c>
      <c r="C27" s="737"/>
      <c r="D27" s="737"/>
      <c r="E27" s="737" t="s">
        <v>317</v>
      </c>
      <c r="F27" s="737"/>
      <c r="G27" s="737"/>
      <c r="H27" s="737"/>
      <c r="I27" s="737" t="s">
        <v>317</v>
      </c>
      <c r="J27" s="737"/>
      <c r="K27" s="737"/>
      <c r="L27" s="737"/>
      <c r="M27" s="737"/>
      <c r="N27" s="737"/>
    </row>
    <row r="28" spans="1:14" ht="14.45" customHeight="1"/>
    <row r="29" spans="1:14">
      <c r="B29" s="49" t="s">
        <v>432</v>
      </c>
    </row>
    <row r="30" spans="1:14">
      <c r="B30" s="49"/>
    </row>
    <row r="31" spans="1:14">
      <c r="B31" s="49"/>
    </row>
    <row r="32" spans="1:14">
      <c r="A32" s="810" t="s">
        <v>433</v>
      </c>
      <c r="B32" s="810"/>
      <c r="C32" s="810"/>
      <c r="D32" s="810"/>
      <c r="E32" s="810"/>
      <c r="F32" s="810"/>
      <c r="G32" s="810"/>
      <c r="H32" s="810"/>
      <c r="I32" s="810"/>
      <c r="J32" s="810"/>
      <c r="K32" s="810"/>
      <c r="L32" s="810"/>
      <c r="M32" s="810"/>
      <c r="N32" s="810"/>
    </row>
    <row r="33" spans="1:14">
      <c r="A33" s="834"/>
      <c r="B33" s="834"/>
      <c r="C33" s="834"/>
      <c r="D33" s="834"/>
      <c r="E33" s="834"/>
      <c r="F33" s="834"/>
      <c r="G33" s="834"/>
      <c r="H33" s="834"/>
      <c r="I33" s="834"/>
      <c r="J33" s="834"/>
      <c r="K33" s="834"/>
      <c r="L33" s="834"/>
      <c r="M33" s="834"/>
      <c r="N33" s="834"/>
    </row>
    <row r="34" spans="1:14" ht="18" customHeight="1">
      <c r="A34" s="58" t="s">
        <v>253</v>
      </c>
      <c r="B34" s="59" t="s">
        <v>408</v>
      </c>
      <c r="C34" s="59">
        <v>1</v>
      </c>
      <c r="D34" s="59">
        <v>2</v>
      </c>
      <c r="E34" s="59">
        <v>3</v>
      </c>
      <c r="F34" s="59" t="s">
        <v>409</v>
      </c>
      <c r="G34" s="59">
        <v>5</v>
      </c>
      <c r="H34" s="59">
        <v>-6</v>
      </c>
      <c r="I34" s="59" t="s">
        <v>410</v>
      </c>
      <c r="J34" s="826" t="s">
        <v>411</v>
      </c>
      <c r="K34" s="826"/>
      <c r="L34" s="806" t="s">
        <v>412</v>
      </c>
      <c r="M34" s="806"/>
      <c r="N34" s="59" t="s">
        <v>413</v>
      </c>
    </row>
    <row r="35" spans="1:14" s="47" customFormat="1" ht="22.9" customHeight="1">
      <c r="A35" s="737">
        <v>2000</v>
      </c>
      <c r="B35" s="737" t="s">
        <v>269</v>
      </c>
      <c r="C35" s="809" t="s">
        <v>497</v>
      </c>
      <c r="D35" s="737" t="s">
        <v>415</v>
      </c>
      <c r="E35" s="737" t="s">
        <v>416</v>
      </c>
      <c r="F35" s="802" t="s">
        <v>417</v>
      </c>
      <c r="G35" s="802" t="s">
        <v>550</v>
      </c>
      <c r="H35" s="802" t="s">
        <v>551</v>
      </c>
      <c r="I35" s="802" t="s">
        <v>506</v>
      </c>
      <c r="J35" s="802" t="s">
        <v>439</v>
      </c>
      <c r="K35" s="802"/>
      <c r="L35" s="807" t="s">
        <v>422</v>
      </c>
      <c r="M35" s="807"/>
      <c r="N35" s="802" t="s">
        <v>440</v>
      </c>
    </row>
    <row r="36" spans="1:14" s="47" customFormat="1" ht="21" customHeight="1">
      <c r="A36" s="737"/>
      <c r="B36" s="737"/>
      <c r="C36" s="809"/>
      <c r="D36" s="737"/>
      <c r="E36" s="737"/>
      <c r="F36" s="802"/>
      <c r="G36" s="802"/>
      <c r="H36" s="802"/>
      <c r="I36" s="802"/>
      <c r="J36" s="802"/>
      <c r="K36" s="802"/>
      <c r="L36" s="62" t="s">
        <v>441</v>
      </c>
      <c r="M36" s="62" t="s">
        <v>442</v>
      </c>
      <c r="N36" s="802"/>
    </row>
    <row r="37" spans="1:14" s="47" customFormat="1" ht="18" customHeight="1">
      <c r="A37" s="61">
        <v>2100</v>
      </c>
      <c r="B37" s="808" t="s">
        <v>92</v>
      </c>
      <c r="C37" s="808"/>
      <c r="D37" s="808"/>
      <c r="E37" s="808"/>
      <c r="F37" s="808"/>
      <c r="G37" s="808"/>
      <c r="H37" s="808"/>
      <c r="I37" s="808"/>
      <c r="J37" s="808"/>
      <c r="K37" s="808"/>
      <c r="L37" s="808"/>
      <c r="M37" s="808"/>
      <c r="N37" s="808"/>
    </row>
    <row r="38" spans="1:14" ht="18" customHeight="1">
      <c r="A38" s="52">
        <v>2101</v>
      </c>
      <c r="B38" s="53" t="s">
        <v>272</v>
      </c>
      <c r="C38" s="148">
        <f>+PRESUPUESTO!K36</f>
        <v>0</v>
      </c>
      <c r="D38" s="147">
        <v>0</v>
      </c>
      <c r="E38" s="147">
        <v>0</v>
      </c>
      <c r="F38" s="148">
        <f>C38+D38-E38</f>
        <v>0</v>
      </c>
      <c r="G38" s="148">
        <f>'MES 10'!I38</f>
        <v>0</v>
      </c>
      <c r="H38" s="147">
        <v>0</v>
      </c>
      <c r="I38" s="148">
        <f>G38+H38</f>
        <v>0</v>
      </c>
      <c r="J38" s="778" t="e">
        <f>(I38/F38)</f>
        <v>#DIV/0!</v>
      </c>
      <c r="K38" s="778"/>
      <c r="L38" s="149">
        <v>0</v>
      </c>
      <c r="M38" s="149">
        <v>0</v>
      </c>
      <c r="N38" s="238">
        <f>(F38-I38)</f>
        <v>0</v>
      </c>
    </row>
    <row r="39" spans="1:14" ht="18" customHeight="1">
      <c r="A39" s="52">
        <v>2102</v>
      </c>
      <c r="B39" s="53" t="s">
        <v>273</v>
      </c>
      <c r="C39" s="148">
        <f>+PRESUPUESTO!K37</f>
        <v>0</v>
      </c>
      <c r="D39" s="147">
        <v>0</v>
      </c>
      <c r="E39" s="147">
        <v>0</v>
      </c>
      <c r="F39" s="148">
        <f t="shared" ref="F39:F48" si="6">C39+D39-E39</f>
        <v>0</v>
      </c>
      <c r="G39" s="148">
        <f>'MES 10'!I39</f>
        <v>0</v>
      </c>
      <c r="H39" s="147">
        <v>0</v>
      </c>
      <c r="I39" s="148">
        <f t="shared" ref="I39:I48" si="7">G39+H39</f>
        <v>0</v>
      </c>
      <c r="J39" s="778" t="e">
        <f t="shared" ref="J39:J48" si="8">(I39/F39)</f>
        <v>#DIV/0!</v>
      </c>
      <c r="K39" s="778"/>
      <c r="L39" s="149">
        <v>0</v>
      </c>
      <c r="M39" s="149">
        <v>0</v>
      </c>
      <c r="N39" s="238">
        <f t="shared" ref="N39:N48" si="9">(F39-I39)</f>
        <v>0</v>
      </c>
    </row>
    <row r="40" spans="1:14" ht="18" customHeight="1">
      <c r="A40" s="52">
        <v>2103</v>
      </c>
      <c r="B40" s="53" t="s">
        <v>274</v>
      </c>
      <c r="C40" s="148">
        <f>+PRESUPUESTO!K38</f>
        <v>0</v>
      </c>
      <c r="D40" s="147">
        <v>0</v>
      </c>
      <c r="E40" s="147">
        <v>0</v>
      </c>
      <c r="F40" s="148">
        <f t="shared" si="6"/>
        <v>0</v>
      </c>
      <c r="G40" s="148">
        <f>'MES 10'!I40</f>
        <v>0</v>
      </c>
      <c r="H40" s="147">
        <v>0</v>
      </c>
      <c r="I40" s="148">
        <f t="shared" si="7"/>
        <v>0</v>
      </c>
      <c r="J40" s="778" t="e">
        <f t="shared" si="8"/>
        <v>#DIV/0!</v>
      </c>
      <c r="K40" s="778"/>
      <c r="L40" s="149">
        <v>0</v>
      </c>
      <c r="M40" s="149">
        <v>0</v>
      </c>
      <c r="N40" s="238">
        <f t="shared" si="9"/>
        <v>0</v>
      </c>
    </row>
    <row r="41" spans="1:14" ht="18" customHeight="1">
      <c r="A41" s="52">
        <v>2104</v>
      </c>
      <c r="B41" s="53" t="s">
        <v>275</v>
      </c>
      <c r="C41" s="148">
        <f>+PRESUPUESTO!K39</f>
        <v>0</v>
      </c>
      <c r="D41" s="147">
        <v>0</v>
      </c>
      <c r="E41" s="147">
        <v>0</v>
      </c>
      <c r="F41" s="148">
        <f t="shared" si="6"/>
        <v>0</v>
      </c>
      <c r="G41" s="148">
        <f>'MES 10'!I41</f>
        <v>0</v>
      </c>
      <c r="H41" s="147">
        <v>0</v>
      </c>
      <c r="I41" s="148">
        <f t="shared" si="7"/>
        <v>0</v>
      </c>
      <c r="J41" s="778" t="e">
        <f t="shared" si="8"/>
        <v>#DIV/0!</v>
      </c>
      <c r="K41" s="778"/>
      <c r="L41" s="149">
        <v>0</v>
      </c>
      <c r="M41" s="149">
        <v>0</v>
      </c>
      <c r="N41" s="238">
        <f t="shared" si="9"/>
        <v>0</v>
      </c>
    </row>
    <row r="42" spans="1:14" ht="18" customHeight="1">
      <c r="A42" s="52">
        <v>2105</v>
      </c>
      <c r="B42" s="53" t="s">
        <v>276</v>
      </c>
      <c r="C42" s="148">
        <f>+PRESUPUESTO!K40</f>
        <v>0</v>
      </c>
      <c r="D42" s="147">
        <v>0</v>
      </c>
      <c r="E42" s="147">
        <v>0</v>
      </c>
      <c r="F42" s="148">
        <f t="shared" si="6"/>
        <v>0</v>
      </c>
      <c r="G42" s="148">
        <f>'MES 10'!I42</f>
        <v>0</v>
      </c>
      <c r="H42" s="147">
        <v>0</v>
      </c>
      <c r="I42" s="148">
        <f t="shared" si="7"/>
        <v>0</v>
      </c>
      <c r="J42" s="778" t="e">
        <f t="shared" si="8"/>
        <v>#DIV/0!</v>
      </c>
      <c r="K42" s="778"/>
      <c r="L42" s="149">
        <v>0</v>
      </c>
      <c r="M42" s="149">
        <v>0</v>
      </c>
      <c r="N42" s="238">
        <f t="shared" si="9"/>
        <v>0</v>
      </c>
    </row>
    <row r="43" spans="1:14" ht="21" customHeight="1">
      <c r="A43" s="52">
        <v>2106</v>
      </c>
      <c r="B43" s="53" t="s">
        <v>277</v>
      </c>
      <c r="C43" s="148">
        <f>+PRESUPUESTO!K41</f>
        <v>0</v>
      </c>
      <c r="D43" s="147">
        <v>0</v>
      </c>
      <c r="E43" s="147">
        <v>0</v>
      </c>
      <c r="F43" s="148">
        <f t="shared" si="6"/>
        <v>0</v>
      </c>
      <c r="G43" s="148">
        <f>'MES 10'!I43</f>
        <v>0</v>
      </c>
      <c r="H43" s="147">
        <v>0</v>
      </c>
      <c r="I43" s="148">
        <f t="shared" si="7"/>
        <v>0</v>
      </c>
      <c r="J43" s="778" t="e">
        <f t="shared" si="8"/>
        <v>#DIV/0!</v>
      </c>
      <c r="K43" s="778"/>
      <c r="L43" s="149">
        <v>0</v>
      </c>
      <c r="M43" s="149">
        <v>0</v>
      </c>
      <c r="N43" s="238">
        <f t="shared" si="9"/>
        <v>0</v>
      </c>
    </row>
    <row r="44" spans="1:14" ht="18" customHeight="1">
      <c r="A44" s="52">
        <v>2107</v>
      </c>
      <c r="B44" s="53" t="s">
        <v>278</v>
      </c>
      <c r="C44" s="148">
        <f>+PRESUPUESTO!K42</f>
        <v>0</v>
      </c>
      <c r="D44" s="147">
        <v>0</v>
      </c>
      <c r="E44" s="147">
        <v>0</v>
      </c>
      <c r="F44" s="148">
        <f t="shared" si="6"/>
        <v>0</v>
      </c>
      <c r="G44" s="148">
        <f>'MES 10'!I44</f>
        <v>0</v>
      </c>
      <c r="H44" s="147">
        <v>0</v>
      </c>
      <c r="I44" s="148">
        <f t="shared" si="7"/>
        <v>0</v>
      </c>
      <c r="J44" s="778" t="e">
        <f t="shared" si="8"/>
        <v>#DIV/0!</v>
      </c>
      <c r="K44" s="778"/>
      <c r="L44" s="149">
        <v>0</v>
      </c>
      <c r="M44" s="149">
        <v>0</v>
      </c>
      <c r="N44" s="238">
        <f t="shared" si="9"/>
        <v>0</v>
      </c>
    </row>
    <row r="45" spans="1:14" ht="20.25" customHeight="1">
      <c r="A45" s="52">
        <v>2108</v>
      </c>
      <c r="B45" s="65" t="s">
        <v>443</v>
      </c>
      <c r="C45" s="148">
        <f>+PRESUPUESTO!K43</f>
        <v>0</v>
      </c>
      <c r="D45" s="147">
        <v>0</v>
      </c>
      <c r="E45" s="147">
        <v>0</v>
      </c>
      <c r="F45" s="148">
        <f t="shared" si="6"/>
        <v>0</v>
      </c>
      <c r="G45" s="148">
        <f>'MES 10'!I45</f>
        <v>0</v>
      </c>
      <c r="H45" s="147">
        <v>0</v>
      </c>
      <c r="I45" s="148">
        <f t="shared" si="7"/>
        <v>0</v>
      </c>
      <c r="J45" s="778" t="e">
        <f t="shared" si="8"/>
        <v>#DIV/0!</v>
      </c>
      <c r="K45" s="778"/>
      <c r="L45" s="149">
        <v>0</v>
      </c>
      <c r="M45" s="149">
        <v>0</v>
      </c>
      <c r="N45" s="238">
        <f t="shared" si="9"/>
        <v>0</v>
      </c>
    </row>
    <row r="46" spans="1:14" ht="18" customHeight="1">
      <c r="A46" s="52">
        <v>2109</v>
      </c>
      <c r="B46" s="53" t="s">
        <v>280</v>
      </c>
      <c r="C46" s="148">
        <f>+PRESUPUESTO!K44</f>
        <v>0</v>
      </c>
      <c r="D46" s="147">
        <v>0</v>
      </c>
      <c r="E46" s="147">
        <v>0</v>
      </c>
      <c r="F46" s="148">
        <f t="shared" si="6"/>
        <v>0</v>
      </c>
      <c r="G46" s="148">
        <f>'MES 10'!I46</f>
        <v>0</v>
      </c>
      <c r="H46" s="147">
        <v>0</v>
      </c>
      <c r="I46" s="148">
        <f t="shared" si="7"/>
        <v>0</v>
      </c>
      <c r="J46" s="778" t="e">
        <f t="shared" si="8"/>
        <v>#DIV/0!</v>
      </c>
      <c r="K46" s="778"/>
      <c r="L46" s="149">
        <v>0</v>
      </c>
      <c r="M46" s="149">
        <v>0</v>
      </c>
      <c r="N46" s="238">
        <f t="shared" si="9"/>
        <v>0</v>
      </c>
    </row>
    <row r="47" spans="1:14" ht="18" customHeight="1">
      <c r="A47" s="52">
        <f>+A46+1</f>
        <v>2110</v>
      </c>
      <c r="B47" s="53" t="s">
        <v>281</v>
      </c>
      <c r="C47" s="148">
        <f>+PRESUPUESTO!K45</f>
        <v>69000000</v>
      </c>
      <c r="D47" s="147">
        <v>0</v>
      </c>
      <c r="E47" s="147">
        <v>0</v>
      </c>
      <c r="F47" s="148">
        <f t="shared" si="6"/>
        <v>69000000</v>
      </c>
      <c r="G47" s="148">
        <f>'MES 10'!I47</f>
        <v>39918759</v>
      </c>
      <c r="H47" s="147">
        <v>0</v>
      </c>
      <c r="I47" s="148">
        <f t="shared" si="7"/>
        <v>39918759</v>
      </c>
      <c r="J47" s="778">
        <f t="shared" si="8"/>
        <v>0.57853273913043479</v>
      </c>
      <c r="K47" s="778"/>
      <c r="L47" s="149">
        <v>0</v>
      </c>
      <c r="M47" s="149">
        <v>0</v>
      </c>
      <c r="N47" s="238">
        <f t="shared" si="9"/>
        <v>29081241</v>
      </c>
    </row>
    <row r="48" spans="1:14" ht="18" customHeight="1">
      <c r="A48" s="52">
        <f>+A47+1</f>
        <v>2111</v>
      </c>
      <c r="B48" s="53" t="s">
        <v>282</v>
      </c>
      <c r="C48" s="148">
        <f>+PRESUPUESTO!K46</f>
        <v>0</v>
      </c>
      <c r="D48" s="147">
        <v>0</v>
      </c>
      <c r="E48" s="147">
        <v>0</v>
      </c>
      <c r="F48" s="148">
        <f t="shared" si="6"/>
        <v>0</v>
      </c>
      <c r="G48" s="148">
        <f>'MES 10'!I48</f>
        <v>0</v>
      </c>
      <c r="H48" s="147">
        <v>0</v>
      </c>
      <c r="I48" s="148">
        <f t="shared" si="7"/>
        <v>0</v>
      </c>
      <c r="J48" s="778" t="e">
        <f t="shared" si="8"/>
        <v>#DIV/0!</v>
      </c>
      <c r="K48" s="778"/>
      <c r="L48" s="149">
        <v>0</v>
      </c>
      <c r="M48" s="149">
        <v>0</v>
      </c>
      <c r="N48" s="238">
        <f t="shared" si="9"/>
        <v>0</v>
      </c>
    </row>
    <row r="49" spans="1:14" ht="18" customHeight="1">
      <c r="A49" s="52">
        <f>+A48+1</f>
        <v>2112</v>
      </c>
      <c r="B49" s="53" t="s">
        <v>283</v>
      </c>
      <c r="C49" s="148">
        <f>+PRESUPUESTO!K47</f>
        <v>3000000</v>
      </c>
      <c r="D49" s="147">
        <v>0</v>
      </c>
      <c r="E49" s="147">
        <v>0</v>
      </c>
      <c r="F49" s="148">
        <f>C49+D49-E49</f>
        <v>3000000</v>
      </c>
      <c r="G49" s="148">
        <f>'MES 10'!I49</f>
        <v>500000</v>
      </c>
      <c r="H49" s="147">
        <v>0</v>
      </c>
      <c r="I49" s="148">
        <f>G49+H49</f>
        <v>500000</v>
      </c>
      <c r="J49" s="778">
        <f>(I49/F49)</f>
        <v>0.16666666666666666</v>
      </c>
      <c r="K49" s="778"/>
      <c r="L49" s="149">
        <v>0</v>
      </c>
      <c r="M49" s="149">
        <v>0</v>
      </c>
      <c r="N49" s="238">
        <f>(F49-I49)</f>
        <v>2500000</v>
      </c>
    </row>
    <row r="50" spans="1:14" ht="18" customHeight="1">
      <c r="A50" s="52">
        <f>+A49+1</f>
        <v>2113</v>
      </c>
      <c r="B50" s="53" t="s">
        <v>284</v>
      </c>
      <c r="C50" s="148">
        <f>+PRESUPUESTO!K48</f>
        <v>0</v>
      </c>
      <c r="D50" s="147">
        <v>0</v>
      </c>
      <c r="E50" s="147">
        <v>0</v>
      </c>
      <c r="F50" s="148">
        <f>C50+D50-E50</f>
        <v>0</v>
      </c>
      <c r="G50" s="148">
        <f>'MES 10'!I50</f>
        <v>0</v>
      </c>
      <c r="H50" s="147">
        <v>0</v>
      </c>
      <c r="I50" s="148">
        <f>G50+H50</f>
        <v>0</v>
      </c>
      <c r="J50" s="778" t="e">
        <f>(I50/F50)</f>
        <v>#DIV/0!</v>
      </c>
      <c r="K50" s="778"/>
      <c r="L50" s="149">
        <v>0</v>
      </c>
      <c r="M50" s="149">
        <v>0</v>
      </c>
      <c r="N50" s="238">
        <f>(F50-I50)</f>
        <v>0</v>
      </c>
    </row>
    <row r="51" spans="1:14" s="47" customFormat="1" ht="18" customHeight="1">
      <c r="A51" s="737" t="s">
        <v>444</v>
      </c>
      <c r="B51" s="737"/>
      <c r="C51" s="244">
        <f t="shared" ref="C51:I51" si="10">SUM(C38:C50)</f>
        <v>72000000</v>
      </c>
      <c r="D51" s="244">
        <f t="shared" si="10"/>
        <v>0</v>
      </c>
      <c r="E51" s="244">
        <f t="shared" si="10"/>
        <v>0</v>
      </c>
      <c r="F51" s="244">
        <f t="shared" si="10"/>
        <v>72000000</v>
      </c>
      <c r="G51" s="244">
        <f t="shared" si="10"/>
        <v>40418759</v>
      </c>
      <c r="H51" s="244">
        <f t="shared" si="10"/>
        <v>0</v>
      </c>
      <c r="I51" s="244">
        <f t="shared" si="10"/>
        <v>40418759</v>
      </c>
      <c r="J51" s="777">
        <f>(I51/F51)</f>
        <v>0.56137165277777779</v>
      </c>
      <c r="K51" s="777"/>
      <c r="L51" s="239">
        <f>SUM(L38:L50)</f>
        <v>0</v>
      </c>
      <c r="M51" s="239">
        <f>SUM(M38:M50)</f>
        <v>0</v>
      </c>
      <c r="N51" s="239">
        <f>SUM(N38:N50)</f>
        <v>31581241</v>
      </c>
    </row>
    <row r="52" spans="1:14" s="47" customFormat="1" ht="15.75" customHeight="1">
      <c r="A52" s="61">
        <v>2200</v>
      </c>
      <c r="B52" s="808" t="s">
        <v>286</v>
      </c>
      <c r="C52" s="808"/>
      <c r="D52" s="808"/>
      <c r="E52" s="808"/>
      <c r="F52" s="808"/>
      <c r="G52" s="808"/>
      <c r="H52" s="808"/>
      <c r="I52" s="808"/>
      <c r="J52" s="808"/>
      <c r="K52" s="808"/>
      <c r="L52" s="808"/>
      <c r="M52" s="808"/>
      <c r="N52" s="808"/>
    </row>
    <row r="53" spans="1:14" ht="27.75" customHeight="1">
      <c r="A53" s="52">
        <v>2201</v>
      </c>
      <c r="B53" s="53" t="s">
        <v>287</v>
      </c>
      <c r="C53" s="150">
        <f>+PRESUPUESTO!K51</f>
        <v>3360000</v>
      </c>
      <c r="D53" s="200">
        <v>0</v>
      </c>
      <c r="E53" s="200">
        <v>0</v>
      </c>
      <c r="F53" s="150">
        <f>C53+D53-E53</f>
        <v>3360000</v>
      </c>
      <c r="G53" s="150">
        <f>'MES 10'!I53</f>
        <v>9808814</v>
      </c>
      <c r="H53" s="230">
        <v>0</v>
      </c>
      <c r="I53" s="150">
        <f>(G53+H53)</f>
        <v>9808814</v>
      </c>
      <c r="J53" s="778">
        <f>(I53/F53)</f>
        <v>2.9192898809523808</v>
      </c>
      <c r="K53" s="778"/>
      <c r="L53" s="149">
        <v>0</v>
      </c>
      <c r="M53" s="149">
        <v>0</v>
      </c>
      <c r="N53" s="238">
        <f>(F53-I53)</f>
        <v>-6448814</v>
      </c>
    </row>
    <row r="54" spans="1:14" ht="21" customHeight="1">
      <c r="A54" s="52">
        <v>2202</v>
      </c>
      <c r="B54" s="65" t="s">
        <v>288</v>
      </c>
      <c r="C54" s="150">
        <f>+PRESUPUESTO!K52</f>
        <v>300000</v>
      </c>
      <c r="D54" s="200">
        <v>0</v>
      </c>
      <c r="E54" s="200">
        <v>0</v>
      </c>
      <c r="F54" s="150">
        <f t="shared" ref="F54:F60" si="11">C54+D54-E54</f>
        <v>300000</v>
      </c>
      <c r="G54" s="150">
        <f>'MES 10'!I54</f>
        <v>59000</v>
      </c>
      <c r="H54" s="230">
        <v>0</v>
      </c>
      <c r="I54" s="150">
        <f t="shared" ref="I54:I60" si="12">(G54+H54)</f>
        <v>59000</v>
      </c>
      <c r="J54" s="778">
        <f t="shared" ref="J54:J68" si="13">(I54/F54)</f>
        <v>0.19666666666666666</v>
      </c>
      <c r="K54" s="778"/>
      <c r="L54" s="149">
        <v>0</v>
      </c>
      <c r="M54" s="149">
        <v>0</v>
      </c>
      <c r="N54" s="238">
        <f t="shared" ref="N54:N60" si="14">(F54-I54)</f>
        <v>241000</v>
      </c>
    </row>
    <row r="55" spans="1:14" ht="22.9" customHeight="1">
      <c r="A55" s="52">
        <v>2203</v>
      </c>
      <c r="B55" s="66" t="s">
        <v>289</v>
      </c>
      <c r="C55" s="150">
        <f>+PRESUPUESTO!K53</f>
        <v>900000</v>
      </c>
      <c r="D55" s="200">
        <v>0</v>
      </c>
      <c r="E55" s="200">
        <v>0</v>
      </c>
      <c r="F55" s="150">
        <f t="shared" si="11"/>
        <v>900000</v>
      </c>
      <c r="G55" s="150">
        <f>'MES 10'!I55</f>
        <v>2014800</v>
      </c>
      <c r="H55" s="230">
        <v>0</v>
      </c>
      <c r="I55" s="150">
        <f t="shared" si="12"/>
        <v>2014800</v>
      </c>
      <c r="J55" s="778">
        <f t="shared" si="13"/>
        <v>2.2386666666666666</v>
      </c>
      <c r="K55" s="778"/>
      <c r="L55" s="149">
        <v>0</v>
      </c>
      <c r="M55" s="149">
        <v>0</v>
      </c>
      <c r="N55" s="238">
        <f t="shared" si="14"/>
        <v>-1114800</v>
      </c>
    </row>
    <row r="56" spans="1:14" ht="13.5" customHeight="1">
      <c r="A56" s="52">
        <v>2204</v>
      </c>
      <c r="B56" s="53" t="s">
        <v>290</v>
      </c>
      <c r="C56" s="150">
        <f>+PRESUPUESTO!K54</f>
        <v>0</v>
      </c>
      <c r="D56" s="200">
        <v>0</v>
      </c>
      <c r="E56" s="200">
        <v>0</v>
      </c>
      <c r="F56" s="150">
        <f t="shared" si="11"/>
        <v>0</v>
      </c>
      <c r="G56" s="150">
        <f>'MES 10'!I56</f>
        <v>811000</v>
      </c>
      <c r="H56" s="230">
        <v>0</v>
      </c>
      <c r="I56" s="150">
        <f t="shared" si="12"/>
        <v>811000</v>
      </c>
      <c r="J56" s="778" t="e">
        <f t="shared" si="13"/>
        <v>#DIV/0!</v>
      </c>
      <c r="K56" s="778"/>
      <c r="L56" s="149">
        <v>0</v>
      </c>
      <c r="M56" s="149">
        <v>0</v>
      </c>
      <c r="N56" s="238">
        <f t="shared" si="14"/>
        <v>-811000</v>
      </c>
    </row>
    <row r="57" spans="1:14" ht="12.75" customHeight="1">
      <c r="A57" s="52">
        <v>2205</v>
      </c>
      <c r="B57" s="53" t="s">
        <v>291</v>
      </c>
      <c r="C57" s="150">
        <f>+PRESUPUESTO!K55</f>
        <v>0</v>
      </c>
      <c r="D57" s="200">
        <v>0</v>
      </c>
      <c r="E57" s="200">
        <v>0</v>
      </c>
      <c r="F57" s="150">
        <f t="shared" si="11"/>
        <v>0</v>
      </c>
      <c r="G57" s="150">
        <f>'MES 10'!I57</f>
        <v>451400</v>
      </c>
      <c r="H57" s="230">
        <v>0</v>
      </c>
      <c r="I57" s="150">
        <f t="shared" si="12"/>
        <v>451400</v>
      </c>
      <c r="J57" s="778" t="e">
        <f t="shared" si="13"/>
        <v>#DIV/0!</v>
      </c>
      <c r="K57" s="778"/>
      <c r="L57" s="149">
        <v>0</v>
      </c>
      <c r="M57" s="149">
        <v>0</v>
      </c>
      <c r="N57" s="238">
        <f t="shared" si="14"/>
        <v>-451400</v>
      </c>
    </row>
    <row r="58" spans="1:14" ht="12" customHeight="1">
      <c r="A58" s="52">
        <v>2206</v>
      </c>
      <c r="B58" s="53" t="s">
        <v>292</v>
      </c>
      <c r="C58" s="150">
        <f>+PRESUPUESTO!K56</f>
        <v>600000</v>
      </c>
      <c r="D58" s="200">
        <v>0</v>
      </c>
      <c r="E58" s="200">
        <v>0</v>
      </c>
      <c r="F58" s="150">
        <f t="shared" si="11"/>
        <v>600000</v>
      </c>
      <c r="G58" s="150">
        <f>'MES 10'!I58</f>
        <v>395500</v>
      </c>
      <c r="H58" s="230">
        <v>0</v>
      </c>
      <c r="I58" s="150">
        <f t="shared" si="12"/>
        <v>395500</v>
      </c>
      <c r="J58" s="778">
        <f t="shared" si="13"/>
        <v>0.65916666666666668</v>
      </c>
      <c r="K58" s="778"/>
      <c r="L58" s="149">
        <v>0</v>
      </c>
      <c r="M58" s="149">
        <v>0</v>
      </c>
      <c r="N58" s="238">
        <f t="shared" si="14"/>
        <v>204500</v>
      </c>
    </row>
    <row r="59" spans="1:14" ht="13.5" customHeight="1">
      <c r="A59" s="52">
        <v>2207</v>
      </c>
      <c r="B59" s="53" t="s">
        <v>447</v>
      </c>
      <c r="C59" s="150">
        <f>+PRESUPUESTO!K57</f>
        <v>720000</v>
      </c>
      <c r="D59" s="200">
        <v>0</v>
      </c>
      <c r="E59" s="200">
        <v>0</v>
      </c>
      <c r="F59" s="150">
        <f t="shared" si="11"/>
        <v>720000</v>
      </c>
      <c r="G59" s="150">
        <f>'MES 10'!I59</f>
        <v>0</v>
      </c>
      <c r="H59" s="230">
        <v>0</v>
      </c>
      <c r="I59" s="150">
        <f t="shared" si="12"/>
        <v>0</v>
      </c>
      <c r="J59" s="778">
        <f t="shared" si="13"/>
        <v>0</v>
      </c>
      <c r="K59" s="778"/>
      <c r="L59" s="149">
        <v>0</v>
      </c>
      <c r="M59" s="149">
        <v>0</v>
      </c>
      <c r="N59" s="238">
        <f t="shared" si="14"/>
        <v>720000</v>
      </c>
    </row>
    <row r="60" spans="1:14" ht="19.5" customHeight="1">
      <c r="A60" s="52">
        <v>2208</v>
      </c>
      <c r="B60" s="53" t="s">
        <v>294</v>
      </c>
      <c r="C60" s="150">
        <f>+PRESUPUESTO!K58</f>
        <v>1650000</v>
      </c>
      <c r="D60" s="200">
        <v>0</v>
      </c>
      <c r="E60" s="200">
        <v>0</v>
      </c>
      <c r="F60" s="150">
        <f t="shared" si="11"/>
        <v>1650000</v>
      </c>
      <c r="G60" s="150">
        <f>'MES 10'!I60</f>
        <v>1228000</v>
      </c>
      <c r="H60" s="230">
        <v>0</v>
      </c>
      <c r="I60" s="150">
        <f t="shared" si="12"/>
        <v>1228000</v>
      </c>
      <c r="J60" s="778">
        <f t="shared" si="13"/>
        <v>0.74424242424242426</v>
      </c>
      <c r="K60" s="778"/>
      <c r="L60" s="149">
        <v>0</v>
      </c>
      <c r="M60" s="149">
        <v>0</v>
      </c>
      <c r="N60" s="238">
        <f t="shared" si="14"/>
        <v>422000</v>
      </c>
    </row>
    <row r="61" spans="1:14" ht="20.25" customHeight="1">
      <c r="A61" s="52">
        <v>2209</v>
      </c>
      <c r="B61" s="53" t="s">
        <v>448</v>
      </c>
      <c r="C61" s="150">
        <f>+PRESUPUESTO!K59</f>
        <v>0</v>
      </c>
      <c r="D61" s="200">
        <v>0</v>
      </c>
      <c r="E61" s="200">
        <v>0</v>
      </c>
      <c r="F61" s="150">
        <f t="shared" ref="F61:F67" si="15">C61+D61-E61</f>
        <v>0</v>
      </c>
      <c r="G61" s="150">
        <f>'MES 10'!I61</f>
        <v>0</v>
      </c>
      <c r="H61" s="230">
        <v>0</v>
      </c>
      <c r="I61" s="150">
        <f t="shared" ref="I61:I67" si="16">(G61+H61)</f>
        <v>0</v>
      </c>
      <c r="J61" s="778" t="e">
        <f t="shared" ref="J61:J67" si="17">(I61/F61)</f>
        <v>#DIV/0!</v>
      </c>
      <c r="K61" s="778"/>
      <c r="L61" s="149">
        <v>0</v>
      </c>
      <c r="M61" s="149">
        <v>0</v>
      </c>
      <c r="N61" s="238">
        <f t="shared" ref="N61:N67" si="18">(F61-I61)</f>
        <v>0</v>
      </c>
    </row>
    <row r="62" spans="1:14" ht="38.25" customHeight="1">
      <c r="A62" s="52">
        <v>2210</v>
      </c>
      <c r="B62" s="65" t="s">
        <v>507</v>
      </c>
      <c r="C62" s="150">
        <f>+PRESUPUESTO!K60</f>
        <v>0</v>
      </c>
      <c r="D62" s="200">
        <v>0</v>
      </c>
      <c r="E62" s="200">
        <v>0</v>
      </c>
      <c r="F62" s="150">
        <f t="shared" si="15"/>
        <v>0</v>
      </c>
      <c r="G62" s="150">
        <f>'MES 10'!I62</f>
        <v>0</v>
      </c>
      <c r="H62" s="230">
        <v>0</v>
      </c>
      <c r="I62" s="150">
        <f t="shared" si="16"/>
        <v>0</v>
      </c>
      <c r="J62" s="778" t="e">
        <f t="shared" si="17"/>
        <v>#DIV/0!</v>
      </c>
      <c r="K62" s="778"/>
      <c r="L62" s="149">
        <v>0</v>
      </c>
      <c r="M62" s="149">
        <v>0</v>
      </c>
      <c r="N62" s="238">
        <f t="shared" si="18"/>
        <v>0</v>
      </c>
    </row>
    <row r="63" spans="1:14" ht="31.5" customHeight="1">
      <c r="A63" s="52">
        <v>2211</v>
      </c>
      <c r="B63" s="65" t="s">
        <v>260</v>
      </c>
      <c r="C63" s="150">
        <f>+PRESUPUESTO!K61</f>
        <v>0</v>
      </c>
      <c r="D63" s="200">
        <v>0</v>
      </c>
      <c r="E63" s="200">
        <v>0</v>
      </c>
      <c r="F63" s="150">
        <f t="shared" si="15"/>
        <v>0</v>
      </c>
      <c r="G63" s="150">
        <f>'MES 10'!I63</f>
        <v>0</v>
      </c>
      <c r="H63" s="230">
        <v>0</v>
      </c>
      <c r="I63" s="150">
        <f t="shared" si="16"/>
        <v>0</v>
      </c>
      <c r="J63" s="778" t="e">
        <f t="shared" si="17"/>
        <v>#DIV/0!</v>
      </c>
      <c r="K63" s="778"/>
      <c r="L63" s="149">
        <v>0</v>
      </c>
      <c r="M63" s="149">
        <v>0</v>
      </c>
      <c r="N63" s="238">
        <f t="shared" si="18"/>
        <v>0</v>
      </c>
    </row>
    <row r="64" spans="1:14" ht="25.5" customHeight="1">
      <c r="A64" s="52">
        <v>2212</v>
      </c>
      <c r="B64" s="65" t="s">
        <v>508</v>
      </c>
      <c r="C64" s="150">
        <f>+PRESUPUESTO!K62</f>
        <v>0</v>
      </c>
      <c r="D64" s="200">
        <v>0</v>
      </c>
      <c r="E64" s="200">
        <v>0</v>
      </c>
      <c r="F64" s="150">
        <f t="shared" si="15"/>
        <v>0</v>
      </c>
      <c r="G64" s="150">
        <f>'MES 10'!I64</f>
        <v>0</v>
      </c>
      <c r="H64" s="230">
        <v>0</v>
      </c>
      <c r="I64" s="150">
        <f t="shared" si="16"/>
        <v>0</v>
      </c>
      <c r="J64" s="778" t="e">
        <f t="shared" si="17"/>
        <v>#DIV/0!</v>
      </c>
      <c r="K64" s="778"/>
      <c r="L64" s="149">
        <v>0</v>
      </c>
      <c r="M64" s="149">
        <v>0</v>
      </c>
      <c r="N64" s="238">
        <f t="shared" si="18"/>
        <v>0</v>
      </c>
    </row>
    <row r="65" spans="1:14" ht="20.65" customHeight="1">
      <c r="A65" s="52">
        <v>2213</v>
      </c>
      <c r="B65" s="65" t="s">
        <v>450</v>
      </c>
      <c r="C65" s="150">
        <f>+PRESUPUESTO!K63</f>
        <v>0</v>
      </c>
      <c r="D65" s="200">
        <v>0</v>
      </c>
      <c r="E65" s="200">
        <v>0</v>
      </c>
      <c r="F65" s="150">
        <f>C65+D65-E65</f>
        <v>0</v>
      </c>
      <c r="G65" s="150">
        <f>'MES 10'!I65</f>
        <v>0</v>
      </c>
      <c r="H65" s="230">
        <v>0</v>
      </c>
      <c r="I65" s="150">
        <f>(G65+H65)</f>
        <v>0</v>
      </c>
      <c r="J65" s="778" t="e">
        <f>(I65/F65)</f>
        <v>#DIV/0!</v>
      </c>
      <c r="K65" s="778"/>
      <c r="L65" s="149">
        <v>0</v>
      </c>
      <c r="M65" s="149">
        <v>0</v>
      </c>
      <c r="N65" s="238">
        <f>(F65-I65)</f>
        <v>0</v>
      </c>
    </row>
    <row r="66" spans="1:14" ht="18" customHeight="1">
      <c r="A66" s="52">
        <v>2214</v>
      </c>
      <c r="B66" s="53" t="s">
        <v>451</v>
      </c>
      <c r="C66" s="150">
        <f>+PRESUPUESTO!K64</f>
        <v>0</v>
      </c>
      <c r="D66" s="200">
        <v>0</v>
      </c>
      <c r="E66" s="200">
        <v>0</v>
      </c>
      <c r="F66" s="150">
        <f t="shared" si="15"/>
        <v>0</v>
      </c>
      <c r="G66" s="150">
        <f>'MES 10'!I66</f>
        <v>0</v>
      </c>
      <c r="H66" s="230">
        <v>0</v>
      </c>
      <c r="I66" s="150">
        <f t="shared" si="16"/>
        <v>0</v>
      </c>
      <c r="J66" s="778" t="e">
        <f t="shared" si="17"/>
        <v>#DIV/0!</v>
      </c>
      <c r="K66" s="778"/>
      <c r="L66" s="149">
        <v>0</v>
      </c>
      <c r="M66" s="149">
        <v>0</v>
      </c>
      <c r="N66" s="238">
        <f t="shared" si="18"/>
        <v>0</v>
      </c>
    </row>
    <row r="67" spans="1:14" ht="18" customHeight="1">
      <c r="A67" s="52">
        <v>2215</v>
      </c>
      <c r="B67" s="53" t="s">
        <v>284</v>
      </c>
      <c r="C67" s="150">
        <f>+PRESUPUESTO!K65</f>
        <v>0</v>
      </c>
      <c r="D67" s="200">
        <v>0</v>
      </c>
      <c r="E67" s="200">
        <v>0</v>
      </c>
      <c r="F67" s="150">
        <f t="shared" si="15"/>
        <v>0</v>
      </c>
      <c r="G67" s="150">
        <f>'MES 10'!I67</f>
        <v>0</v>
      </c>
      <c r="H67" s="230">
        <v>0</v>
      </c>
      <c r="I67" s="150">
        <f t="shared" si="16"/>
        <v>0</v>
      </c>
      <c r="J67" s="778" t="e">
        <f t="shared" si="17"/>
        <v>#DIV/0!</v>
      </c>
      <c r="K67" s="778"/>
      <c r="L67" s="149">
        <v>0</v>
      </c>
      <c r="M67" s="149">
        <v>0</v>
      </c>
      <c r="N67" s="238">
        <f t="shared" si="18"/>
        <v>0</v>
      </c>
    </row>
    <row r="68" spans="1:14" s="47" customFormat="1" ht="18" customHeight="1">
      <c r="A68" s="737" t="s">
        <v>444</v>
      </c>
      <c r="B68" s="737"/>
      <c r="C68" s="241">
        <f t="shared" ref="C68:I68" si="19">SUM(C53:C67)</f>
        <v>7530000</v>
      </c>
      <c r="D68" s="223">
        <f t="shared" si="19"/>
        <v>0</v>
      </c>
      <c r="E68" s="223">
        <f t="shared" si="19"/>
        <v>0</v>
      </c>
      <c r="F68" s="223">
        <f t="shared" si="19"/>
        <v>7530000</v>
      </c>
      <c r="G68" s="223">
        <f t="shared" si="19"/>
        <v>14768514</v>
      </c>
      <c r="H68" s="223">
        <f t="shared" si="19"/>
        <v>0</v>
      </c>
      <c r="I68" s="223">
        <f t="shared" si="19"/>
        <v>14768514</v>
      </c>
      <c r="J68" s="777">
        <f t="shared" si="13"/>
        <v>1.9612900398406374</v>
      </c>
      <c r="K68" s="777"/>
      <c r="L68" s="245">
        <f>SUM(L53:L67)</f>
        <v>0</v>
      </c>
      <c r="M68" s="245">
        <f>SUM(M53:M67)</f>
        <v>0</v>
      </c>
      <c r="N68" s="245">
        <f>SUM(N53:N67)</f>
        <v>-7238514</v>
      </c>
    </row>
    <row r="69" spans="1:14" s="47" customFormat="1" ht="18" customHeight="1">
      <c r="A69" s="58" t="s">
        <v>253</v>
      </c>
      <c r="B69" s="59" t="s">
        <v>434</v>
      </c>
      <c r="C69" s="59">
        <v>1</v>
      </c>
      <c r="D69" s="59">
        <v>2</v>
      </c>
      <c r="E69" s="59">
        <v>3</v>
      </c>
      <c r="F69" s="59" t="s">
        <v>409</v>
      </c>
      <c r="G69" s="59">
        <v>5</v>
      </c>
      <c r="H69" s="59">
        <v>6</v>
      </c>
      <c r="I69" s="59" t="s">
        <v>435</v>
      </c>
      <c r="J69" s="826" t="s">
        <v>411</v>
      </c>
      <c r="K69" s="826"/>
      <c r="L69" s="806">
        <v>9</v>
      </c>
      <c r="M69" s="806"/>
      <c r="N69" s="59" t="s">
        <v>413</v>
      </c>
    </row>
    <row r="70" spans="1:14" s="47" customFormat="1" ht="19.5" customHeight="1">
      <c r="A70" s="737">
        <v>2000</v>
      </c>
      <c r="B70" s="737" t="s">
        <v>269</v>
      </c>
      <c r="C70" s="809" t="str">
        <f>C35</f>
        <v>Presupuesto inicial del periodo a ejecutar</v>
      </c>
      <c r="D70" s="737" t="s">
        <v>415</v>
      </c>
      <c r="E70" s="737" t="s">
        <v>416</v>
      </c>
      <c r="F70" s="802" t="str">
        <f>F35</f>
        <v>Presupuesto al final del  periodo ejecutado</v>
      </c>
      <c r="G70" s="802" t="str">
        <f>G35</f>
        <v xml:space="preserve">Gastos acumulados al mes 10 </v>
      </c>
      <c r="H70" s="774" t="str">
        <f>H35</f>
        <v>Gastos - mes 11</v>
      </c>
      <c r="I70" s="802" t="str">
        <f>I35</f>
        <v xml:space="preserve">Valor total ejecutado al final de periodo </v>
      </c>
      <c r="J70" s="802" t="s">
        <v>439</v>
      </c>
      <c r="K70" s="802"/>
      <c r="L70" s="807" t="s">
        <v>422</v>
      </c>
      <c r="M70" s="807"/>
      <c r="N70" s="802" t="str">
        <f>N35</f>
        <v>Total saldo por ejecutar</v>
      </c>
    </row>
    <row r="71" spans="1:14" s="47" customFormat="1" ht="24" customHeight="1">
      <c r="A71" s="737"/>
      <c r="B71" s="737"/>
      <c r="C71" s="809"/>
      <c r="D71" s="737"/>
      <c r="E71" s="737"/>
      <c r="F71" s="802"/>
      <c r="G71" s="802"/>
      <c r="H71" s="774"/>
      <c r="I71" s="802"/>
      <c r="J71" s="802"/>
      <c r="K71" s="802"/>
      <c r="L71" s="67" t="s">
        <v>441</v>
      </c>
      <c r="M71" s="67" t="s">
        <v>442</v>
      </c>
      <c r="N71" s="802"/>
    </row>
    <row r="72" spans="1:14" s="47" customFormat="1" ht="14.25" customHeight="1">
      <c r="A72" s="61">
        <v>2300</v>
      </c>
      <c r="B72" s="808" t="s">
        <v>140</v>
      </c>
      <c r="C72" s="808"/>
      <c r="D72" s="808"/>
      <c r="E72" s="808"/>
      <c r="F72" s="808"/>
      <c r="G72" s="808"/>
      <c r="H72" s="808"/>
      <c r="I72" s="808"/>
      <c r="J72" s="808"/>
      <c r="K72" s="808"/>
      <c r="L72" s="808"/>
      <c r="M72" s="808"/>
      <c r="N72" s="808"/>
    </row>
    <row r="73" spans="1:14" ht="15.75" customHeight="1">
      <c r="A73" s="52">
        <v>2301</v>
      </c>
      <c r="B73" s="54" t="s">
        <v>301</v>
      </c>
      <c r="C73" s="231">
        <f>+PRESUPUESTO!K68</f>
        <v>3000000</v>
      </c>
      <c r="D73" s="200">
        <v>0</v>
      </c>
      <c r="E73" s="200">
        <v>0</v>
      </c>
      <c r="F73" s="150">
        <f>C73+D73-E73</f>
        <v>3000000</v>
      </c>
      <c r="G73" s="150">
        <f>'MES 10'!I73</f>
        <v>711600</v>
      </c>
      <c r="H73" s="230">
        <v>0</v>
      </c>
      <c r="I73" s="150">
        <f>(G73+H73)</f>
        <v>711600</v>
      </c>
      <c r="J73" s="778">
        <f>(I73/F73)</f>
        <v>0.23719999999999999</v>
      </c>
      <c r="K73" s="778"/>
      <c r="L73" s="64">
        <v>0</v>
      </c>
      <c r="M73" s="64">
        <v>0</v>
      </c>
      <c r="N73" s="33">
        <f>(F73-I73)</f>
        <v>2288400</v>
      </c>
    </row>
    <row r="74" spans="1:14" ht="26.25" customHeight="1">
      <c r="A74" s="52">
        <v>2302</v>
      </c>
      <c r="B74" s="54" t="s">
        <v>302</v>
      </c>
      <c r="C74" s="231">
        <f>+PRESUPUESTO!K69</f>
        <v>300000</v>
      </c>
      <c r="D74" s="200">
        <v>0</v>
      </c>
      <c r="E74" s="200">
        <v>0</v>
      </c>
      <c r="F74" s="150">
        <f t="shared" ref="F74:F80" si="20">C74+D74-E74</f>
        <v>300000</v>
      </c>
      <c r="G74" s="150">
        <f>'MES 10'!I74</f>
        <v>250000</v>
      </c>
      <c r="H74" s="230">
        <v>0</v>
      </c>
      <c r="I74" s="150">
        <f t="shared" ref="I74:I80" si="21">(G74+H74)</f>
        <v>250000</v>
      </c>
      <c r="J74" s="778">
        <f t="shared" ref="J74:J80" si="22">(I74/F74)</f>
        <v>0.83333333333333337</v>
      </c>
      <c r="K74" s="778"/>
      <c r="L74" s="64">
        <v>0</v>
      </c>
      <c r="M74" s="64">
        <v>0</v>
      </c>
      <c r="N74" s="33">
        <f t="shared" ref="N74:N80" si="23">(F74-I74)</f>
        <v>50000</v>
      </c>
    </row>
    <row r="75" spans="1:14" ht="23.25" customHeight="1">
      <c r="A75" s="52">
        <v>2303</v>
      </c>
      <c r="B75" s="54" t="s">
        <v>303</v>
      </c>
      <c r="C75" s="231">
        <f>+PRESUPUESTO!K70</f>
        <v>21000000</v>
      </c>
      <c r="D75" s="200">
        <v>0</v>
      </c>
      <c r="E75" s="200">
        <v>0</v>
      </c>
      <c r="F75" s="150">
        <f t="shared" si="20"/>
        <v>21000000</v>
      </c>
      <c r="G75" s="150">
        <f>'MES 10'!I75</f>
        <v>3500000</v>
      </c>
      <c r="H75" s="230">
        <v>0</v>
      </c>
      <c r="I75" s="150">
        <f t="shared" si="21"/>
        <v>3500000</v>
      </c>
      <c r="J75" s="778">
        <f t="shared" si="22"/>
        <v>0.16666666666666666</v>
      </c>
      <c r="K75" s="778"/>
      <c r="L75" s="64">
        <v>0</v>
      </c>
      <c r="M75" s="64">
        <v>0</v>
      </c>
      <c r="N75" s="33">
        <f t="shared" si="23"/>
        <v>17500000</v>
      </c>
    </row>
    <row r="76" spans="1:14" ht="24.75" customHeight="1">
      <c r="A76" s="52">
        <v>2304</v>
      </c>
      <c r="B76" s="54" t="s">
        <v>304</v>
      </c>
      <c r="C76" s="231">
        <f>+PRESUPUESTO!K71</f>
        <v>780000</v>
      </c>
      <c r="D76" s="200">
        <v>0</v>
      </c>
      <c r="E76" s="200">
        <v>0</v>
      </c>
      <c r="F76" s="150">
        <f>C76+D76-E76</f>
        <v>780000</v>
      </c>
      <c r="G76" s="150">
        <f>'MES 10'!I76</f>
        <v>0</v>
      </c>
      <c r="H76" s="230">
        <v>0</v>
      </c>
      <c r="I76" s="150">
        <f>(G76+H76)</f>
        <v>0</v>
      </c>
      <c r="J76" s="778">
        <f>(I76/F76)</f>
        <v>0</v>
      </c>
      <c r="K76" s="778"/>
      <c r="L76" s="64">
        <v>0</v>
      </c>
      <c r="M76" s="64">
        <v>0</v>
      </c>
      <c r="N76" s="33">
        <f>(F76-I76)</f>
        <v>780000</v>
      </c>
    </row>
    <row r="77" spans="1:14" ht="16.5" customHeight="1">
      <c r="A77" s="52">
        <v>2305</v>
      </c>
      <c r="B77" s="54" t="s">
        <v>305</v>
      </c>
      <c r="C77" s="231">
        <f>+PRESUPUESTO!K72</f>
        <v>960000</v>
      </c>
      <c r="D77" s="200">
        <v>0</v>
      </c>
      <c r="E77" s="200">
        <v>0</v>
      </c>
      <c r="F77" s="150">
        <f t="shared" si="20"/>
        <v>960000</v>
      </c>
      <c r="G77" s="150">
        <f>'MES 10'!I77</f>
        <v>433500</v>
      </c>
      <c r="H77" s="230">
        <v>0</v>
      </c>
      <c r="I77" s="150">
        <f t="shared" si="21"/>
        <v>433500</v>
      </c>
      <c r="J77" s="778">
        <f t="shared" si="22"/>
        <v>0.45156249999999998</v>
      </c>
      <c r="K77" s="778"/>
      <c r="L77" s="64">
        <v>0</v>
      </c>
      <c r="M77" s="64">
        <v>0</v>
      </c>
      <c r="N77" s="33">
        <f t="shared" si="23"/>
        <v>526500</v>
      </c>
    </row>
    <row r="78" spans="1:14" ht="15" customHeight="1">
      <c r="A78" s="52">
        <v>2306</v>
      </c>
      <c r="B78" s="54" t="s">
        <v>306</v>
      </c>
      <c r="C78" s="231">
        <f>+PRESUPUESTO!K73</f>
        <v>900000</v>
      </c>
      <c r="D78" s="200">
        <v>0</v>
      </c>
      <c r="E78" s="200">
        <v>0</v>
      </c>
      <c r="F78" s="150">
        <f t="shared" si="20"/>
        <v>900000</v>
      </c>
      <c r="G78" s="150">
        <f>'MES 10'!I78</f>
        <v>260500</v>
      </c>
      <c r="H78" s="230">
        <v>0</v>
      </c>
      <c r="I78" s="150">
        <f t="shared" si="21"/>
        <v>260500</v>
      </c>
      <c r="J78" s="778">
        <f t="shared" si="22"/>
        <v>0.28944444444444445</v>
      </c>
      <c r="K78" s="778"/>
      <c r="L78" s="64">
        <v>0</v>
      </c>
      <c r="M78" s="64">
        <v>0</v>
      </c>
      <c r="N78" s="33">
        <f t="shared" si="23"/>
        <v>639500</v>
      </c>
    </row>
    <row r="79" spans="1:14" ht="34.5" customHeight="1">
      <c r="A79" s="52">
        <v>2307</v>
      </c>
      <c r="B79" s="65" t="s">
        <v>307</v>
      </c>
      <c r="C79" s="231">
        <f>+PRESUPUESTO!K74</f>
        <v>1470000</v>
      </c>
      <c r="D79" s="200">
        <v>0</v>
      </c>
      <c r="E79" s="200">
        <v>0</v>
      </c>
      <c r="F79" s="150">
        <f t="shared" si="20"/>
        <v>1470000</v>
      </c>
      <c r="G79" s="150">
        <f>'MES 10'!I79</f>
        <v>1020000</v>
      </c>
      <c r="H79" s="230">
        <v>0</v>
      </c>
      <c r="I79" s="150">
        <f t="shared" si="21"/>
        <v>1020000</v>
      </c>
      <c r="J79" s="778">
        <f t="shared" si="22"/>
        <v>0.69387755102040816</v>
      </c>
      <c r="K79" s="778"/>
      <c r="L79" s="64">
        <v>0</v>
      </c>
      <c r="M79" s="64">
        <v>0</v>
      </c>
      <c r="N79" s="33">
        <f t="shared" si="23"/>
        <v>450000</v>
      </c>
    </row>
    <row r="80" spans="1:14" ht="22.5" customHeight="1">
      <c r="A80" s="52">
        <v>2308</v>
      </c>
      <c r="B80" s="54" t="s">
        <v>308</v>
      </c>
      <c r="C80" s="231">
        <f>+PRESUPUESTO!K75</f>
        <v>463290</v>
      </c>
      <c r="D80" s="200">
        <v>0</v>
      </c>
      <c r="E80" s="200">
        <v>0</v>
      </c>
      <c r="F80" s="150">
        <f t="shared" si="20"/>
        <v>463290</v>
      </c>
      <c r="G80" s="150">
        <f>'MES 10'!I80</f>
        <v>0</v>
      </c>
      <c r="H80" s="230">
        <v>0</v>
      </c>
      <c r="I80" s="150">
        <f t="shared" si="21"/>
        <v>0</v>
      </c>
      <c r="J80" s="778">
        <f t="shared" si="22"/>
        <v>0</v>
      </c>
      <c r="K80" s="778"/>
      <c r="L80" s="64">
        <v>0</v>
      </c>
      <c r="M80" s="64">
        <v>0</v>
      </c>
      <c r="N80" s="33">
        <f t="shared" si="23"/>
        <v>463290</v>
      </c>
    </row>
    <row r="81" spans="1:14" ht="26.25" customHeight="1">
      <c r="A81" s="52">
        <v>2309</v>
      </c>
      <c r="B81" s="54" t="s">
        <v>309</v>
      </c>
      <c r="C81" s="231">
        <f>+PRESUPUESTO!K76</f>
        <v>820470</v>
      </c>
      <c r="D81" s="200">
        <v>0</v>
      </c>
      <c r="E81" s="200">
        <v>0</v>
      </c>
      <c r="F81" s="150">
        <f>C81+D81-E81</f>
        <v>820470</v>
      </c>
      <c r="G81" s="150">
        <f>'MES 10'!I81</f>
        <v>239226</v>
      </c>
      <c r="H81" s="230">
        <v>0</v>
      </c>
      <c r="I81" s="150">
        <f>(G81+H81)</f>
        <v>239226</v>
      </c>
      <c r="J81" s="778">
        <f t="shared" ref="J81:J86" si="24">(I81/F81)</f>
        <v>0.29157190390873522</v>
      </c>
      <c r="K81" s="778"/>
      <c r="L81" s="64">
        <v>0</v>
      </c>
      <c r="M81" s="64">
        <v>0</v>
      </c>
      <c r="N81" s="33">
        <f>(F81-I81)</f>
        <v>581244</v>
      </c>
    </row>
    <row r="82" spans="1:14" ht="15" customHeight="1">
      <c r="A82" s="52">
        <v>2310</v>
      </c>
      <c r="B82" s="54" t="s">
        <v>310</v>
      </c>
      <c r="C82" s="231">
        <f>+PRESUPUESTO!K77</f>
        <v>6600000</v>
      </c>
      <c r="D82" s="200">
        <v>0</v>
      </c>
      <c r="E82" s="200">
        <v>0</v>
      </c>
      <c r="F82" s="150">
        <f>C82+D82-E82</f>
        <v>6600000</v>
      </c>
      <c r="G82" s="150">
        <f>'MES 10'!I82</f>
        <v>2200000</v>
      </c>
      <c r="H82" s="230">
        <v>0</v>
      </c>
      <c r="I82" s="150">
        <f>(G82+H82)</f>
        <v>2200000</v>
      </c>
      <c r="J82" s="778">
        <f t="shared" si="24"/>
        <v>0.33333333333333331</v>
      </c>
      <c r="K82" s="778"/>
      <c r="L82" s="64">
        <v>0</v>
      </c>
      <c r="M82" s="64">
        <v>0</v>
      </c>
      <c r="N82" s="33">
        <f>(F82-I82)</f>
        <v>4400000</v>
      </c>
    </row>
    <row r="83" spans="1:14" ht="22.15" customHeight="1">
      <c r="A83" s="52">
        <v>2311</v>
      </c>
      <c r="B83" s="54" t="s">
        <v>311</v>
      </c>
      <c r="C83" s="231">
        <f>+PRESUPUESTO!K78</f>
        <v>0</v>
      </c>
      <c r="D83" s="200">
        <v>0</v>
      </c>
      <c r="E83" s="200">
        <v>0</v>
      </c>
      <c r="F83" s="150">
        <f>C83+D83-E83</f>
        <v>0</v>
      </c>
      <c r="G83" s="150">
        <f>'MES 10'!I83</f>
        <v>1621096</v>
      </c>
      <c r="H83" s="230">
        <v>0</v>
      </c>
      <c r="I83" s="150">
        <f>(G83+H83)</f>
        <v>1621096</v>
      </c>
      <c r="J83" s="778" t="e">
        <f t="shared" si="24"/>
        <v>#DIV/0!</v>
      </c>
      <c r="K83" s="778"/>
      <c r="L83" s="64">
        <v>0</v>
      </c>
      <c r="M83" s="64">
        <v>0</v>
      </c>
      <c r="N83" s="33">
        <f>(F83-I83)</f>
        <v>-1621096</v>
      </c>
    </row>
    <row r="84" spans="1:14" ht="18" customHeight="1">
      <c r="A84" s="52">
        <v>2312</v>
      </c>
      <c r="B84" s="54" t="s">
        <v>284</v>
      </c>
      <c r="C84" s="231">
        <f>+PRESUPUESTO!K79</f>
        <v>0</v>
      </c>
      <c r="D84" s="200">
        <v>0</v>
      </c>
      <c r="E84" s="200">
        <v>0</v>
      </c>
      <c r="F84" s="150">
        <f>C84+D84-E84</f>
        <v>0</v>
      </c>
      <c r="G84" s="150">
        <f>'MES 10'!I84</f>
        <v>0</v>
      </c>
      <c r="H84" s="230">
        <v>0</v>
      </c>
      <c r="I84" s="150">
        <f>(G84+H84)</f>
        <v>0</v>
      </c>
      <c r="J84" s="778" t="e">
        <f t="shared" si="24"/>
        <v>#DIV/0!</v>
      </c>
      <c r="K84" s="778"/>
      <c r="L84" s="64">
        <v>0</v>
      </c>
      <c r="M84" s="64">
        <v>0</v>
      </c>
      <c r="N84" s="33">
        <f>(F84-I84)</f>
        <v>0</v>
      </c>
    </row>
    <row r="85" spans="1:14" ht="15" customHeight="1">
      <c r="A85" s="737" t="s">
        <v>453</v>
      </c>
      <c r="B85" s="737"/>
      <c r="C85" s="232">
        <f t="shared" ref="C85:I85" si="25">SUM(C73:C84)</f>
        <v>36293760</v>
      </c>
      <c r="D85" s="232">
        <f t="shared" si="25"/>
        <v>0</v>
      </c>
      <c r="E85" s="232">
        <f t="shared" si="25"/>
        <v>0</v>
      </c>
      <c r="F85" s="232">
        <f t="shared" si="25"/>
        <v>36293760</v>
      </c>
      <c r="G85" s="232">
        <f t="shared" si="25"/>
        <v>10235922</v>
      </c>
      <c r="H85" s="233">
        <f t="shared" si="25"/>
        <v>0</v>
      </c>
      <c r="I85" s="232">
        <f t="shared" si="25"/>
        <v>10235922</v>
      </c>
      <c r="J85" s="777">
        <f t="shared" si="24"/>
        <v>0.28202980347034862</v>
      </c>
      <c r="K85" s="777"/>
      <c r="L85" s="40">
        <f>SUM(L73:L84)</f>
        <v>0</v>
      </c>
      <c r="M85" s="40">
        <f>SUM(M73:M84)</f>
        <v>0</v>
      </c>
      <c r="N85" s="68">
        <f>SUM(N73:N84)</f>
        <v>26057838</v>
      </c>
    </row>
    <row r="86" spans="1:14" s="47" customFormat="1" ht="15" customHeight="1">
      <c r="A86" s="737" t="s">
        <v>454</v>
      </c>
      <c r="B86" s="737"/>
      <c r="C86" s="232">
        <f t="shared" ref="C86:I86" si="26">C85+C68+C51</f>
        <v>115823760</v>
      </c>
      <c r="D86" s="232">
        <f t="shared" si="26"/>
        <v>0</v>
      </c>
      <c r="E86" s="232">
        <f t="shared" si="26"/>
        <v>0</v>
      </c>
      <c r="F86" s="232">
        <f t="shared" si="26"/>
        <v>115823760</v>
      </c>
      <c r="G86" s="232">
        <f t="shared" si="26"/>
        <v>65423195</v>
      </c>
      <c r="H86" s="233">
        <f t="shared" si="26"/>
        <v>0</v>
      </c>
      <c r="I86" s="232">
        <f t="shared" si="26"/>
        <v>65423195</v>
      </c>
      <c r="J86" s="777">
        <f t="shared" si="24"/>
        <v>0.56485124468416492</v>
      </c>
      <c r="K86" s="777"/>
      <c r="L86" s="68">
        <f>L85+L68+L51</f>
        <v>0</v>
      </c>
      <c r="M86" s="68">
        <f>M85+M68+M51</f>
        <v>0</v>
      </c>
      <c r="N86" s="68">
        <f>N85+N68+N51</f>
        <v>50400565</v>
      </c>
    </row>
    <row r="87" spans="1:14" ht="18" customHeight="1">
      <c r="B87" s="737" t="s">
        <v>210</v>
      </c>
      <c r="C87" s="737"/>
      <c r="D87" s="737" t="s">
        <v>455</v>
      </c>
      <c r="E87" s="737"/>
      <c r="F87" s="737"/>
      <c r="G87" s="737"/>
      <c r="H87" s="737" t="s">
        <v>456</v>
      </c>
      <c r="I87" s="737"/>
      <c r="J87" s="737"/>
      <c r="K87" s="737"/>
      <c r="L87" s="737"/>
      <c r="M87" s="737"/>
      <c r="N87" s="737"/>
    </row>
    <row r="88" spans="1:14" ht="12" customHeight="1">
      <c r="B88" s="737"/>
      <c r="C88" s="737"/>
      <c r="D88" s="737"/>
      <c r="E88" s="737"/>
      <c r="F88" s="737"/>
      <c r="G88" s="737"/>
      <c r="H88" s="737"/>
      <c r="I88" s="737"/>
      <c r="J88" s="737"/>
      <c r="K88" s="737"/>
      <c r="L88" s="737"/>
      <c r="M88" s="737"/>
      <c r="N88" s="737"/>
    </row>
    <row r="89" spans="1:14" ht="33" customHeight="1">
      <c r="B89" s="737"/>
      <c r="C89" s="737"/>
      <c r="D89" s="737"/>
      <c r="E89" s="737"/>
      <c r="F89" s="737"/>
      <c r="G89" s="737"/>
      <c r="H89" s="737"/>
      <c r="I89" s="737"/>
      <c r="J89" s="737"/>
      <c r="K89" s="737"/>
      <c r="L89" s="737"/>
      <c r="M89" s="737"/>
      <c r="N89" s="737"/>
    </row>
    <row r="90" spans="1:14" ht="16.5" customHeight="1">
      <c r="B90" s="737" t="s">
        <v>317</v>
      </c>
      <c r="C90" s="737"/>
      <c r="D90" s="737" t="s">
        <v>317</v>
      </c>
      <c r="E90" s="737"/>
      <c r="F90" s="737"/>
      <c r="G90" s="737"/>
      <c r="H90" s="737" t="s">
        <v>317</v>
      </c>
      <c r="I90" s="737"/>
      <c r="J90" s="737"/>
      <c r="K90" s="737"/>
      <c r="L90" s="737"/>
      <c r="M90" s="737"/>
      <c r="N90" s="737"/>
    </row>
    <row r="91" spans="1:14" ht="17.25" customHeight="1"/>
    <row r="92" spans="1:14" s="32" customFormat="1" ht="17.25" customHeight="1">
      <c r="A92" s="803" t="s">
        <v>457</v>
      </c>
      <c r="B92" s="803"/>
      <c r="C92" s="803"/>
      <c r="D92" s="799" t="s">
        <v>458</v>
      </c>
      <c r="E92" s="800"/>
      <c r="F92" s="234">
        <f>H22</f>
        <v>48259900</v>
      </c>
      <c r="G92" s="730" t="s">
        <v>459</v>
      </c>
      <c r="H92" s="730"/>
      <c r="I92" s="730"/>
      <c r="J92" s="843">
        <f>+F92+'MES 10'!J92</f>
        <v>471822564.32999998</v>
      </c>
      <c r="K92" s="843"/>
      <c r="L92" s="50"/>
      <c r="M92" s="50"/>
    </row>
    <row r="93" spans="1:14" s="32" customFormat="1" ht="17.25" customHeight="1">
      <c r="A93" s="803"/>
      <c r="B93" s="803"/>
      <c r="C93" s="803"/>
      <c r="D93" s="799" t="s">
        <v>460</v>
      </c>
      <c r="E93" s="800"/>
      <c r="F93" s="234">
        <f>H86</f>
        <v>0</v>
      </c>
      <c r="G93" s="730" t="s">
        <v>461</v>
      </c>
      <c r="H93" s="730"/>
      <c r="I93" s="730"/>
      <c r="J93" s="843">
        <f>+F93+'MES 10'!J93</f>
        <v>65423195</v>
      </c>
      <c r="K93" s="843"/>
      <c r="L93" s="50"/>
      <c r="M93" s="50"/>
    </row>
    <row r="94" spans="1:14" s="32" customFormat="1" ht="18" customHeight="1">
      <c r="A94" s="804" t="s">
        <v>462</v>
      </c>
      <c r="B94" s="804"/>
      <c r="C94" s="804"/>
      <c r="D94" s="799" t="s">
        <v>463</v>
      </c>
      <c r="E94" s="800"/>
      <c r="F94" s="234">
        <f>+F92-F93</f>
        <v>48259900</v>
      </c>
      <c r="G94" s="827" t="s">
        <v>464</v>
      </c>
      <c r="H94" s="827"/>
      <c r="I94" s="827"/>
      <c r="J94" s="843">
        <f>J92-J93</f>
        <v>406399369.32999998</v>
      </c>
      <c r="K94" s="843"/>
      <c r="L94" s="50"/>
      <c r="M94" s="50"/>
    </row>
    <row r="95" spans="1:14" s="32" customFormat="1" ht="50.25" customHeight="1">
      <c r="A95" s="803" t="s">
        <v>465</v>
      </c>
      <c r="B95" s="803"/>
      <c r="C95" s="803"/>
      <c r="D95" s="85"/>
      <c r="E95" s="85"/>
      <c r="F95" s="85"/>
      <c r="G95" s="85"/>
      <c r="H95" s="85"/>
      <c r="I95" s="85"/>
      <c r="J95" s="85"/>
      <c r="K95" s="85"/>
      <c r="L95" s="85"/>
      <c r="M95" s="85"/>
      <c r="N95" s="85"/>
    </row>
    <row r="96" spans="1:14" s="32" customFormat="1" ht="27" customHeight="1">
      <c r="A96" s="803" t="s">
        <v>466</v>
      </c>
      <c r="B96" s="803"/>
      <c r="C96" s="803"/>
      <c r="D96" s="851"/>
      <c r="E96" s="851"/>
      <c r="F96" s="86"/>
      <c r="G96" s="805"/>
      <c r="H96" s="805"/>
      <c r="I96" s="805"/>
      <c r="J96" s="805"/>
      <c r="K96" s="848"/>
      <c r="L96" s="848"/>
      <c r="M96" s="93"/>
      <c r="N96" s="94"/>
    </row>
    <row r="97" spans="1:14" s="32" customFormat="1" ht="33.75" customHeight="1">
      <c r="A97" s="803"/>
      <c r="B97" s="803"/>
      <c r="C97" s="803"/>
      <c r="D97" s="801" t="s">
        <v>467</v>
      </c>
      <c r="E97" s="801"/>
      <c r="F97" s="271">
        <f>C8</f>
        <v>19303960</v>
      </c>
      <c r="G97" s="741" t="s">
        <v>468</v>
      </c>
      <c r="H97" s="741"/>
      <c r="I97" s="243"/>
      <c r="K97" s="847"/>
      <c r="L97" s="847"/>
      <c r="M97" s="95"/>
      <c r="N97" s="96"/>
    </row>
    <row r="98" spans="1:14" s="32" customFormat="1" ht="31.5" customHeight="1">
      <c r="A98" s="803"/>
      <c r="B98" s="803"/>
      <c r="C98" s="803"/>
      <c r="D98" s="801" t="s">
        <v>471</v>
      </c>
      <c r="E98" s="801"/>
      <c r="F98" s="242">
        <f>H22</f>
        <v>48259900</v>
      </c>
      <c r="G98" s="741" t="s">
        <v>472</v>
      </c>
      <c r="H98" s="741"/>
      <c r="I98" s="243">
        <v>0</v>
      </c>
      <c r="K98" s="797"/>
      <c r="L98" s="797"/>
      <c r="M98" s="73" t="s">
        <v>469</v>
      </c>
      <c r="N98" s="74" t="s">
        <v>470</v>
      </c>
    </row>
    <row r="99" spans="1:14" s="32" customFormat="1" ht="22.5" customHeight="1">
      <c r="A99" s="803"/>
      <c r="B99" s="803"/>
      <c r="C99" s="803"/>
      <c r="D99" s="860" t="s">
        <v>474</v>
      </c>
      <c r="E99" s="861"/>
      <c r="F99" s="200">
        <f>F97-F98</f>
        <v>-28955940</v>
      </c>
      <c r="G99" s="849" t="s">
        <v>475</v>
      </c>
      <c r="H99" s="850"/>
      <c r="I99" s="150">
        <v>0</v>
      </c>
      <c r="J99" s="28"/>
      <c r="K99" s="797" t="s">
        <v>473</v>
      </c>
      <c r="L99" s="797"/>
      <c r="M99" s="81">
        <v>0</v>
      </c>
      <c r="N99" s="82">
        <v>0</v>
      </c>
    </row>
    <row r="100" spans="1:14" s="32" customFormat="1" ht="21.75" customHeight="1">
      <c r="A100" s="803"/>
      <c r="B100" s="803"/>
      <c r="C100" s="803"/>
      <c r="K100" s="797" t="s">
        <v>473</v>
      </c>
      <c r="L100" s="797"/>
      <c r="M100" s="81">
        <v>0</v>
      </c>
      <c r="N100" s="82">
        <v>0</v>
      </c>
    </row>
    <row r="101" spans="1:14" s="32" customFormat="1" ht="24" customHeight="1">
      <c r="A101" s="852" t="s">
        <v>477</v>
      </c>
      <c r="B101" s="852"/>
      <c r="C101" s="852"/>
      <c r="K101" s="797" t="s">
        <v>473</v>
      </c>
      <c r="L101" s="797"/>
      <c r="M101" s="81">
        <v>0</v>
      </c>
      <c r="N101" s="82">
        <v>0</v>
      </c>
    </row>
    <row r="102" spans="1:14" ht="24" customHeight="1">
      <c r="A102" s="852"/>
      <c r="B102" s="852"/>
      <c r="C102" s="852"/>
      <c r="K102" s="768" t="s">
        <v>476</v>
      </c>
      <c r="L102" s="770"/>
      <c r="M102" s="83">
        <v>0</v>
      </c>
      <c r="N102" s="84">
        <v>0</v>
      </c>
    </row>
    <row r="103" spans="1:14" ht="18" customHeight="1">
      <c r="K103" s="768" t="s">
        <v>476</v>
      </c>
      <c r="L103" s="770"/>
      <c r="M103" s="83">
        <v>0</v>
      </c>
      <c r="N103" s="84">
        <v>0</v>
      </c>
    </row>
    <row r="104" spans="1:14" ht="33" customHeight="1">
      <c r="K104" s="768" t="s">
        <v>476</v>
      </c>
      <c r="L104" s="770"/>
      <c r="M104" s="83">
        <v>0</v>
      </c>
      <c r="N104" s="84">
        <v>0</v>
      </c>
    </row>
    <row r="105" spans="1:14" ht="18" customHeight="1">
      <c r="A105" s="138"/>
      <c r="B105" s="138"/>
      <c r="C105" s="138"/>
      <c r="D105" s="139"/>
      <c r="E105" s="139"/>
      <c r="F105" s="139"/>
      <c r="G105" s="139"/>
      <c r="H105" s="139"/>
      <c r="I105" s="139"/>
      <c r="J105" s="139"/>
      <c r="K105" s="139"/>
      <c r="L105" s="139"/>
      <c r="M105" s="139"/>
      <c r="N105" s="139"/>
    </row>
    <row r="106" spans="1:14" ht="18" customHeight="1">
      <c r="A106" s="796" t="s">
        <v>478</v>
      </c>
      <c r="B106" s="796"/>
      <c r="C106" s="796"/>
      <c r="D106" s="796"/>
      <c r="E106" s="796"/>
      <c r="F106" s="796"/>
      <c r="G106" s="796"/>
      <c r="H106" s="796"/>
      <c r="I106" s="796"/>
      <c r="J106" s="796"/>
      <c r="K106" s="796"/>
      <c r="L106" s="796"/>
      <c r="M106" s="796"/>
      <c r="N106" s="796"/>
    </row>
    <row r="107" spans="1:14" ht="18" customHeight="1">
      <c r="A107" s="32"/>
      <c r="B107" s="32"/>
      <c r="C107" s="32"/>
      <c r="D107" s="32"/>
      <c r="E107" s="32"/>
      <c r="F107" s="32"/>
      <c r="G107" s="32"/>
      <c r="H107" s="32"/>
      <c r="I107" s="32"/>
      <c r="J107" s="32"/>
      <c r="K107" s="32"/>
      <c r="L107" s="32"/>
      <c r="M107" s="32"/>
      <c r="N107" s="32"/>
    </row>
    <row r="108" spans="1:14" ht="18" customHeight="1">
      <c r="A108" s="779" t="s">
        <v>479</v>
      </c>
      <c r="B108" s="780"/>
      <c r="C108" s="785" t="s">
        <v>480</v>
      </c>
      <c r="D108" s="786"/>
      <c r="E108" s="786"/>
      <c r="F108" s="787"/>
      <c r="G108" s="140" t="s">
        <v>481</v>
      </c>
      <c r="H108" s="788" t="s">
        <v>482</v>
      </c>
      <c r="I108" s="788"/>
      <c r="J108" s="788"/>
      <c r="K108" s="788"/>
      <c r="L108" s="788"/>
      <c r="M108" s="789"/>
      <c r="N108" s="141" t="s">
        <v>483</v>
      </c>
    </row>
    <row r="109" spans="1:14" ht="18" customHeight="1">
      <c r="A109" s="781"/>
      <c r="B109" s="782"/>
      <c r="C109" s="790" t="s">
        <v>484</v>
      </c>
      <c r="D109" s="791" t="s">
        <v>415</v>
      </c>
      <c r="E109" s="792" t="s">
        <v>416</v>
      </c>
      <c r="F109" s="774" t="s">
        <v>485</v>
      </c>
      <c r="G109" s="774" t="s">
        <v>486</v>
      </c>
      <c r="H109" s="774" t="s">
        <v>551</v>
      </c>
      <c r="I109" s="774" t="s">
        <v>488</v>
      </c>
      <c r="J109" s="774" t="s">
        <v>421</v>
      </c>
      <c r="K109" s="774"/>
      <c r="L109" s="794" t="s">
        <v>422</v>
      </c>
      <c r="M109" s="795"/>
      <c r="N109" s="774" t="s">
        <v>489</v>
      </c>
    </row>
    <row r="110" spans="1:14" ht="18" customHeight="1">
      <c r="A110" s="783"/>
      <c r="B110" s="784"/>
      <c r="C110" s="790"/>
      <c r="D110" s="791"/>
      <c r="E110" s="792"/>
      <c r="F110" s="793"/>
      <c r="G110" s="774"/>
      <c r="H110" s="774"/>
      <c r="I110" s="774"/>
      <c r="J110" s="774"/>
      <c r="K110" s="774"/>
      <c r="L110" s="63" t="s">
        <v>441</v>
      </c>
      <c r="M110" s="63" t="s">
        <v>442</v>
      </c>
      <c r="N110" s="774"/>
    </row>
    <row r="111" spans="1:14" ht="18" customHeight="1">
      <c r="A111" s="775" t="s">
        <v>490</v>
      </c>
      <c r="B111" s="775"/>
      <c r="C111" s="775"/>
      <c r="D111" s="775"/>
      <c r="E111" s="775"/>
      <c r="F111" s="775"/>
      <c r="G111" s="775"/>
      <c r="H111" s="775"/>
      <c r="I111" s="775"/>
      <c r="J111" s="775"/>
      <c r="K111" s="775"/>
      <c r="L111" s="775"/>
      <c r="M111" s="775"/>
      <c r="N111" s="776"/>
    </row>
    <row r="112" spans="1:14">
      <c r="A112" s="142"/>
      <c r="B112" s="143" t="s">
        <v>491</v>
      </c>
      <c r="C112" s="144">
        <f>SUM(C113:C115)</f>
        <v>0</v>
      </c>
      <c r="D112" s="145">
        <f>SUM(D113:D115)</f>
        <v>0</v>
      </c>
      <c r="E112" s="145">
        <f>SUM(E113:E115)</f>
        <v>0</v>
      </c>
      <c r="F112" s="144">
        <f>C112+D112-E112</f>
        <v>0</v>
      </c>
      <c r="G112" s="144">
        <f>SUM(G113:G115)</f>
        <v>0</v>
      </c>
      <c r="H112" s="145">
        <f>SUM(H113:H115)</f>
        <v>0</v>
      </c>
      <c r="I112" s="144">
        <f>G112+H112</f>
        <v>0</v>
      </c>
      <c r="J112" s="777" t="e">
        <f>(I112/F112)</f>
        <v>#DIV/0!</v>
      </c>
      <c r="K112" s="777"/>
      <c r="L112" s="146">
        <f>SUM(L113:L115)</f>
        <v>0</v>
      </c>
      <c r="M112" s="146">
        <f>SUM(M113:M115)</f>
        <v>0</v>
      </c>
      <c r="N112" s="144">
        <f>F112-I112</f>
        <v>0</v>
      </c>
    </row>
    <row r="113" spans="1:14">
      <c r="A113" s="142">
        <v>1</v>
      </c>
      <c r="B113" s="44" t="s">
        <v>492</v>
      </c>
      <c r="C113" s="147">
        <v>0</v>
      </c>
      <c r="D113" s="147">
        <v>0</v>
      </c>
      <c r="E113" s="147">
        <v>0</v>
      </c>
      <c r="F113" s="144">
        <f>C113+D113-E113</f>
        <v>0</v>
      </c>
      <c r="G113" s="148">
        <v>0</v>
      </c>
      <c r="H113" s="147">
        <v>0</v>
      </c>
      <c r="I113" s="148">
        <f>G113+H113</f>
        <v>0</v>
      </c>
      <c r="J113" s="778" t="e">
        <f>(I113/F113)</f>
        <v>#DIV/0!</v>
      </c>
      <c r="K113" s="778"/>
      <c r="L113" s="149">
        <v>0</v>
      </c>
      <c r="M113" s="149">
        <v>0</v>
      </c>
      <c r="N113" s="150">
        <f>(F113-I113)</f>
        <v>0</v>
      </c>
    </row>
    <row r="114" spans="1:14">
      <c r="A114" s="142">
        <v>2</v>
      </c>
      <c r="B114" s="44" t="s">
        <v>493</v>
      </c>
      <c r="C114" s="147">
        <v>0</v>
      </c>
      <c r="D114" s="147">
        <v>0</v>
      </c>
      <c r="E114" s="147">
        <v>0</v>
      </c>
      <c r="F114" s="144">
        <f>C114+D114-E114</f>
        <v>0</v>
      </c>
      <c r="G114" s="148">
        <v>0</v>
      </c>
      <c r="H114" s="147">
        <v>0</v>
      </c>
      <c r="I114" s="148">
        <f t="shared" ref="I114:I115" si="27">G114+H114</f>
        <v>0</v>
      </c>
      <c r="J114" s="778" t="e">
        <f t="shared" ref="J114:J115" si="28">(I114/F114)</f>
        <v>#DIV/0!</v>
      </c>
      <c r="K114" s="778"/>
      <c r="L114" s="149">
        <v>0</v>
      </c>
      <c r="M114" s="149">
        <v>0</v>
      </c>
      <c r="N114" s="150">
        <f>(F114-I114)</f>
        <v>0</v>
      </c>
    </row>
    <row r="115" spans="1:14">
      <c r="A115" s="142">
        <v>3</v>
      </c>
      <c r="B115" s="44" t="s">
        <v>494</v>
      </c>
      <c r="C115" s="147">
        <v>0</v>
      </c>
      <c r="D115" s="147">
        <v>0</v>
      </c>
      <c r="E115" s="147">
        <v>0</v>
      </c>
      <c r="F115" s="144">
        <f>C115+D115-E115</f>
        <v>0</v>
      </c>
      <c r="G115" s="148">
        <v>0</v>
      </c>
      <c r="H115" s="147">
        <v>0</v>
      </c>
      <c r="I115" s="148">
        <f t="shared" si="27"/>
        <v>0</v>
      </c>
      <c r="J115" s="778" t="e">
        <f t="shared" si="28"/>
        <v>#DIV/0!</v>
      </c>
      <c r="K115" s="778"/>
      <c r="L115" s="149">
        <v>0</v>
      </c>
      <c r="M115" s="149">
        <v>0</v>
      </c>
      <c r="N115" s="150">
        <f>(F115-I115)</f>
        <v>0</v>
      </c>
    </row>
    <row r="116" spans="1:14">
      <c r="A116" s="32"/>
      <c r="B116" s="32"/>
      <c r="C116" s="32"/>
      <c r="D116" s="32"/>
      <c r="E116" s="32"/>
      <c r="F116" s="32"/>
      <c r="G116" s="32"/>
      <c r="H116" s="32"/>
      <c r="I116" s="32"/>
      <c r="J116" s="32"/>
      <c r="K116" s="32"/>
      <c r="L116" s="32"/>
      <c r="M116" s="32"/>
      <c r="N116" s="32"/>
    </row>
    <row r="117" spans="1:14">
      <c r="A117" s="32"/>
      <c r="B117" s="32"/>
      <c r="C117" s="151"/>
      <c r="D117" s="151"/>
      <c r="E117" s="151"/>
      <c r="F117" s="151"/>
      <c r="G117" s="151"/>
      <c r="H117" s="151"/>
      <c r="I117" s="151"/>
      <c r="J117" s="152"/>
      <c r="K117" s="152"/>
      <c r="L117" s="151"/>
      <c r="M117" s="151"/>
      <c r="N117" s="151"/>
    </row>
    <row r="118" spans="1:14">
      <c r="A118" s="772" t="s">
        <v>210</v>
      </c>
      <c r="B118" s="773"/>
      <c r="C118" s="771"/>
      <c r="D118" s="771" t="s">
        <v>455</v>
      </c>
      <c r="E118" s="737"/>
      <c r="F118" s="737"/>
      <c r="G118" s="737"/>
      <c r="H118" s="737" t="s">
        <v>495</v>
      </c>
      <c r="I118" s="737"/>
      <c r="J118" s="737"/>
      <c r="K118" s="737"/>
      <c r="L118" s="737"/>
      <c r="M118" s="737"/>
      <c r="N118" s="737"/>
    </row>
    <row r="119" spans="1:14">
      <c r="A119" s="768"/>
      <c r="B119" s="769"/>
      <c r="C119" s="770"/>
      <c r="D119" s="771"/>
      <c r="E119" s="737"/>
      <c r="F119" s="737"/>
      <c r="G119" s="737"/>
      <c r="H119" s="737"/>
      <c r="I119" s="737"/>
      <c r="J119" s="737"/>
      <c r="K119" s="737"/>
      <c r="L119" s="737"/>
      <c r="M119" s="737"/>
      <c r="N119" s="737"/>
    </row>
    <row r="120" spans="1:14" ht="60.6" customHeight="1">
      <c r="A120" s="768"/>
      <c r="B120" s="769"/>
      <c r="C120" s="770"/>
      <c r="D120" s="771"/>
      <c r="E120" s="737"/>
      <c r="F120" s="737"/>
      <c r="G120" s="737"/>
      <c r="H120" s="737"/>
      <c r="I120" s="737"/>
      <c r="J120" s="737"/>
      <c r="K120" s="737"/>
      <c r="L120" s="737"/>
      <c r="M120" s="737"/>
      <c r="N120" s="737"/>
    </row>
    <row r="121" spans="1:14">
      <c r="A121" s="772" t="s">
        <v>317</v>
      </c>
      <c r="B121" s="773"/>
      <c r="C121" s="771"/>
      <c r="D121" s="771" t="s">
        <v>317</v>
      </c>
      <c r="E121" s="737"/>
      <c r="F121" s="737"/>
      <c r="G121" s="737"/>
      <c r="H121" s="737" t="s">
        <v>317</v>
      </c>
      <c r="I121" s="737"/>
      <c r="J121" s="737"/>
      <c r="K121" s="737"/>
      <c r="L121" s="737"/>
      <c r="M121" s="737"/>
      <c r="N121" s="737"/>
    </row>
  </sheetData>
  <sheetProtection algorithmName="SHA-512" hashValue="ZfOI6ONtA2lMroY6PzZEwOOESHQyWRvbteLTn8mWEDTbMqcZB/wmPCDDXcYEGQTlAZ71E3l7i0Yy5yi1YTe/uQ==" saltValue="r185zvzs0mDrdRuMTxiqaQ==" spinCount="100000" sheet="1" objects="1" scenarios="1"/>
  <mergeCells count="236">
    <mergeCell ref="B89:C89"/>
    <mergeCell ref="D89:G89"/>
    <mergeCell ref="H89:N89"/>
    <mergeCell ref="J68:K68"/>
    <mergeCell ref="J64:K64"/>
    <mergeCell ref="J41:K41"/>
    <mergeCell ref="H87:N87"/>
    <mergeCell ref="N70:N71"/>
    <mergeCell ref="A86:B86"/>
    <mergeCell ref="J86:K86"/>
    <mergeCell ref="J46:K46"/>
    <mergeCell ref="E70:E71"/>
    <mergeCell ref="F70:F71"/>
    <mergeCell ref="G70:G71"/>
    <mergeCell ref="H70:H71"/>
    <mergeCell ref="B88:C88"/>
    <mergeCell ref="D88:G88"/>
    <mergeCell ref="H88:N88"/>
    <mergeCell ref="J75:K75"/>
    <mergeCell ref="B87:C87"/>
    <mergeCell ref="D87:G87"/>
    <mergeCell ref="J73:K73"/>
    <mergeCell ref="J79:K79"/>
    <mergeCell ref="J77:K77"/>
    <mergeCell ref="A12:A13"/>
    <mergeCell ref="C12:C13"/>
    <mergeCell ref="D12:D13"/>
    <mergeCell ref="J18:K18"/>
    <mergeCell ref="A1:N1"/>
    <mergeCell ref="A68:B68"/>
    <mergeCell ref="G6:H6"/>
    <mergeCell ref="J6:K6"/>
    <mergeCell ref="M6:N6"/>
    <mergeCell ref="J9:K9"/>
    <mergeCell ref="B27:D27"/>
    <mergeCell ref="E27:H27"/>
    <mergeCell ref="I27:N27"/>
    <mergeCell ref="J12:K13"/>
    <mergeCell ref="B12:B13"/>
    <mergeCell ref="B26:D26"/>
    <mergeCell ref="E26:H26"/>
    <mergeCell ref="I26:N26"/>
    <mergeCell ref="N12:N13"/>
    <mergeCell ref="J14:K14"/>
    <mergeCell ref="J20:K20"/>
    <mergeCell ref="A22:B22"/>
    <mergeCell ref="A2:A10"/>
    <mergeCell ref="C2:D2"/>
    <mergeCell ref="G10:H10"/>
    <mergeCell ref="J10:L10"/>
    <mergeCell ref="M10:N10"/>
    <mergeCell ref="J15:K15"/>
    <mergeCell ref="E2:F2"/>
    <mergeCell ref="J2:K2"/>
    <mergeCell ref="L12:M12"/>
    <mergeCell ref="J63:K63"/>
    <mergeCell ref="C6:D6"/>
    <mergeCell ref="E6:F6"/>
    <mergeCell ref="J8:K8"/>
    <mergeCell ref="M8:N8"/>
    <mergeCell ref="G2:H2"/>
    <mergeCell ref="C7:D7"/>
    <mergeCell ref="E7:F7"/>
    <mergeCell ref="G7:H7"/>
    <mergeCell ref="C9:D9"/>
    <mergeCell ref="J3:K3"/>
    <mergeCell ref="M2:N2"/>
    <mergeCell ref="C3:D3"/>
    <mergeCell ref="E3:F3"/>
    <mergeCell ref="G3:H3"/>
    <mergeCell ref="M4:N4"/>
    <mergeCell ref="C5:D5"/>
    <mergeCell ref="M3:N3"/>
    <mergeCell ref="C4:D4"/>
    <mergeCell ref="E4:F4"/>
    <mergeCell ref="G4:H4"/>
    <mergeCell ref="J4:K4"/>
    <mergeCell ref="M9:N9"/>
    <mergeCell ref="G9:H9"/>
    <mergeCell ref="J7:K7"/>
    <mergeCell ref="M7:N7"/>
    <mergeCell ref="C8:D8"/>
    <mergeCell ref="E8:F8"/>
    <mergeCell ref="G8:H8"/>
    <mergeCell ref="E9:F9"/>
    <mergeCell ref="E5:F5"/>
    <mergeCell ref="G5:H5"/>
    <mergeCell ref="J5:K5"/>
    <mergeCell ref="M5:N5"/>
    <mergeCell ref="J47:K47"/>
    <mergeCell ref="J61:K61"/>
    <mergeCell ref="B52:N52"/>
    <mergeCell ref="J53:K53"/>
    <mergeCell ref="L11:M11"/>
    <mergeCell ref="I25:N25"/>
    <mergeCell ref="E25:H25"/>
    <mergeCell ref="I24:N24"/>
    <mergeCell ref="J22:K22"/>
    <mergeCell ref="J21:K21"/>
    <mergeCell ref="J11:K11"/>
    <mergeCell ref="J19:K19"/>
    <mergeCell ref="H12:H13"/>
    <mergeCell ref="I12:I13"/>
    <mergeCell ref="J16:K16"/>
    <mergeCell ref="J17:K17"/>
    <mergeCell ref="B24:D24"/>
    <mergeCell ref="E24:H24"/>
    <mergeCell ref="D35:D36"/>
    <mergeCell ref="E35:E36"/>
    <mergeCell ref="B25:D25"/>
    <mergeCell ref="E12:E13"/>
    <mergeCell ref="F12:F13"/>
    <mergeCell ref="G12:G13"/>
    <mergeCell ref="J34:K34"/>
    <mergeCell ref="J43:K43"/>
    <mergeCell ref="J44:K44"/>
    <mergeCell ref="J45:K45"/>
    <mergeCell ref="J39:K39"/>
    <mergeCell ref="J40:K40"/>
    <mergeCell ref="B37:N37"/>
    <mergeCell ref="J42:K42"/>
    <mergeCell ref="H35:H36"/>
    <mergeCell ref="I35:I36"/>
    <mergeCell ref="J35:K36"/>
    <mergeCell ref="G35:G36"/>
    <mergeCell ref="A35:A36"/>
    <mergeCell ref="N35:N36"/>
    <mergeCell ref="A70:A71"/>
    <mergeCell ref="B70:B71"/>
    <mergeCell ref="C70:C71"/>
    <mergeCell ref="D70:D71"/>
    <mergeCell ref="A32:N32"/>
    <mergeCell ref="A33:N33"/>
    <mergeCell ref="J92:K92"/>
    <mergeCell ref="J54:K54"/>
    <mergeCell ref="J55:K55"/>
    <mergeCell ref="J56:K56"/>
    <mergeCell ref="J57:K57"/>
    <mergeCell ref="J58:K58"/>
    <mergeCell ref="J59:K59"/>
    <mergeCell ref="J60:K60"/>
    <mergeCell ref="A51:B51"/>
    <mergeCell ref="J38:K38"/>
    <mergeCell ref="J78:K78"/>
    <mergeCell ref="J76:K76"/>
    <mergeCell ref="B72:N72"/>
    <mergeCell ref="A85:B85"/>
    <mergeCell ref="J85:K85"/>
    <mergeCell ref="L34:M34"/>
    <mergeCell ref="J93:K93"/>
    <mergeCell ref="L69:M69"/>
    <mergeCell ref="L70:M70"/>
    <mergeCell ref="L35:M35"/>
    <mergeCell ref="C35:C36"/>
    <mergeCell ref="F35:F36"/>
    <mergeCell ref="B35:B36"/>
    <mergeCell ref="J62:K62"/>
    <mergeCell ref="J48:K48"/>
    <mergeCell ref="J51:K51"/>
    <mergeCell ref="J67:K67"/>
    <mergeCell ref="J65:K65"/>
    <mergeCell ref="J69:K69"/>
    <mergeCell ref="J74:K74"/>
    <mergeCell ref="I70:I71"/>
    <mergeCell ref="J82:K82"/>
    <mergeCell ref="J84:K84"/>
    <mergeCell ref="J81:K81"/>
    <mergeCell ref="B90:C90"/>
    <mergeCell ref="G93:I93"/>
    <mergeCell ref="J66:K66"/>
    <mergeCell ref="J70:K71"/>
    <mergeCell ref="J50:K50"/>
    <mergeCell ref="J49:K49"/>
    <mergeCell ref="N109:N110"/>
    <mergeCell ref="J80:K80"/>
    <mergeCell ref="J83:K83"/>
    <mergeCell ref="D94:E94"/>
    <mergeCell ref="G92:I92"/>
    <mergeCell ref="D90:G90"/>
    <mergeCell ref="H90:N90"/>
    <mergeCell ref="K102:L102"/>
    <mergeCell ref="K103:L103"/>
    <mergeCell ref="K104:L104"/>
    <mergeCell ref="D92:E92"/>
    <mergeCell ref="D93:E93"/>
    <mergeCell ref="G99:H99"/>
    <mergeCell ref="A106:N106"/>
    <mergeCell ref="G94:I94"/>
    <mergeCell ref="J94:K94"/>
    <mergeCell ref="K101:L101"/>
    <mergeCell ref="A92:C93"/>
    <mergeCell ref="A101:C102"/>
    <mergeCell ref="D99:E99"/>
    <mergeCell ref="A94:C94"/>
    <mergeCell ref="D98:E98"/>
    <mergeCell ref="A95:C95"/>
    <mergeCell ref="K98:L98"/>
    <mergeCell ref="A121:C121"/>
    <mergeCell ref="D121:G121"/>
    <mergeCell ref="H121:N121"/>
    <mergeCell ref="A111:N111"/>
    <mergeCell ref="J112:K112"/>
    <mergeCell ref="J113:K113"/>
    <mergeCell ref="J114:K114"/>
    <mergeCell ref="J115:K115"/>
    <mergeCell ref="A118:C118"/>
    <mergeCell ref="D118:G118"/>
    <mergeCell ref="H118:N118"/>
    <mergeCell ref="A119:C119"/>
    <mergeCell ref="D119:G119"/>
    <mergeCell ref="H119:N119"/>
    <mergeCell ref="A120:C120"/>
    <mergeCell ref="D120:G120"/>
    <mergeCell ref="H120:N120"/>
    <mergeCell ref="A108:B110"/>
    <mergeCell ref="C108:F108"/>
    <mergeCell ref="H108:M108"/>
    <mergeCell ref="C109:C110"/>
    <mergeCell ref="D109:D110"/>
    <mergeCell ref="A96:C100"/>
    <mergeCell ref="D96:E96"/>
    <mergeCell ref="G96:J96"/>
    <mergeCell ref="K96:L96"/>
    <mergeCell ref="G97:H97"/>
    <mergeCell ref="K97:L97"/>
    <mergeCell ref="G98:H98"/>
    <mergeCell ref="K100:L100"/>
    <mergeCell ref="K99:L99"/>
    <mergeCell ref="D97:E97"/>
    <mergeCell ref="E109:E110"/>
    <mergeCell ref="F109:F110"/>
    <mergeCell ref="G109:G110"/>
    <mergeCell ref="H109:H110"/>
    <mergeCell ref="I109:I110"/>
    <mergeCell ref="J109:K110"/>
    <mergeCell ref="L109:M109"/>
  </mergeCells>
  <printOptions horizontalCentered="1"/>
  <pageMargins left="0.23622047244094491" right="0.23622047244094491" top="1.4960629921259843" bottom="0.74803149606299213" header="0.31496062992125984" footer="0.31496062992125984"/>
  <pageSetup scale="41"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30" max="13" man="1"/>
    <brk id="68" max="13" man="1"/>
    <brk id="104" max="13" man="1"/>
  </rowBreaks>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35">
    <tabColor theme="8" tint="0.39997558519241921"/>
  </sheetPr>
  <dimension ref="A1:O119"/>
  <sheetViews>
    <sheetView showGridLines="0" zoomScale="80" zoomScaleNormal="80" zoomScaleSheetLayoutView="80" workbookViewId="0">
      <selection sqref="A1:N1"/>
    </sheetView>
  </sheetViews>
  <sheetFormatPr baseColWidth="10" defaultColWidth="11.42578125" defaultRowHeight="12"/>
  <cols>
    <col min="1" max="1" width="12.7109375" style="45" customWidth="1"/>
    <col min="2" max="2" width="53.5703125" style="45" customWidth="1"/>
    <col min="3" max="5" width="19.7109375" style="45" customWidth="1"/>
    <col min="6" max="6" width="23.7109375" style="45" customWidth="1"/>
    <col min="7" max="11" width="19.7109375" style="45" customWidth="1"/>
    <col min="12" max="13" width="19.7109375" style="48" customWidth="1"/>
    <col min="14" max="14" width="19.7109375" style="45" customWidth="1"/>
    <col min="15" max="16384" width="11.42578125" style="45"/>
  </cols>
  <sheetData>
    <row r="1" spans="1:15" ht="16.5" customHeight="1">
      <c r="A1" s="791" t="s">
        <v>510</v>
      </c>
      <c r="B1" s="791"/>
      <c r="C1" s="791"/>
      <c r="D1" s="791"/>
      <c r="E1" s="791"/>
      <c r="F1" s="791"/>
      <c r="G1" s="791"/>
      <c r="H1" s="791"/>
      <c r="I1" s="791"/>
      <c r="J1" s="791"/>
      <c r="K1" s="791"/>
      <c r="L1" s="791"/>
      <c r="M1" s="791"/>
      <c r="N1" s="791"/>
    </row>
    <row r="2" spans="1:15" ht="32.25" customHeight="1">
      <c r="A2" s="835"/>
      <c r="B2" s="53" t="s">
        <v>389</v>
      </c>
      <c r="C2" s="730" t="str">
        <f>PRESUPUESTO!C2</f>
        <v>CUNDINAMARCA</v>
      </c>
      <c r="D2" s="835"/>
      <c r="E2" s="812" t="s">
        <v>390</v>
      </c>
      <c r="F2" s="812"/>
      <c r="G2" s="836" t="s">
        <v>391</v>
      </c>
      <c r="H2" s="836"/>
      <c r="I2" s="38" t="s">
        <v>246</v>
      </c>
      <c r="J2" s="833" t="s">
        <v>392</v>
      </c>
      <c r="K2" s="833"/>
      <c r="L2" s="38" t="s">
        <v>393</v>
      </c>
      <c r="M2" s="833" t="s">
        <v>394</v>
      </c>
      <c r="N2" s="833"/>
    </row>
    <row r="3" spans="1:15" ht="27" customHeight="1">
      <c r="A3" s="835"/>
      <c r="B3" s="53" t="s">
        <v>395</v>
      </c>
      <c r="C3" s="730" t="str">
        <f>PRESUPUESTO!C3</f>
        <v>CUNDINAMARCA</v>
      </c>
      <c r="D3" s="835"/>
      <c r="E3" s="812"/>
      <c r="F3" s="812"/>
      <c r="G3" s="825" t="str">
        <f>PRESUPUESTO!$B$15</f>
        <v>(1) INTERVENCION APOYO PSICOLOGICO</v>
      </c>
      <c r="H3" s="825"/>
      <c r="I3" s="136">
        <f>PRESUPUESTO!J15</f>
        <v>40</v>
      </c>
      <c r="J3" s="823">
        <v>100</v>
      </c>
      <c r="K3" s="823"/>
      <c r="L3" s="136">
        <f t="shared" ref="L3:L8" si="0">I3-J3</f>
        <v>-60</v>
      </c>
      <c r="M3" s="844">
        <f>(J3*PRESUPUESTO!B11)+(L3*(PRESUPUESTO!B11*PRESUPUESTO!B13))</f>
        <v>48259900</v>
      </c>
      <c r="N3" s="844"/>
    </row>
    <row r="4" spans="1:15" ht="27" customHeight="1">
      <c r="A4" s="835"/>
      <c r="B4" s="54" t="s">
        <v>397</v>
      </c>
      <c r="C4" s="730" t="str">
        <f>PRESUPUESTO!C4</f>
        <v>CHIA</v>
      </c>
      <c r="D4" s="835"/>
      <c r="E4" s="812" t="s">
        <v>398</v>
      </c>
      <c r="F4" s="812"/>
      <c r="G4" s="825" t="str">
        <f>PRESUPUESTO!$B$16</f>
        <v>(2)</v>
      </c>
      <c r="H4" s="825"/>
      <c r="I4" s="136">
        <f>PRESUPUESTO!J16</f>
        <v>0</v>
      </c>
      <c r="J4" s="823">
        <v>0</v>
      </c>
      <c r="K4" s="823"/>
      <c r="L4" s="136">
        <f t="shared" si="0"/>
        <v>0</v>
      </c>
      <c r="M4" s="844">
        <f>(J4*PRESUPUESTO!C11)+(L4*(PRESUPUESTO!C11*PRESUPUESTO!C13))</f>
        <v>0</v>
      </c>
      <c r="N4" s="844"/>
    </row>
    <row r="5" spans="1:15" ht="27" customHeight="1">
      <c r="A5" s="835"/>
      <c r="B5" s="55" t="s">
        <v>399</v>
      </c>
      <c r="C5" s="827" t="str">
        <f>PRESUPUESTO!I2</f>
        <v>FUNDACION SAN NICOLAS</v>
      </c>
      <c r="D5" s="797"/>
      <c r="E5" s="840"/>
      <c r="F5" s="840"/>
      <c r="G5" s="825" t="str">
        <f>PRESUPUESTO!$B$17</f>
        <v>(3)</v>
      </c>
      <c r="H5" s="825"/>
      <c r="I5" s="136">
        <f>PRESUPUESTO!J17</f>
        <v>0</v>
      </c>
      <c r="J5" s="823">
        <v>0</v>
      </c>
      <c r="K5" s="823"/>
      <c r="L5" s="136">
        <f t="shared" si="0"/>
        <v>0</v>
      </c>
      <c r="M5" s="844">
        <f>(J5*PRESUPUESTO!D11)+(L5*(PRESUPUESTO!D11*PRESUPUESTO!D13))</f>
        <v>0</v>
      </c>
      <c r="N5" s="844"/>
    </row>
    <row r="6" spans="1:15" ht="27" customHeight="1">
      <c r="A6" s="835"/>
      <c r="B6" s="55" t="s">
        <v>401</v>
      </c>
      <c r="C6" s="827" t="str">
        <f>PRESUPUESTO!I3</f>
        <v>901.604.401-1</v>
      </c>
      <c r="D6" s="797"/>
      <c r="E6" s="812" t="s">
        <v>402</v>
      </c>
      <c r="F6" s="812"/>
      <c r="G6" s="825" t="str">
        <f>PRESUPUESTO!$B$18</f>
        <v>(4)</v>
      </c>
      <c r="H6" s="825"/>
      <c r="I6" s="136">
        <f>PRESUPUESTO!J18</f>
        <v>0</v>
      </c>
      <c r="J6" s="823">
        <v>0</v>
      </c>
      <c r="K6" s="823"/>
      <c r="L6" s="136">
        <f t="shared" si="0"/>
        <v>0</v>
      </c>
      <c r="M6" s="844">
        <f>(J6*PRESUPUESTO!E11)+(L6*(PRESUPUESTO!E11*PRESUPUESTO!E13))</f>
        <v>0</v>
      </c>
      <c r="N6" s="844"/>
    </row>
    <row r="7" spans="1:15" ht="27" customHeight="1">
      <c r="A7" s="835"/>
      <c r="B7" s="55" t="s">
        <v>199</v>
      </c>
      <c r="C7" s="828">
        <f>PRESUPUESTO!I4</f>
        <v>25004852025</v>
      </c>
      <c r="D7" s="828"/>
      <c r="E7" s="812"/>
      <c r="F7" s="812"/>
      <c r="G7" s="825" t="str">
        <f>PRESUPUESTO!B19</f>
        <v>(5)</v>
      </c>
      <c r="H7" s="825"/>
      <c r="I7" s="136">
        <f>PRESUPUESTO!J19</f>
        <v>0</v>
      </c>
      <c r="J7" s="823">
        <v>0</v>
      </c>
      <c r="K7" s="823"/>
      <c r="L7" s="136">
        <f t="shared" si="0"/>
        <v>0</v>
      </c>
      <c r="M7" s="844">
        <f>(J7*PRESUPUESTO!F11)+(L7*(PRESUPUESTO!F11*PRESUPUESTO!F13))</f>
        <v>0</v>
      </c>
      <c r="N7" s="844"/>
    </row>
    <row r="8" spans="1:15" ht="27" customHeight="1">
      <c r="A8" s="835"/>
      <c r="B8" s="53" t="s">
        <v>403</v>
      </c>
      <c r="C8" s="829">
        <f>PRESUPUESTO!M7+PRESUPUESTO!M11</f>
        <v>19303960</v>
      </c>
      <c r="D8" s="829"/>
      <c r="E8" s="812" t="s">
        <v>404</v>
      </c>
      <c r="F8" s="812"/>
      <c r="G8" s="825" t="str">
        <f>PRESUPUESTO!B20</f>
        <v>(6)</v>
      </c>
      <c r="H8" s="825"/>
      <c r="I8" s="136">
        <f>PRESUPUESTO!J20</f>
        <v>0</v>
      </c>
      <c r="J8" s="823">
        <v>0</v>
      </c>
      <c r="K8" s="823"/>
      <c r="L8" s="136">
        <f t="shared" si="0"/>
        <v>0</v>
      </c>
      <c r="M8" s="844">
        <f>(J8*PRESUPUESTO!G11)+(L8*(PRESUPUESTO!G11*PRESUPUESTO!G13))</f>
        <v>0</v>
      </c>
      <c r="N8" s="844"/>
    </row>
    <row r="9" spans="1:15" ht="21.75" customHeight="1">
      <c r="A9" s="835"/>
      <c r="B9" s="57" t="s">
        <v>405</v>
      </c>
      <c r="C9" s="812"/>
      <c r="D9" s="812"/>
      <c r="E9" s="812"/>
      <c r="F9" s="812"/>
      <c r="G9" s="845" t="s">
        <v>406</v>
      </c>
      <c r="H9" s="845"/>
      <c r="I9" s="194">
        <f>SUM(I3:I8)</f>
        <v>40</v>
      </c>
      <c r="J9" s="846">
        <f>SUM(J3:K8)</f>
        <v>100</v>
      </c>
      <c r="K9" s="846"/>
      <c r="L9" s="194">
        <f>SUM(L3:L8)</f>
        <v>-60</v>
      </c>
      <c r="M9" s="830">
        <f>SUM(M3:N8)</f>
        <v>48259900</v>
      </c>
      <c r="N9" s="830"/>
      <c r="O9" s="47"/>
    </row>
    <row r="10" spans="1:15" ht="18" customHeight="1">
      <c r="A10" s="835"/>
      <c r="B10" s="53"/>
      <c r="C10" s="53"/>
      <c r="D10" s="53"/>
      <c r="E10" s="53"/>
      <c r="F10" s="53"/>
      <c r="G10" s="813" t="s">
        <v>407</v>
      </c>
      <c r="H10" s="814"/>
      <c r="I10" s="200">
        <v>0</v>
      </c>
      <c r="J10" s="815" t="s">
        <v>241</v>
      </c>
      <c r="K10" s="816"/>
      <c r="L10" s="817"/>
      <c r="M10" s="818">
        <f>+M9+I10</f>
        <v>48259900</v>
      </c>
      <c r="N10" s="819"/>
    </row>
    <row r="11" spans="1:15" ht="18" customHeight="1">
      <c r="A11" s="58" t="s">
        <v>253</v>
      </c>
      <c r="B11" s="59" t="s">
        <v>408</v>
      </c>
      <c r="C11" s="60">
        <v>1</v>
      </c>
      <c r="D11" s="60">
        <v>2</v>
      </c>
      <c r="E11" s="60">
        <v>3</v>
      </c>
      <c r="F11" s="60" t="s">
        <v>409</v>
      </c>
      <c r="G11" s="60">
        <v>5</v>
      </c>
      <c r="H11" s="60">
        <v>-6</v>
      </c>
      <c r="I11" s="60" t="s">
        <v>410</v>
      </c>
      <c r="J11" s="837" t="s">
        <v>411</v>
      </c>
      <c r="K11" s="837"/>
      <c r="L11" s="806" t="s">
        <v>412</v>
      </c>
      <c r="M11" s="806"/>
      <c r="N11" s="59" t="s">
        <v>413</v>
      </c>
    </row>
    <row r="12" spans="1:15" s="46" customFormat="1" ht="27" customHeight="1">
      <c r="A12" s="812">
        <v>1</v>
      </c>
      <c r="B12" s="737" t="s">
        <v>255</v>
      </c>
      <c r="C12" s="809" t="s">
        <v>497</v>
      </c>
      <c r="D12" s="737" t="s">
        <v>415</v>
      </c>
      <c r="E12" s="737" t="s">
        <v>416</v>
      </c>
      <c r="F12" s="802" t="s">
        <v>417</v>
      </c>
      <c r="G12" s="802" t="s">
        <v>552</v>
      </c>
      <c r="H12" s="802" t="s">
        <v>553</v>
      </c>
      <c r="I12" s="802" t="s">
        <v>500</v>
      </c>
      <c r="J12" s="802" t="s">
        <v>421</v>
      </c>
      <c r="K12" s="802"/>
      <c r="L12" s="807" t="s">
        <v>422</v>
      </c>
      <c r="M12" s="807"/>
      <c r="N12" s="802" t="s">
        <v>423</v>
      </c>
    </row>
    <row r="13" spans="1:15" s="46" customFormat="1" ht="32.25" customHeight="1">
      <c r="A13" s="812"/>
      <c r="B13" s="737"/>
      <c r="C13" s="809"/>
      <c r="D13" s="737"/>
      <c r="E13" s="737"/>
      <c r="F13" s="802"/>
      <c r="G13" s="802"/>
      <c r="H13" s="802"/>
      <c r="I13" s="802"/>
      <c r="J13" s="802"/>
      <c r="K13" s="802"/>
      <c r="L13" s="63" t="s">
        <v>424</v>
      </c>
      <c r="M13" s="63" t="s">
        <v>425</v>
      </c>
      <c r="N13" s="802"/>
    </row>
    <row r="14" spans="1:15" ht="18" customHeight="1">
      <c r="A14" s="52">
        <v>1100</v>
      </c>
      <c r="B14" s="53" t="s">
        <v>426</v>
      </c>
      <c r="C14" s="148">
        <f>+'MES 11'!F14</f>
        <v>115823760</v>
      </c>
      <c r="D14" s="147">
        <v>0</v>
      </c>
      <c r="E14" s="147">
        <v>0</v>
      </c>
      <c r="F14" s="148">
        <f>C14+D14-E14</f>
        <v>115823760</v>
      </c>
      <c r="G14" s="148">
        <f>'MES 11'!I14</f>
        <v>471822564.32999998</v>
      </c>
      <c r="H14" s="147">
        <f>M9</f>
        <v>48259900</v>
      </c>
      <c r="I14" s="148">
        <f>G14+H14</f>
        <v>520082464.32999998</v>
      </c>
      <c r="J14" s="778">
        <f t="shared" ref="J14:J22" si="1">(I14/F14)</f>
        <v>4.4902916666666668</v>
      </c>
      <c r="K14" s="778"/>
      <c r="L14" s="149">
        <v>0</v>
      </c>
      <c r="M14" s="149">
        <v>0</v>
      </c>
      <c r="N14" s="246">
        <f>F14-I14</f>
        <v>-404258704.32999998</v>
      </c>
    </row>
    <row r="15" spans="1:15" ht="27.6" customHeight="1">
      <c r="A15" s="52">
        <v>1200</v>
      </c>
      <c r="B15" s="137" t="s">
        <v>259</v>
      </c>
      <c r="C15" s="148">
        <f>+PRESUPUESTO!K25</f>
        <v>0</v>
      </c>
      <c r="D15" s="147">
        <v>0</v>
      </c>
      <c r="E15" s="147">
        <v>0</v>
      </c>
      <c r="F15" s="148">
        <f t="shared" ref="F15:F17" si="2">C15+D15-E15</f>
        <v>0</v>
      </c>
      <c r="G15" s="148">
        <f>'MES 11'!I15</f>
        <v>0</v>
      </c>
      <c r="H15" s="147">
        <v>0</v>
      </c>
      <c r="I15" s="148">
        <f t="shared" ref="I15:I17" si="3">G15+H15</f>
        <v>0</v>
      </c>
      <c r="J15" s="778" t="e">
        <f t="shared" si="1"/>
        <v>#DIV/0!</v>
      </c>
      <c r="K15" s="778"/>
      <c r="L15" s="149">
        <v>0</v>
      </c>
      <c r="M15" s="149">
        <v>0</v>
      </c>
      <c r="N15" s="246">
        <f t="shared" ref="N15:N17" si="4">F15-I15</f>
        <v>0</v>
      </c>
    </row>
    <row r="16" spans="1:15" ht="25.9" customHeight="1">
      <c r="A16" s="52">
        <v>1300</v>
      </c>
      <c r="B16" s="137" t="s">
        <v>260</v>
      </c>
      <c r="C16" s="148">
        <f>+PRESUPUESTO!K26</f>
        <v>0</v>
      </c>
      <c r="D16" s="147">
        <v>0</v>
      </c>
      <c r="E16" s="147">
        <v>0</v>
      </c>
      <c r="F16" s="148">
        <f t="shared" si="2"/>
        <v>0</v>
      </c>
      <c r="G16" s="148">
        <f>'MES 11'!I16</f>
        <v>0</v>
      </c>
      <c r="H16" s="147">
        <v>0</v>
      </c>
      <c r="I16" s="148">
        <f t="shared" si="3"/>
        <v>0</v>
      </c>
      <c r="J16" s="778" t="e">
        <f t="shared" si="1"/>
        <v>#DIV/0!</v>
      </c>
      <c r="K16" s="778"/>
      <c r="L16" s="149">
        <v>0</v>
      </c>
      <c r="M16" s="149">
        <v>0</v>
      </c>
      <c r="N16" s="246">
        <f t="shared" si="4"/>
        <v>0</v>
      </c>
    </row>
    <row r="17" spans="1:14" ht="18" customHeight="1">
      <c r="A17" s="52">
        <v>1400</v>
      </c>
      <c r="B17" s="53" t="s">
        <v>261</v>
      </c>
      <c r="C17" s="148">
        <f>+PRESUPUESTO!K27</f>
        <v>0</v>
      </c>
      <c r="D17" s="147">
        <v>0</v>
      </c>
      <c r="E17" s="147">
        <v>0</v>
      </c>
      <c r="F17" s="148">
        <f t="shared" si="2"/>
        <v>0</v>
      </c>
      <c r="G17" s="148">
        <f>'MES 11'!I17</f>
        <v>0</v>
      </c>
      <c r="H17" s="147">
        <v>0</v>
      </c>
      <c r="I17" s="148">
        <f t="shared" si="3"/>
        <v>0</v>
      </c>
      <c r="J17" s="778" t="e">
        <f t="shared" si="1"/>
        <v>#DIV/0!</v>
      </c>
      <c r="K17" s="778"/>
      <c r="L17" s="149">
        <v>0</v>
      </c>
      <c r="M17" s="149">
        <v>0</v>
      </c>
      <c r="N17" s="246">
        <f t="shared" si="4"/>
        <v>0</v>
      </c>
    </row>
    <row r="18" spans="1:14" ht="18" customHeight="1">
      <c r="A18" s="52">
        <v>1500</v>
      </c>
      <c r="B18" s="53" t="s">
        <v>262</v>
      </c>
      <c r="C18" s="148">
        <f>+PRESUPUESTO!K28</f>
        <v>0</v>
      </c>
      <c r="D18" s="147">
        <v>0</v>
      </c>
      <c r="E18" s="147">
        <v>0</v>
      </c>
      <c r="F18" s="148">
        <f>C18+D18-E18</f>
        <v>0</v>
      </c>
      <c r="G18" s="148">
        <f>'MES 11'!I18</f>
        <v>0</v>
      </c>
      <c r="H18" s="147">
        <v>0</v>
      </c>
      <c r="I18" s="148">
        <f>G18+H18</f>
        <v>0</v>
      </c>
      <c r="J18" s="778" t="e">
        <f t="shared" si="1"/>
        <v>#DIV/0!</v>
      </c>
      <c r="K18" s="778"/>
      <c r="L18" s="149">
        <v>0</v>
      </c>
      <c r="M18" s="149">
        <v>0</v>
      </c>
      <c r="N18" s="246">
        <f>F18-I18</f>
        <v>0</v>
      </c>
    </row>
    <row r="19" spans="1:14" ht="18" customHeight="1">
      <c r="A19" s="52">
        <v>1600</v>
      </c>
      <c r="B19" s="53" t="s">
        <v>263</v>
      </c>
      <c r="C19" s="148">
        <f>+PRESUPUESTO!K29</f>
        <v>0</v>
      </c>
      <c r="D19" s="147">
        <v>0</v>
      </c>
      <c r="E19" s="147">
        <v>0</v>
      </c>
      <c r="F19" s="148">
        <f>C19+D19-E19</f>
        <v>0</v>
      </c>
      <c r="G19" s="148">
        <f>'MES 11'!I19</f>
        <v>0</v>
      </c>
      <c r="H19" s="147">
        <v>0</v>
      </c>
      <c r="I19" s="148">
        <f>G19+H19</f>
        <v>0</v>
      </c>
      <c r="J19" s="778" t="e">
        <f t="shared" si="1"/>
        <v>#DIV/0!</v>
      </c>
      <c r="K19" s="778"/>
      <c r="L19" s="149">
        <v>0</v>
      </c>
      <c r="M19" s="149">
        <v>0</v>
      </c>
      <c r="N19" s="246">
        <f>F19-I19</f>
        <v>0</v>
      </c>
    </row>
    <row r="20" spans="1:14" ht="18" customHeight="1">
      <c r="A20" s="52">
        <v>1700</v>
      </c>
      <c r="B20" s="53" t="s">
        <v>427</v>
      </c>
      <c r="C20" s="148">
        <f>+PRESUPUESTO!K30</f>
        <v>0</v>
      </c>
      <c r="D20" s="147">
        <v>0</v>
      </c>
      <c r="E20" s="147">
        <v>0</v>
      </c>
      <c r="F20" s="148">
        <f>C20+D20-E20</f>
        <v>0</v>
      </c>
      <c r="G20" s="148">
        <f>'MES 11'!I20</f>
        <v>0</v>
      </c>
      <c r="H20" s="147">
        <v>0</v>
      </c>
      <c r="I20" s="148">
        <f>G20+H20</f>
        <v>0</v>
      </c>
      <c r="J20" s="778" t="e">
        <f t="shared" si="1"/>
        <v>#DIV/0!</v>
      </c>
      <c r="K20" s="778"/>
      <c r="L20" s="149">
        <v>0</v>
      </c>
      <c r="M20" s="149">
        <v>0</v>
      </c>
      <c r="N20" s="246">
        <f>F20-I20</f>
        <v>0</v>
      </c>
    </row>
    <row r="21" spans="1:14" ht="18" customHeight="1">
      <c r="A21" s="52">
        <v>1800</v>
      </c>
      <c r="B21" s="53" t="s">
        <v>428</v>
      </c>
      <c r="C21" s="148">
        <f>+PRESUPUESTO!K31</f>
        <v>0</v>
      </c>
      <c r="D21" s="147">
        <v>0</v>
      </c>
      <c r="E21" s="147">
        <v>0</v>
      </c>
      <c r="F21" s="148">
        <f>C21+D21-E21</f>
        <v>0</v>
      </c>
      <c r="G21" s="148">
        <f>'MES 11'!I21</f>
        <v>0</v>
      </c>
      <c r="H21" s="147">
        <v>0</v>
      </c>
      <c r="I21" s="148">
        <f>G21+H21</f>
        <v>0</v>
      </c>
      <c r="J21" s="778" t="e">
        <f t="shared" si="1"/>
        <v>#DIV/0!</v>
      </c>
      <c r="K21" s="778"/>
      <c r="L21" s="149">
        <v>0</v>
      </c>
      <c r="M21" s="149">
        <v>0</v>
      </c>
      <c r="N21" s="246">
        <f>F21-I21</f>
        <v>0</v>
      </c>
    </row>
    <row r="22" spans="1:14" s="47" customFormat="1" ht="18" customHeight="1">
      <c r="A22" s="737" t="s">
        <v>429</v>
      </c>
      <c r="B22" s="737"/>
      <c r="C22" s="144">
        <f t="shared" ref="C22:I22" si="5">SUM(C14:C21)</f>
        <v>115823760</v>
      </c>
      <c r="D22" s="144">
        <f t="shared" si="5"/>
        <v>0</v>
      </c>
      <c r="E22" s="144">
        <f t="shared" si="5"/>
        <v>0</v>
      </c>
      <c r="F22" s="144">
        <f t="shared" si="5"/>
        <v>115823760</v>
      </c>
      <c r="G22" s="144">
        <f t="shared" si="5"/>
        <v>471822564.32999998</v>
      </c>
      <c r="H22" s="144">
        <f t="shared" si="5"/>
        <v>48259900</v>
      </c>
      <c r="I22" s="144">
        <f t="shared" si="5"/>
        <v>520082464.32999998</v>
      </c>
      <c r="J22" s="777">
        <f t="shared" si="1"/>
        <v>4.4902916666666668</v>
      </c>
      <c r="K22" s="777"/>
      <c r="L22" s="245">
        <f>SUM(L14:L21)</f>
        <v>0</v>
      </c>
      <c r="M22" s="245">
        <f>SUM(M14:M21)</f>
        <v>0</v>
      </c>
      <c r="N22" s="247">
        <f>SUM(N14:N21)</f>
        <v>-404258704.32999998</v>
      </c>
    </row>
    <row r="23" spans="1:14" ht="18" customHeight="1"/>
    <row r="24" spans="1:14" ht="18" customHeight="1">
      <c r="B24" s="737" t="s">
        <v>210</v>
      </c>
      <c r="C24" s="737"/>
      <c r="D24" s="737"/>
      <c r="E24" s="737" t="s">
        <v>501</v>
      </c>
      <c r="F24" s="737"/>
      <c r="G24" s="737"/>
      <c r="H24" s="737"/>
      <c r="I24" s="737" t="s">
        <v>502</v>
      </c>
      <c r="J24" s="737"/>
      <c r="K24" s="737"/>
      <c r="L24" s="737"/>
      <c r="M24" s="737"/>
      <c r="N24" s="737"/>
    </row>
    <row r="25" spans="1:14" ht="18" customHeight="1">
      <c r="B25" s="737"/>
      <c r="C25" s="737"/>
      <c r="D25" s="737"/>
      <c r="E25" s="737"/>
      <c r="F25" s="737"/>
      <c r="G25" s="737"/>
      <c r="H25" s="737"/>
      <c r="I25" s="737"/>
      <c r="J25" s="737"/>
      <c r="K25" s="737"/>
      <c r="L25" s="737"/>
      <c r="M25" s="737"/>
      <c r="N25" s="737"/>
    </row>
    <row r="26" spans="1:14" ht="40.5" customHeight="1">
      <c r="B26" s="737"/>
      <c r="C26" s="737"/>
      <c r="D26" s="737"/>
      <c r="E26" s="737"/>
      <c r="F26" s="737"/>
      <c r="G26" s="737"/>
      <c r="H26" s="737"/>
      <c r="I26" s="737"/>
      <c r="J26" s="737"/>
      <c r="K26" s="737"/>
      <c r="L26" s="737"/>
      <c r="M26" s="737"/>
      <c r="N26" s="737"/>
    </row>
    <row r="27" spans="1:14">
      <c r="B27" s="737" t="s">
        <v>317</v>
      </c>
      <c r="C27" s="737"/>
      <c r="D27" s="737"/>
      <c r="E27" s="737" t="s">
        <v>317</v>
      </c>
      <c r="F27" s="737"/>
      <c r="G27" s="737"/>
      <c r="H27" s="737"/>
      <c r="I27" s="737" t="s">
        <v>317</v>
      </c>
      <c r="J27" s="737"/>
      <c r="K27" s="737"/>
      <c r="L27" s="737"/>
      <c r="M27" s="737"/>
      <c r="N27" s="737"/>
    </row>
    <row r="28" spans="1:14" ht="14.45" customHeight="1"/>
    <row r="29" spans="1:14">
      <c r="B29" s="49" t="s">
        <v>432</v>
      </c>
    </row>
    <row r="30" spans="1:14">
      <c r="B30" s="49"/>
    </row>
    <row r="31" spans="1:14">
      <c r="A31" s="810" t="s">
        <v>433</v>
      </c>
      <c r="B31" s="810"/>
      <c r="C31" s="810"/>
      <c r="D31" s="810"/>
      <c r="E31" s="810"/>
      <c r="F31" s="810"/>
      <c r="G31" s="810"/>
      <c r="H31" s="810"/>
      <c r="I31" s="810"/>
      <c r="J31" s="810"/>
      <c r="K31" s="810"/>
      <c r="L31" s="810"/>
      <c r="M31" s="810"/>
      <c r="N31" s="810"/>
    </row>
    <row r="32" spans="1:14">
      <c r="A32" s="834"/>
      <c r="B32" s="834"/>
      <c r="C32" s="834"/>
      <c r="D32" s="834"/>
      <c r="E32" s="834"/>
      <c r="F32" s="834"/>
      <c r="G32" s="834"/>
      <c r="H32" s="834"/>
      <c r="I32" s="834"/>
      <c r="J32" s="834"/>
      <c r="K32" s="834"/>
      <c r="L32" s="834"/>
      <c r="M32" s="834"/>
      <c r="N32" s="834"/>
    </row>
    <row r="33" spans="1:14" ht="18" customHeight="1">
      <c r="A33" s="58" t="s">
        <v>253</v>
      </c>
      <c r="B33" s="59" t="s">
        <v>408</v>
      </c>
      <c r="C33" s="59">
        <v>1</v>
      </c>
      <c r="D33" s="59">
        <v>2</v>
      </c>
      <c r="E33" s="59">
        <v>3</v>
      </c>
      <c r="F33" s="59" t="s">
        <v>409</v>
      </c>
      <c r="G33" s="59">
        <v>5</v>
      </c>
      <c r="H33" s="59">
        <v>-6</v>
      </c>
      <c r="I33" s="59" t="s">
        <v>410</v>
      </c>
      <c r="J33" s="826" t="s">
        <v>411</v>
      </c>
      <c r="K33" s="826"/>
      <c r="L33" s="806" t="s">
        <v>412</v>
      </c>
      <c r="M33" s="806"/>
      <c r="N33" s="59" t="s">
        <v>413</v>
      </c>
    </row>
    <row r="34" spans="1:14" s="47" customFormat="1" ht="22.9" customHeight="1">
      <c r="A34" s="737">
        <v>2000</v>
      </c>
      <c r="B34" s="737" t="s">
        <v>269</v>
      </c>
      <c r="C34" s="809" t="s">
        <v>497</v>
      </c>
      <c r="D34" s="737" t="s">
        <v>415</v>
      </c>
      <c r="E34" s="737" t="s">
        <v>416</v>
      </c>
      <c r="F34" s="802" t="s">
        <v>417</v>
      </c>
      <c r="G34" s="802" t="s">
        <v>554</v>
      </c>
      <c r="H34" s="802" t="s">
        <v>555</v>
      </c>
      <c r="I34" s="802" t="s">
        <v>506</v>
      </c>
      <c r="J34" s="802" t="s">
        <v>439</v>
      </c>
      <c r="K34" s="802"/>
      <c r="L34" s="807" t="s">
        <v>422</v>
      </c>
      <c r="M34" s="807"/>
      <c r="N34" s="802" t="s">
        <v>440</v>
      </c>
    </row>
    <row r="35" spans="1:14" s="47" customFormat="1" ht="21" customHeight="1">
      <c r="A35" s="737"/>
      <c r="B35" s="737"/>
      <c r="C35" s="809"/>
      <c r="D35" s="737"/>
      <c r="E35" s="737"/>
      <c r="F35" s="802"/>
      <c r="G35" s="802"/>
      <c r="H35" s="802"/>
      <c r="I35" s="802"/>
      <c r="J35" s="802"/>
      <c r="K35" s="802"/>
      <c r="L35" s="62" t="s">
        <v>441</v>
      </c>
      <c r="M35" s="62" t="s">
        <v>442</v>
      </c>
      <c r="N35" s="802"/>
    </row>
    <row r="36" spans="1:14" s="47" customFormat="1" ht="18" customHeight="1">
      <c r="A36" s="61">
        <v>2100</v>
      </c>
      <c r="B36" s="808" t="s">
        <v>92</v>
      </c>
      <c r="C36" s="808"/>
      <c r="D36" s="808"/>
      <c r="E36" s="808"/>
      <c r="F36" s="808"/>
      <c r="G36" s="808"/>
      <c r="H36" s="808"/>
      <c r="I36" s="808"/>
      <c r="J36" s="808"/>
      <c r="K36" s="808"/>
      <c r="L36" s="808"/>
      <c r="M36" s="808"/>
      <c r="N36" s="808"/>
    </row>
    <row r="37" spans="1:14" ht="18" customHeight="1">
      <c r="A37" s="52">
        <v>2101</v>
      </c>
      <c r="B37" s="53" t="s">
        <v>272</v>
      </c>
      <c r="C37" s="148">
        <f>+PRESUPUESTO!K36</f>
        <v>0</v>
      </c>
      <c r="D37" s="147">
        <v>0</v>
      </c>
      <c r="E37" s="147">
        <v>0</v>
      </c>
      <c r="F37" s="148">
        <f>C37+D37-E37</f>
        <v>0</v>
      </c>
      <c r="G37" s="148">
        <f>'MES 11'!I38</f>
        <v>0</v>
      </c>
      <c r="H37" s="147">
        <v>0</v>
      </c>
      <c r="I37" s="148">
        <f>G37+H37</f>
        <v>0</v>
      </c>
      <c r="J37" s="778" t="e">
        <f>(I37/F37)</f>
        <v>#DIV/0!</v>
      </c>
      <c r="K37" s="778"/>
      <c r="L37" s="149">
        <v>0</v>
      </c>
      <c r="M37" s="149">
        <v>0</v>
      </c>
      <c r="N37" s="238">
        <f>(F37-I37)</f>
        <v>0</v>
      </c>
    </row>
    <row r="38" spans="1:14" ht="18" customHeight="1">
      <c r="A38" s="52">
        <v>2102</v>
      </c>
      <c r="B38" s="53" t="s">
        <v>273</v>
      </c>
      <c r="C38" s="148">
        <f>+PRESUPUESTO!K37</f>
        <v>0</v>
      </c>
      <c r="D38" s="147">
        <v>0</v>
      </c>
      <c r="E38" s="147">
        <v>0</v>
      </c>
      <c r="F38" s="148">
        <f t="shared" ref="F38:F47" si="6">C38+D38-E38</f>
        <v>0</v>
      </c>
      <c r="G38" s="148">
        <f>'MES 11'!I39</f>
        <v>0</v>
      </c>
      <c r="H38" s="147">
        <v>0</v>
      </c>
      <c r="I38" s="148">
        <f t="shared" ref="I38:I47" si="7">G38+H38</f>
        <v>0</v>
      </c>
      <c r="J38" s="778" t="e">
        <f t="shared" ref="J38:J47" si="8">(I38/F38)</f>
        <v>#DIV/0!</v>
      </c>
      <c r="K38" s="778"/>
      <c r="L38" s="149">
        <v>0</v>
      </c>
      <c r="M38" s="149">
        <v>0</v>
      </c>
      <c r="N38" s="238">
        <f t="shared" ref="N38:N47" si="9">(F38-I38)</f>
        <v>0</v>
      </c>
    </row>
    <row r="39" spans="1:14" ht="18" customHeight="1">
      <c r="A39" s="52">
        <v>2103</v>
      </c>
      <c r="B39" s="53" t="s">
        <v>274</v>
      </c>
      <c r="C39" s="148">
        <f>+PRESUPUESTO!K38</f>
        <v>0</v>
      </c>
      <c r="D39" s="147">
        <v>0</v>
      </c>
      <c r="E39" s="147">
        <v>0</v>
      </c>
      <c r="F39" s="148">
        <f t="shared" si="6"/>
        <v>0</v>
      </c>
      <c r="G39" s="148">
        <f>'MES 11'!I40</f>
        <v>0</v>
      </c>
      <c r="H39" s="147">
        <v>0</v>
      </c>
      <c r="I39" s="148">
        <f t="shared" si="7"/>
        <v>0</v>
      </c>
      <c r="J39" s="778" t="e">
        <f t="shared" si="8"/>
        <v>#DIV/0!</v>
      </c>
      <c r="K39" s="778"/>
      <c r="L39" s="149">
        <v>0</v>
      </c>
      <c r="M39" s="149">
        <v>0</v>
      </c>
      <c r="N39" s="238">
        <f t="shared" si="9"/>
        <v>0</v>
      </c>
    </row>
    <row r="40" spans="1:14" ht="18" customHeight="1">
      <c r="A40" s="52">
        <v>2104</v>
      </c>
      <c r="B40" s="53" t="s">
        <v>275</v>
      </c>
      <c r="C40" s="148">
        <f>+PRESUPUESTO!K39</f>
        <v>0</v>
      </c>
      <c r="D40" s="147">
        <v>0</v>
      </c>
      <c r="E40" s="147">
        <v>0</v>
      </c>
      <c r="F40" s="148">
        <f t="shared" si="6"/>
        <v>0</v>
      </c>
      <c r="G40" s="148">
        <f>'MES 11'!I41</f>
        <v>0</v>
      </c>
      <c r="H40" s="147">
        <v>0</v>
      </c>
      <c r="I40" s="148">
        <f t="shared" si="7"/>
        <v>0</v>
      </c>
      <c r="J40" s="778" t="e">
        <f t="shared" si="8"/>
        <v>#DIV/0!</v>
      </c>
      <c r="K40" s="778"/>
      <c r="L40" s="149">
        <v>0</v>
      </c>
      <c r="M40" s="149">
        <v>0</v>
      </c>
      <c r="N40" s="238">
        <f t="shared" si="9"/>
        <v>0</v>
      </c>
    </row>
    <row r="41" spans="1:14" ht="18" customHeight="1">
      <c r="A41" s="52">
        <v>2105</v>
      </c>
      <c r="B41" s="53" t="s">
        <v>276</v>
      </c>
      <c r="C41" s="148">
        <f>+PRESUPUESTO!K40</f>
        <v>0</v>
      </c>
      <c r="D41" s="147">
        <v>0</v>
      </c>
      <c r="E41" s="147">
        <v>0</v>
      </c>
      <c r="F41" s="148">
        <f t="shared" si="6"/>
        <v>0</v>
      </c>
      <c r="G41" s="148">
        <f>'MES 11'!I42</f>
        <v>0</v>
      </c>
      <c r="H41" s="147">
        <v>0</v>
      </c>
      <c r="I41" s="148">
        <f t="shared" si="7"/>
        <v>0</v>
      </c>
      <c r="J41" s="778" t="e">
        <f t="shared" si="8"/>
        <v>#DIV/0!</v>
      </c>
      <c r="K41" s="778"/>
      <c r="L41" s="149">
        <v>0</v>
      </c>
      <c r="M41" s="149">
        <v>0</v>
      </c>
      <c r="N41" s="238">
        <f t="shared" si="9"/>
        <v>0</v>
      </c>
    </row>
    <row r="42" spans="1:14" ht="21" customHeight="1">
      <c r="A42" s="52">
        <v>2106</v>
      </c>
      <c r="B42" s="53" t="s">
        <v>277</v>
      </c>
      <c r="C42" s="148">
        <f>+PRESUPUESTO!K41</f>
        <v>0</v>
      </c>
      <c r="D42" s="147">
        <v>0</v>
      </c>
      <c r="E42" s="147">
        <v>0</v>
      </c>
      <c r="F42" s="148">
        <f t="shared" si="6"/>
        <v>0</v>
      </c>
      <c r="G42" s="148">
        <f>'MES 11'!I43</f>
        <v>0</v>
      </c>
      <c r="H42" s="147">
        <v>0</v>
      </c>
      <c r="I42" s="148">
        <f t="shared" si="7"/>
        <v>0</v>
      </c>
      <c r="J42" s="778" t="e">
        <f t="shared" si="8"/>
        <v>#DIV/0!</v>
      </c>
      <c r="K42" s="778"/>
      <c r="L42" s="149">
        <v>0</v>
      </c>
      <c r="M42" s="149">
        <v>0</v>
      </c>
      <c r="N42" s="238">
        <f t="shared" si="9"/>
        <v>0</v>
      </c>
    </row>
    <row r="43" spans="1:14" ht="18" customHeight="1">
      <c r="A43" s="52">
        <v>2107</v>
      </c>
      <c r="B43" s="53" t="s">
        <v>278</v>
      </c>
      <c r="C43" s="148">
        <f>+PRESUPUESTO!K42</f>
        <v>0</v>
      </c>
      <c r="D43" s="147">
        <v>0</v>
      </c>
      <c r="E43" s="147">
        <v>0</v>
      </c>
      <c r="F43" s="148">
        <f t="shared" si="6"/>
        <v>0</v>
      </c>
      <c r="G43" s="148">
        <f>'MES 11'!I44</f>
        <v>0</v>
      </c>
      <c r="H43" s="147">
        <v>0</v>
      </c>
      <c r="I43" s="148">
        <f t="shared" si="7"/>
        <v>0</v>
      </c>
      <c r="J43" s="778" t="e">
        <f t="shared" si="8"/>
        <v>#DIV/0!</v>
      </c>
      <c r="K43" s="778"/>
      <c r="L43" s="149">
        <v>0</v>
      </c>
      <c r="M43" s="149">
        <v>0</v>
      </c>
      <c r="N43" s="238">
        <f t="shared" si="9"/>
        <v>0</v>
      </c>
    </row>
    <row r="44" spans="1:14" ht="20.25" customHeight="1">
      <c r="A44" s="52">
        <v>2108</v>
      </c>
      <c r="B44" s="65" t="s">
        <v>443</v>
      </c>
      <c r="C44" s="148">
        <f>+PRESUPUESTO!K43</f>
        <v>0</v>
      </c>
      <c r="D44" s="147">
        <v>0</v>
      </c>
      <c r="E44" s="147">
        <v>0</v>
      </c>
      <c r="F44" s="148">
        <f t="shared" si="6"/>
        <v>0</v>
      </c>
      <c r="G44" s="148">
        <f>'MES 11'!I45</f>
        <v>0</v>
      </c>
      <c r="H44" s="147">
        <v>0</v>
      </c>
      <c r="I44" s="148">
        <f t="shared" si="7"/>
        <v>0</v>
      </c>
      <c r="J44" s="778" t="e">
        <f t="shared" si="8"/>
        <v>#DIV/0!</v>
      </c>
      <c r="K44" s="778"/>
      <c r="L44" s="149">
        <v>0</v>
      </c>
      <c r="M44" s="149">
        <v>0</v>
      </c>
      <c r="N44" s="238">
        <f t="shared" si="9"/>
        <v>0</v>
      </c>
    </row>
    <row r="45" spans="1:14" ht="18" customHeight="1">
      <c r="A45" s="52">
        <v>2109</v>
      </c>
      <c r="B45" s="53" t="s">
        <v>280</v>
      </c>
      <c r="C45" s="148">
        <f>+PRESUPUESTO!K44</f>
        <v>0</v>
      </c>
      <c r="D45" s="147">
        <v>0</v>
      </c>
      <c r="E45" s="147">
        <v>0</v>
      </c>
      <c r="F45" s="148">
        <f t="shared" si="6"/>
        <v>0</v>
      </c>
      <c r="G45" s="148">
        <f>'MES 11'!I46</f>
        <v>0</v>
      </c>
      <c r="H45" s="147">
        <v>0</v>
      </c>
      <c r="I45" s="148">
        <f t="shared" si="7"/>
        <v>0</v>
      </c>
      <c r="J45" s="778" t="e">
        <f t="shared" si="8"/>
        <v>#DIV/0!</v>
      </c>
      <c r="K45" s="778"/>
      <c r="L45" s="149">
        <v>0</v>
      </c>
      <c r="M45" s="149">
        <v>0</v>
      </c>
      <c r="N45" s="238">
        <f t="shared" si="9"/>
        <v>0</v>
      </c>
    </row>
    <row r="46" spans="1:14" ht="18" customHeight="1">
      <c r="A46" s="52">
        <f>+A45+1</f>
        <v>2110</v>
      </c>
      <c r="B46" s="53" t="s">
        <v>281</v>
      </c>
      <c r="C46" s="148">
        <f>+PRESUPUESTO!K45</f>
        <v>69000000</v>
      </c>
      <c r="D46" s="147">
        <v>0</v>
      </c>
      <c r="E46" s="147">
        <v>0</v>
      </c>
      <c r="F46" s="148">
        <f t="shared" si="6"/>
        <v>69000000</v>
      </c>
      <c r="G46" s="148">
        <f>'MES 11'!I47</f>
        <v>39918759</v>
      </c>
      <c r="H46" s="147">
        <v>0</v>
      </c>
      <c r="I46" s="148">
        <f t="shared" si="7"/>
        <v>39918759</v>
      </c>
      <c r="J46" s="778">
        <f t="shared" si="8"/>
        <v>0.57853273913043479</v>
      </c>
      <c r="K46" s="778"/>
      <c r="L46" s="149">
        <v>0</v>
      </c>
      <c r="M46" s="149">
        <v>0</v>
      </c>
      <c r="N46" s="238">
        <f t="shared" si="9"/>
        <v>29081241</v>
      </c>
    </row>
    <row r="47" spans="1:14" ht="18" customHeight="1">
      <c r="A47" s="52">
        <f>+A46+1</f>
        <v>2111</v>
      </c>
      <c r="B47" s="53" t="s">
        <v>282</v>
      </c>
      <c r="C47" s="148">
        <f>+PRESUPUESTO!K46</f>
        <v>0</v>
      </c>
      <c r="D47" s="147">
        <v>0</v>
      </c>
      <c r="E47" s="147">
        <v>0</v>
      </c>
      <c r="F47" s="148">
        <f t="shared" si="6"/>
        <v>0</v>
      </c>
      <c r="G47" s="148">
        <f>'MES 11'!I48</f>
        <v>0</v>
      </c>
      <c r="H47" s="147">
        <v>0</v>
      </c>
      <c r="I47" s="148">
        <f t="shared" si="7"/>
        <v>0</v>
      </c>
      <c r="J47" s="778" t="e">
        <f t="shared" si="8"/>
        <v>#DIV/0!</v>
      </c>
      <c r="K47" s="778"/>
      <c r="L47" s="149">
        <v>0</v>
      </c>
      <c r="M47" s="149">
        <v>0</v>
      </c>
      <c r="N47" s="238">
        <f t="shared" si="9"/>
        <v>0</v>
      </c>
    </row>
    <row r="48" spans="1:14" ht="18" customHeight="1">
      <c r="A48" s="52">
        <f>+A47+1</f>
        <v>2112</v>
      </c>
      <c r="B48" s="53" t="s">
        <v>283</v>
      </c>
      <c r="C48" s="148">
        <f>+PRESUPUESTO!K47</f>
        <v>3000000</v>
      </c>
      <c r="D48" s="147">
        <v>0</v>
      </c>
      <c r="E48" s="147">
        <v>0</v>
      </c>
      <c r="F48" s="148">
        <f>C48+D48-E48</f>
        <v>3000000</v>
      </c>
      <c r="G48" s="148">
        <f>'MES 11'!I49</f>
        <v>500000</v>
      </c>
      <c r="H48" s="147">
        <v>0</v>
      </c>
      <c r="I48" s="148">
        <f>G48+H48</f>
        <v>500000</v>
      </c>
      <c r="J48" s="778">
        <f>(I48/F48)</f>
        <v>0.16666666666666666</v>
      </c>
      <c r="K48" s="778"/>
      <c r="L48" s="149">
        <v>0</v>
      </c>
      <c r="M48" s="149">
        <v>0</v>
      </c>
      <c r="N48" s="238">
        <f>(F48-I48)</f>
        <v>2500000</v>
      </c>
    </row>
    <row r="49" spans="1:14" ht="18" customHeight="1">
      <c r="A49" s="52">
        <f>+A48+1</f>
        <v>2113</v>
      </c>
      <c r="B49" s="53" t="s">
        <v>284</v>
      </c>
      <c r="C49" s="148">
        <f>+PRESUPUESTO!K48</f>
        <v>0</v>
      </c>
      <c r="D49" s="147">
        <v>0</v>
      </c>
      <c r="E49" s="147">
        <v>0</v>
      </c>
      <c r="F49" s="148">
        <f>C49+D49-E49</f>
        <v>0</v>
      </c>
      <c r="G49" s="148">
        <f>'MES 11'!I50</f>
        <v>0</v>
      </c>
      <c r="H49" s="147">
        <v>0</v>
      </c>
      <c r="I49" s="148">
        <f>G49+H49</f>
        <v>0</v>
      </c>
      <c r="J49" s="778" t="e">
        <f>(I49/F49)</f>
        <v>#DIV/0!</v>
      </c>
      <c r="K49" s="778"/>
      <c r="L49" s="149">
        <v>0</v>
      </c>
      <c r="M49" s="149">
        <v>0</v>
      </c>
      <c r="N49" s="238">
        <f>(F49-I49)</f>
        <v>0</v>
      </c>
    </row>
    <row r="50" spans="1:14" s="47" customFormat="1" ht="18" customHeight="1">
      <c r="A50" s="737" t="s">
        <v>444</v>
      </c>
      <c r="B50" s="737"/>
      <c r="C50" s="244">
        <f t="shared" ref="C50:I50" si="10">SUM(C37:C49)</f>
        <v>72000000</v>
      </c>
      <c r="D50" s="244">
        <f t="shared" si="10"/>
        <v>0</v>
      </c>
      <c r="E50" s="244">
        <f t="shared" si="10"/>
        <v>0</v>
      </c>
      <c r="F50" s="244">
        <f t="shared" si="10"/>
        <v>72000000</v>
      </c>
      <c r="G50" s="244">
        <f t="shared" si="10"/>
        <v>40418759</v>
      </c>
      <c r="H50" s="244">
        <f t="shared" si="10"/>
        <v>0</v>
      </c>
      <c r="I50" s="244">
        <f t="shared" si="10"/>
        <v>40418759</v>
      </c>
      <c r="J50" s="777">
        <f>(I50/F50)</f>
        <v>0.56137165277777779</v>
      </c>
      <c r="K50" s="777"/>
      <c r="L50" s="239">
        <f>SUM(L37:L49)</f>
        <v>0</v>
      </c>
      <c r="M50" s="239">
        <f>SUM(M37:M49)</f>
        <v>0</v>
      </c>
      <c r="N50" s="239">
        <f>SUM(N37:N49)</f>
        <v>31581241</v>
      </c>
    </row>
    <row r="51" spans="1:14" s="47" customFormat="1" ht="15.75" customHeight="1">
      <c r="A51" s="61">
        <v>2200</v>
      </c>
      <c r="B51" s="808" t="s">
        <v>286</v>
      </c>
      <c r="C51" s="808"/>
      <c r="D51" s="808"/>
      <c r="E51" s="808"/>
      <c r="F51" s="808"/>
      <c r="G51" s="808"/>
      <c r="H51" s="808"/>
      <c r="I51" s="808"/>
      <c r="J51" s="808"/>
      <c r="K51" s="808"/>
      <c r="L51" s="808"/>
      <c r="M51" s="808"/>
      <c r="N51" s="808"/>
    </row>
    <row r="52" spans="1:14" ht="27.75" customHeight="1">
      <c r="A52" s="52">
        <v>2201</v>
      </c>
      <c r="B52" s="53" t="s">
        <v>287</v>
      </c>
      <c r="C52" s="150">
        <f>+PRESUPUESTO!K51</f>
        <v>3360000</v>
      </c>
      <c r="D52" s="200">
        <v>0</v>
      </c>
      <c r="E52" s="200">
        <v>0</v>
      </c>
      <c r="F52" s="150">
        <f>C52+D52-E52</f>
        <v>3360000</v>
      </c>
      <c r="G52" s="150">
        <f>'MES 11'!I53</f>
        <v>9808814</v>
      </c>
      <c r="H52" s="230">
        <v>0</v>
      </c>
      <c r="I52" s="200">
        <f>(G52+H52)</f>
        <v>9808814</v>
      </c>
      <c r="J52" s="778">
        <f>(I52/F52)</f>
        <v>2.9192898809523808</v>
      </c>
      <c r="K52" s="778"/>
      <c r="L52" s="149">
        <v>0</v>
      </c>
      <c r="M52" s="149">
        <v>0</v>
      </c>
      <c r="N52" s="238">
        <f>(F52-I52)</f>
        <v>-6448814</v>
      </c>
    </row>
    <row r="53" spans="1:14" ht="21" customHeight="1">
      <c r="A53" s="52">
        <v>2202</v>
      </c>
      <c r="B53" s="65" t="s">
        <v>288</v>
      </c>
      <c r="C53" s="150">
        <f>+PRESUPUESTO!K52</f>
        <v>300000</v>
      </c>
      <c r="D53" s="200">
        <v>0</v>
      </c>
      <c r="E53" s="200">
        <v>0</v>
      </c>
      <c r="F53" s="150">
        <f>C53+D53-E53</f>
        <v>300000</v>
      </c>
      <c r="G53" s="150">
        <f>'MES 11'!I54</f>
        <v>59000</v>
      </c>
      <c r="H53" s="230">
        <v>0</v>
      </c>
      <c r="I53" s="200">
        <f t="shared" ref="I53:I59" si="11">(G53+H53)</f>
        <v>59000</v>
      </c>
      <c r="J53" s="778">
        <f t="shared" ref="J53:J67" si="12">(I53/F53)</f>
        <v>0.19666666666666666</v>
      </c>
      <c r="K53" s="778"/>
      <c r="L53" s="149">
        <v>0</v>
      </c>
      <c r="M53" s="149">
        <v>0</v>
      </c>
      <c r="N53" s="238">
        <f t="shared" ref="N53:N59" si="13">(F53-I53)</f>
        <v>241000</v>
      </c>
    </row>
    <row r="54" spans="1:14" ht="22.9" customHeight="1">
      <c r="A54" s="52">
        <v>2203</v>
      </c>
      <c r="B54" s="66" t="s">
        <v>289</v>
      </c>
      <c r="C54" s="150">
        <f>+PRESUPUESTO!K53</f>
        <v>900000</v>
      </c>
      <c r="D54" s="200">
        <v>0</v>
      </c>
      <c r="E54" s="200">
        <v>0</v>
      </c>
      <c r="F54" s="150">
        <f>C54+D54-E54</f>
        <v>900000</v>
      </c>
      <c r="G54" s="150">
        <f>'MES 11'!I55</f>
        <v>2014800</v>
      </c>
      <c r="H54" s="230">
        <v>0</v>
      </c>
      <c r="I54" s="200">
        <f t="shared" si="11"/>
        <v>2014800</v>
      </c>
      <c r="J54" s="778">
        <f t="shared" si="12"/>
        <v>2.2386666666666666</v>
      </c>
      <c r="K54" s="778"/>
      <c r="L54" s="149">
        <v>0</v>
      </c>
      <c r="M54" s="149">
        <v>0</v>
      </c>
      <c r="N54" s="238">
        <f t="shared" si="13"/>
        <v>-1114800</v>
      </c>
    </row>
    <row r="55" spans="1:14" ht="22.5" customHeight="1">
      <c r="A55" s="52">
        <v>2204</v>
      </c>
      <c r="B55" s="53" t="s">
        <v>290</v>
      </c>
      <c r="C55" s="150">
        <f>+PRESUPUESTO!K54</f>
        <v>0</v>
      </c>
      <c r="D55" s="200">
        <v>0</v>
      </c>
      <c r="E55" s="200">
        <v>0</v>
      </c>
      <c r="F55" s="150">
        <f>C55+D55-E55</f>
        <v>0</v>
      </c>
      <c r="G55" s="150">
        <f>'MES 11'!I56</f>
        <v>811000</v>
      </c>
      <c r="H55" s="230">
        <v>0</v>
      </c>
      <c r="I55" s="200">
        <f t="shared" si="11"/>
        <v>811000</v>
      </c>
      <c r="J55" s="778" t="e">
        <f t="shared" si="12"/>
        <v>#DIV/0!</v>
      </c>
      <c r="K55" s="778"/>
      <c r="L55" s="149">
        <v>0</v>
      </c>
      <c r="M55" s="149">
        <v>0</v>
      </c>
      <c r="N55" s="238">
        <f t="shared" si="13"/>
        <v>-811000</v>
      </c>
    </row>
    <row r="56" spans="1:14" ht="12.75" customHeight="1">
      <c r="A56" s="52">
        <v>2205</v>
      </c>
      <c r="B56" s="53" t="s">
        <v>291</v>
      </c>
      <c r="C56" s="150">
        <f>+PRESUPUESTO!K55</f>
        <v>0</v>
      </c>
      <c r="D56" s="200">
        <v>0</v>
      </c>
      <c r="E56" s="200">
        <v>0</v>
      </c>
      <c r="F56" s="150">
        <f t="shared" ref="F56:F66" si="14">C56+D56-E56</f>
        <v>0</v>
      </c>
      <c r="G56" s="150">
        <f>'MES 11'!I57</f>
        <v>451400</v>
      </c>
      <c r="H56" s="230">
        <v>0</v>
      </c>
      <c r="I56" s="200">
        <f t="shared" si="11"/>
        <v>451400</v>
      </c>
      <c r="J56" s="778" t="e">
        <f t="shared" si="12"/>
        <v>#DIV/0!</v>
      </c>
      <c r="K56" s="778"/>
      <c r="L56" s="149">
        <v>0</v>
      </c>
      <c r="M56" s="149">
        <v>0</v>
      </c>
      <c r="N56" s="238">
        <f t="shared" si="13"/>
        <v>-451400</v>
      </c>
    </row>
    <row r="57" spans="1:14" ht="12" customHeight="1">
      <c r="A57" s="52">
        <v>2206</v>
      </c>
      <c r="B57" s="53" t="s">
        <v>292</v>
      </c>
      <c r="C57" s="150">
        <f>+PRESUPUESTO!K56</f>
        <v>600000</v>
      </c>
      <c r="D57" s="200">
        <v>0</v>
      </c>
      <c r="E57" s="200">
        <v>0</v>
      </c>
      <c r="F57" s="150">
        <f t="shared" si="14"/>
        <v>600000</v>
      </c>
      <c r="G57" s="150">
        <f>'MES 11'!I58</f>
        <v>395500</v>
      </c>
      <c r="H57" s="230">
        <v>0</v>
      </c>
      <c r="I57" s="200">
        <f t="shared" si="11"/>
        <v>395500</v>
      </c>
      <c r="J57" s="778">
        <f t="shared" si="12"/>
        <v>0.65916666666666668</v>
      </c>
      <c r="K57" s="778"/>
      <c r="L57" s="149">
        <v>0</v>
      </c>
      <c r="M57" s="149">
        <v>0</v>
      </c>
      <c r="N57" s="238">
        <f t="shared" si="13"/>
        <v>204500</v>
      </c>
    </row>
    <row r="58" spans="1:14" ht="13.5" customHeight="1">
      <c r="A58" s="52">
        <v>2207</v>
      </c>
      <c r="B58" s="53" t="s">
        <v>447</v>
      </c>
      <c r="C58" s="150">
        <f>+PRESUPUESTO!K57</f>
        <v>720000</v>
      </c>
      <c r="D58" s="200">
        <v>0</v>
      </c>
      <c r="E58" s="200">
        <v>0</v>
      </c>
      <c r="F58" s="150">
        <f t="shared" si="14"/>
        <v>720000</v>
      </c>
      <c r="G58" s="150">
        <f>'MES 11'!I59</f>
        <v>0</v>
      </c>
      <c r="H58" s="230">
        <v>0</v>
      </c>
      <c r="I58" s="200">
        <f t="shared" si="11"/>
        <v>0</v>
      </c>
      <c r="J58" s="778">
        <f t="shared" si="12"/>
        <v>0</v>
      </c>
      <c r="K58" s="778"/>
      <c r="L58" s="149">
        <v>0</v>
      </c>
      <c r="M58" s="149">
        <v>0</v>
      </c>
      <c r="N58" s="238">
        <f t="shared" si="13"/>
        <v>720000</v>
      </c>
    </row>
    <row r="59" spans="1:14" ht="19.5" customHeight="1">
      <c r="A59" s="52">
        <v>2208</v>
      </c>
      <c r="B59" s="53" t="s">
        <v>294</v>
      </c>
      <c r="C59" s="150">
        <f>+PRESUPUESTO!K58</f>
        <v>1650000</v>
      </c>
      <c r="D59" s="200">
        <v>0</v>
      </c>
      <c r="E59" s="200">
        <v>0</v>
      </c>
      <c r="F59" s="150">
        <f t="shared" si="14"/>
        <v>1650000</v>
      </c>
      <c r="G59" s="150">
        <f>'MES 11'!I60</f>
        <v>1228000</v>
      </c>
      <c r="H59" s="230">
        <v>0</v>
      </c>
      <c r="I59" s="200">
        <f t="shared" si="11"/>
        <v>1228000</v>
      </c>
      <c r="J59" s="778">
        <f t="shared" si="12"/>
        <v>0.74424242424242426</v>
      </c>
      <c r="K59" s="778"/>
      <c r="L59" s="149">
        <v>0</v>
      </c>
      <c r="M59" s="149">
        <v>0</v>
      </c>
      <c r="N59" s="238">
        <f t="shared" si="13"/>
        <v>422000</v>
      </c>
    </row>
    <row r="60" spans="1:14" ht="20.25" customHeight="1">
      <c r="A60" s="52">
        <v>2209</v>
      </c>
      <c r="B60" s="53" t="s">
        <v>448</v>
      </c>
      <c r="C60" s="150">
        <f>+PRESUPUESTO!K59</f>
        <v>0</v>
      </c>
      <c r="D60" s="200">
        <v>0</v>
      </c>
      <c r="E60" s="200">
        <v>0</v>
      </c>
      <c r="F60" s="150">
        <f t="shared" si="14"/>
        <v>0</v>
      </c>
      <c r="G60" s="150">
        <f>'MES 11'!I61</f>
        <v>0</v>
      </c>
      <c r="H60" s="230">
        <v>0</v>
      </c>
      <c r="I60" s="200">
        <f t="shared" ref="I60:I66" si="15">(G60+H60)</f>
        <v>0</v>
      </c>
      <c r="J60" s="778" t="e">
        <f t="shared" ref="J60:J66" si="16">(I60/F60)</f>
        <v>#DIV/0!</v>
      </c>
      <c r="K60" s="778"/>
      <c r="L60" s="149">
        <v>0</v>
      </c>
      <c r="M60" s="149">
        <v>0</v>
      </c>
      <c r="N60" s="238">
        <f t="shared" ref="N60:N66" si="17">(F60-I60)</f>
        <v>0</v>
      </c>
    </row>
    <row r="61" spans="1:14" ht="38.25" customHeight="1">
      <c r="A61" s="52">
        <v>2210</v>
      </c>
      <c r="B61" s="65" t="s">
        <v>507</v>
      </c>
      <c r="C61" s="150">
        <f>+PRESUPUESTO!K60</f>
        <v>0</v>
      </c>
      <c r="D61" s="200">
        <v>0</v>
      </c>
      <c r="E61" s="200">
        <v>0</v>
      </c>
      <c r="F61" s="150">
        <f>C61+D61-E61</f>
        <v>0</v>
      </c>
      <c r="G61" s="150">
        <f>'MES 11'!I62</f>
        <v>0</v>
      </c>
      <c r="H61" s="230">
        <v>0</v>
      </c>
      <c r="I61" s="200">
        <f t="shared" si="15"/>
        <v>0</v>
      </c>
      <c r="J61" s="778" t="e">
        <f t="shared" si="16"/>
        <v>#DIV/0!</v>
      </c>
      <c r="K61" s="778"/>
      <c r="L61" s="149">
        <v>0</v>
      </c>
      <c r="M61" s="149">
        <v>0</v>
      </c>
      <c r="N61" s="238">
        <f t="shared" si="17"/>
        <v>0</v>
      </c>
    </row>
    <row r="62" spans="1:14" ht="31.5" customHeight="1">
      <c r="A62" s="52">
        <v>2211</v>
      </c>
      <c r="B62" s="65" t="s">
        <v>260</v>
      </c>
      <c r="C62" s="150">
        <f>+PRESUPUESTO!K61</f>
        <v>0</v>
      </c>
      <c r="D62" s="200">
        <v>0</v>
      </c>
      <c r="E62" s="200">
        <v>0</v>
      </c>
      <c r="F62" s="150">
        <f>C62+D62-E62</f>
        <v>0</v>
      </c>
      <c r="G62" s="150">
        <f>'MES 11'!I63</f>
        <v>0</v>
      </c>
      <c r="H62" s="230">
        <v>0</v>
      </c>
      <c r="I62" s="200">
        <f t="shared" si="15"/>
        <v>0</v>
      </c>
      <c r="J62" s="778" t="e">
        <f t="shared" si="16"/>
        <v>#DIV/0!</v>
      </c>
      <c r="K62" s="778"/>
      <c r="L62" s="149">
        <v>0</v>
      </c>
      <c r="M62" s="149">
        <v>0</v>
      </c>
      <c r="N62" s="238">
        <f t="shared" si="17"/>
        <v>0</v>
      </c>
    </row>
    <row r="63" spans="1:14" ht="25.5" customHeight="1">
      <c r="A63" s="52">
        <v>2212</v>
      </c>
      <c r="B63" s="65" t="s">
        <v>508</v>
      </c>
      <c r="C63" s="150">
        <f>+PRESUPUESTO!K62</f>
        <v>0</v>
      </c>
      <c r="D63" s="200">
        <v>0</v>
      </c>
      <c r="E63" s="200">
        <v>0</v>
      </c>
      <c r="F63" s="150">
        <f t="shared" si="14"/>
        <v>0</v>
      </c>
      <c r="G63" s="150">
        <f>'MES 11'!I64</f>
        <v>0</v>
      </c>
      <c r="H63" s="230">
        <v>0</v>
      </c>
      <c r="I63" s="150">
        <f t="shared" si="15"/>
        <v>0</v>
      </c>
      <c r="J63" s="778" t="e">
        <f t="shared" si="16"/>
        <v>#DIV/0!</v>
      </c>
      <c r="K63" s="778"/>
      <c r="L63" s="149">
        <v>0</v>
      </c>
      <c r="M63" s="149">
        <v>0</v>
      </c>
      <c r="N63" s="238">
        <f t="shared" si="17"/>
        <v>0</v>
      </c>
    </row>
    <row r="64" spans="1:14" ht="20.65" customHeight="1">
      <c r="A64" s="52">
        <v>2213</v>
      </c>
      <c r="B64" s="65" t="s">
        <v>450</v>
      </c>
      <c r="C64" s="150">
        <f>+PRESUPUESTO!K63</f>
        <v>0</v>
      </c>
      <c r="D64" s="200">
        <v>0</v>
      </c>
      <c r="E64" s="200">
        <v>0</v>
      </c>
      <c r="F64" s="150">
        <f>C64+D64-E64</f>
        <v>0</v>
      </c>
      <c r="G64" s="150">
        <f>'MES 11'!I65</f>
        <v>0</v>
      </c>
      <c r="H64" s="230">
        <v>0</v>
      </c>
      <c r="I64" s="150">
        <f>(G64+H64)</f>
        <v>0</v>
      </c>
      <c r="J64" s="778" t="e">
        <f>(I64/F64)</f>
        <v>#DIV/0!</v>
      </c>
      <c r="K64" s="778"/>
      <c r="L64" s="149">
        <v>0</v>
      </c>
      <c r="M64" s="149">
        <v>0</v>
      </c>
      <c r="N64" s="238">
        <f>(F64-I64)</f>
        <v>0</v>
      </c>
    </row>
    <row r="65" spans="1:14" ht="18" customHeight="1">
      <c r="A65" s="52">
        <v>2214</v>
      </c>
      <c r="B65" s="53" t="s">
        <v>451</v>
      </c>
      <c r="C65" s="150">
        <f>+PRESUPUESTO!K64</f>
        <v>0</v>
      </c>
      <c r="D65" s="200">
        <v>0</v>
      </c>
      <c r="E65" s="200">
        <v>0</v>
      </c>
      <c r="F65" s="150">
        <f>C65+D65-E65</f>
        <v>0</v>
      </c>
      <c r="G65" s="150">
        <f>'MES 11'!I66</f>
        <v>0</v>
      </c>
      <c r="H65" s="230">
        <v>0</v>
      </c>
      <c r="I65" s="200">
        <f t="shared" si="15"/>
        <v>0</v>
      </c>
      <c r="J65" s="778" t="e">
        <f t="shared" si="16"/>
        <v>#DIV/0!</v>
      </c>
      <c r="K65" s="778"/>
      <c r="L65" s="149">
        <v>0</v>
      </c>
      <c r="M65" s="149">
        <v>0</v>
      </c>
      <c r="N65" s="238">
        <f t="shared" si="17"/>
        <v>0</v>
      </c>
    </row>
    <row r="66" spans="1:14" ht="18" customHeight="1">
      <c r="A66" s="52">
        <v>2215</v>
      </c>
      <c r="B66" s="53" t="s">
        <v>284</v>
      </c>
      <c r="C66" s="150">
        <f>+PRESUPUESTO!K65</f>
        <v>0</v>
      </c>
      <c r="D66" s="200">
        <v>0</v>
      </c>
      <c r="E66" s="200">
        <v>0</v>
      </c>
      <c r="F66" s="150">
        <f t="shared" si="14"/>
        <v>0</v>
      </c>
      <c r="G66" s="150">
        <f>'MES 11'!I67</f>
        <v>0</v>
      </c>
      <c r="H66" s="230">
        <v>0</v>
      </c>
      <c r="I66" s="200">
        <f t="shared" si="15"/>
        <v>0</v>
      </c>
      <c r="J66" s="778" t="e">
        <f t="shared" si="16"/>
        <v>#DIV/0!</v>
      </c>
      <c r="K66" s="778"/>
      <c r="L66" s="149">
        <v>0</v>
      </c>
      <c r="M66" s="149">
        <v>0</v>
      </c>
      <c r="N66" s="238">
        <f t="shared" si="17"/>
        <v>0</v>
      </c>
    </row>
    <row r="67" spans="1:14" s="47" customFormat="1" ht="18" customHeight="1">
      <c r="A67" s="737" t="s">
        <v>444</v>
      </c>
      <c r="B67" s="737"/>
      <c r="C67" s="241">
        <f t="shared" ref="C67:I67" si="18">SUM(C52:C66)</f>
        <v>7530000</v>
      </c>
      <c r="D67" s="223">
        <f t="shared" si="18"/>
        <v>0</v>
      </c>
      <c r="E67" s="223">
        <f t="shared" si="18"/>
        <v>0</v>
      </c>
      <c r="F67" s="223">
        <f t="shared" si="18"/>
        <v>7530000</v>
      </c>
      <c r="G67" s="223">
        <f t="shared" si="18"/>
        <v>14768514</v>
      </c>
      <c r="H67" s="223">
        <f t="shared" si="18"/>
        <v>0</v>
      </c>
      <c r="I67" s="223">
        <f t="shared" si="18"/>
        <v>14768514</v>
      </c>
      <c r="J67" s="777">
        <f t="shared" si="12"/>
        <v>1.9612900398406374</v>
      </c>
      <c r="K67" s="777"/>
      <c r="L67" s="245">
        <f>SUM(L52:L66)</f>
        <v>0</v>
      </c>
      <c r="M67" s="245">
        <f>SUM(M52:M66)</f>
        <v>0</v>
      </c>
      <c r="N67" s="245">
        <f>SUM(N52:N66)</f>
        <v>-7238514</v>
      </c>
    </row>
    <row r="68" spans="1:14" s="47" customFormat="1" ht="18" customHeight="1">
      <c r="A68" s="58" t="s">
        <v>253</v>
      </c>
      <c r="B68" s="59" t="s">
        <v>434</v>
      </c>
      <c r="C68" s="59">
        <v>1</v>
      </c>
      <c r="D68" s="59">
        <v>2</v>
      </c>
      <c r="E68" s="59">
        <v>3</v>
      </c>
      <c r="F68" s="59" t="s">
        <v>409</v>
      </c>
      <c r="G68" s="59">
        <v>5</v>
      </c>
      <c r="H68" s="59">
        <v>6</v>
      </c>
      <c r="I68" s="59" t="s">
        <v>435</v>
      </c>
      <c r="J68" s="826" t="s">
        <v>411</v>
      </c>
      <c r="K68" s="826"/>
      <c r="L68" s="806">
        <v>9</v>
      </c>
      <c r="M68" s="806"/>
      <c r="N68" s="59" t="s">
        <v>413</v>
      </c>
    </row>
    <row r="69" spans="1:14" s="47" customFormat="1" ht="19.5" customHeight="1">
      <c r="A69" s="737">
        <v>2000</v>
      </c>
      <c r="B69" s="737" t="s">
        <v>269</v>
      </c>
      <c r="C69" s="809" t="str">
        <f>C34</f>
        <v>Presupuesto inicial del periodo a ejecutar</v>
      </c>
      <c r="D69" s="737" t="s">
        <v>415</v>
      </c>
      <c r="E69" s="737" t="s">
        <v>416</v>
      </c>
      <c r="F69" s="802" t="str">
        <f>F34</f>
        <v>Presupuesto al final del  periodo ejecutado</v>
      </c>
      <c r="G69" s="802" t="str">
        <f>G34</f>
        <v>Gastos acumulados al mes 11</v>
      </c>
      <c r="H69" s="774" t="str">
        <f>H34</f>
        <v>Gastos - mes 12</v>
      </c>
      <c r="I69" s="802" t="str">
        <f>I34</f>
        <v xml:space="preserve">Valor total ejecutado al final de periodo </v>
      </c>
      <c r="J69" s="802" t="s">
        <v>439</v>
      </c>
      <c r="K69" s="802"/>
      <c r="L69" s="807" t="s">
        <v>422</v>
      </c>
      <c r="M69" s="807"/>
      <c r="N69" s="802" t="str">
        <f>N34</f>
        <v>Total saldo por ejecutar</v>
      </c>
    </row>
    <row r="70" spans="1:14" s="47" customFormat="1" ht="24" customHeight="1">
      <c r="A70" s="737"/>
      <c r="B70" s="737"/>
      <c r="C70" s="809"/>
      <c r="D70" s="737"/>
      <c r="E70" s="737"/>
      <c r="F70" s="802"/>
      <c r="G70" s="802"/>
      <c r="H70" s="774"/>
      <c r="I70" s="802"/>
      <c r="J70" s="802"/>
      <c r="K70" s="802"/>
      <c r="L70" s="67" t="s">
        <v>441</v>
      </c>
      <c r="M70" s="67" t="s">
        <v>442</v>
      </c>
      <c r="N70" s="802"/>
    </row>
    <row r="71" spans="1:14" s="47" customFormat="1" ht="14.25" customHeight="1">
      <c r="A71" s="61">
        <v>2300</v>
      </c>
      <c r="B71" s="808" t="s">
        <v>140</v>
      </c>
      <c r="C71" s="808"/>
      <c r="D71" s="808"/>
      <c r="E71" s="808"/>
      <c r="F71" s="808"/>
      <c r="G71" s="808"/>
      <c r="H71" s="808"/>
      <c r="I71" s="808"/>
      <c r="J71" s="808"/>
      <c r="K71" s="808"/>
      <c r="L71" s="808"/>
      <c r="M71" s="808"/>
      <c r="N71" s="808"/>
    </row>
    <row r="72" spans="1:14" ht="15.75" customHeight="1">
      <c r="A72" s="52">
        <v>2301</v>
      </c>
      <c r="B72" s="54" t="s">
        <v>301</v>
      </c>
      <c r="C72" s="231">
        <f>+PRESUPUESTO!K68</f>
        <v>3000000</v>
      </c>
      <c r="D72" s="200">
        <v>0</v>
      </c>
      <c r="E72" s="200">
        <v>0</v>
      </c>
      <c r="F72" s="150">
        <f>C72+D72-E72</f>
        <v>3000000</v>
      </c>
      <c r="G72" s="150">
        <f>'MES 11'!I73</f>
        <v>711600</v>
      </c>
      <c r="H72" s="230">
        <v>0</v>
      </c>
      <c r="I72" s="150">
        <f>(G72+H72)</f>
        <v>711600</v>
      </c>
      <c r="J72" s="778">
        <f>(I72/F72)</f>
        <v>0.23719999999999999</v>
      </c>
      <c r="K72" s="778"/>
      <c r="L72" s="149">
        <v>0</v>
      </c>
      <c r="M72" s="149">
        <v>0</v>
      </c>
      <c r="N72" s="238">
        <f>(F72-I72)</f>
        <v>2288400</v>
      </c>
    </row>
    <row r="73" spans="1:14" ht="26.25" customHeight="1">
      <c r="A73" s="52">
        <v>2302</v>
      </c>
      <c r="B73" s="54" t="s">
        <v>302</v>
      </c>
      <c r="C73" s="231">
        <f>+PRESUPUESTO!K69</f>
        <v>300000</v>
      </c>
      <c r="D73" s="200">
        <v>0</v>
      </c>
      <c r="E73" s="200">
        <v>0</v>
      </c>
      <c r="F73" s="150">
        <f t="shared" ref="F73:F79" si="19">C73+D73-E73</f>
        <v>300000</v>
      </c>
      <c r="G73" s="150">
        <f>'MES 11'!I74</f>
        <v>250000</v>
      </c>
      <c r="H73" s="230">
        <v>0</v>
      </c>
      <c r="I73" s="150">
        <f t="shared" ref="I73:I79" si="20">(G73+H73)</f>
        <v>250000</v>
      </c>
      <c r="J73" s="778">
        <f t="shared" ref="J73:J79" si="21">(I73/F73)</f>
        <v>0.83333333333333337</v>
      </c>
      <c r="K73" s="778"/>
      <c r="L73" s="149">
        <v>0</v>
      </c>
      <c r="M73" s="149">
        <v>0</v>
      </c>
      <c r="N73" s="238">
        <f t="shared" ref="N73:N79" si="22">(F73-I73)</f>
        <v>50000</v>
      </c>
    </row>
    <row r="74" spans="1:14" ht="23.25" customHeight="1">
      <c r="A74" s="52">
        <v>2303</v>
      </c>
      <c r="B74" s="54" t="s">
        <v>303</v>
      </c>
      <c r="C74" s="231">
        <f>+PRESUPUESTO!K70</f>
        <v>21000000</v>
      </c>
      <c r="D74" s="200">
        <v>0</v>
      </c>
      <c r="E74" s="200">
        <v>0</v>
      </c>
      <c r="F74" s="150">
        <f t="shared" si="19"/>
        <v>21000000</v>
      </c>
      <c r="G74" s="150">
        <f>'MES 11'!I75</f>
        <v>3500000</v>
      </c>
      <c r="H74" s="230">
        <v>0</v>
      </c>
      <c r="I74" s="150">
        <f t="shared" si="20"/>
        <v>3500000</v>
      </c>
      <c r="J74" s="778">
        <f t="shared" si="21"/>
        <v>0.16666666666666666</v>
      </c>
      <c r="K74" s="778"/>
      <c r="L74" s="149">
        <v>0</v>
      </c>
      <c r="M74" s="149">
        <v>0</v>
      </c>
      <c r="N74" s="238">
        <f t="shared" si="22"/>
        <v>17500000</v>
      </c>
    </row>
    <row r="75" spans="1:14" ht="24.75" customHeight="1">
      <c r="A75" s="52">
        <v>2304</v>
      </c>
      <c r="B75" s="54" t="s">
        <v>304</v>
      </c>
      <c r="C75" s="231">
        <f>+PRESUPUESTO!K71</f>
        <v>780000</v>
      </c>
      <c r="D75" s="200">
        <v>0</v>
      </c>
      <c r="E75" s="200">
        <v>0</v>
      </c>
      <c r="F75" s="150">
        <f>C75+D75-E75</f>
        <v>780000</v>
      </c>
      <c r="G75" s="150">
        <f>'MES 11'!I76</f>
        <v>0</v>
      </c>
      <c r="H75" s="230">
        <v>0</v>
      </c>
      <c r="I75" s="150">
        <f>(G75+H75)</f>
        <v>0</v>
      </c>
      <c r="J75" s="778">
        <f>(I75/F75)</f>
        <v>0</v>
      </c>
      <c r="K75" s="778"/>
      <c r="L75" s="149">
        <v>0</v>
      </c>
      <c r="M75" s="149">
        <v>0</v>
      </c>
      <c r="N75" s="238">
        <f>(F75-I75)</f>
        <v>780000</v>
      </c>
    </row>
    <row r="76" spans="1:14" ht="16.5" customHeight="1">
      <c r="A76" s="52">
        <v>2305</v>
      </c>
      <c r="B76" s="54" t="s">
        <v>305</v>
      </c>
      <c r="C76" s="231">
        <f>+PRESUPUESTO!K72</f>
        <v>960000</v>
      </c>
      <c r="D76" s="200">
        <v>0</v>
      </c>
      <c r="E76" s="200">
        <v>0</v>
      </c>
      <c r="F76" s="150">
        <f t="shared" si="19"/>
        <v>960000</v>
      </c>
      <c r="G76" s="150">
        <f>'MES 11'!I77</f>
        <v>433500</v>
      </c>
      <c r="H76" s="230">
        <v>0</v>
      </c>
      <c r="I76" s="150">
        <f t="shared" si="20"/>
        <v>433500</v>
      </c>
      <c r="J76" s="778">
        <f t="shared" si="21"/>
        <v>0.45156249999999998</v>
      </c>
      <c r="K76" s="778"/>
      <c r="L76" s="149">
        <v>0</v>
      </c>
      <c r="M76" s="149">
        <v>0</v>
      </c>
      <c r="N76" s="238">
        <f t="shared" si="22"/>
        <v>526500</v>
      </c>
    </row>
    <row r="77" spans="1:14" ht="15" customHeight="1">
      <c r="A77" s="52">
        <v>2306</v>
      </c>
      <c r="B77" s="54" t="s">
        <v>306</v>
      </c>
      <c r="C77" s="231">
        <f>+PRESUPUESTO!K73</f>
        <v>900000</v>
      </c>
      <c r="D77" s="200">
        <v>0</v>
      </c>
      <c r="E77" s="200">
        <v>0</v>
      </c>
      <c r="F77" s="150">
        <f t="shared" si="19"/>
        <v>900000</v>
      </c>
      <c r="G77" s="150">
        <f>'MES 11'!I78</f>
        <v>260500</v>
      </c>
      <c r="H77" s="230">
        <v>0</v>
      </c>
      <c r="I77" s="150">
        <f t="shared" si="20"/>
        <v>260500</v>
      </c>
      <c r="J77" s="778">
        <f t="shared" si="21"/>
        <v>0.28944444444444445</v>
      </c>
      <c r="K77" s="778"/>
      <c r="L77" s="149">
        <v>0</v>
      </c>
      <c r="M77" s="149">
        <v>0</v>
      </c>
      <c r="N77" s="238">
        <f t="shared" si="22"/>
        <v>639500</v>
      </c>
    </row>
    <row r="78" spans="1:14" ht="34.5" customHeight="1">
      <c r="A78" s="52">
        <v>2307</v>
      </c>
      <c r="B78" s="65" t="s">
        <v>307</v>
      </c>
      <c r="C78" s="231">
        <f>+PRESUPUESTO!K74</f>
        <v>1470000</v>
      </c>
      <c r="D78" s="200">
        <v>0</v>
      </c>
      <c r="E78" s="200">
        <v>0</v>
      </c>
      <c r="F78" s="150">
        <f t="shared" si="19"/>
        <v>1470000</v>
      </c>
      <c r="G78" s="150">
        <f>'MES 11'!I79</f>
        <v>1020000</v>
      </c>
      <c r="H78" s="230">
        <v>0</v>
      </c>
      <c r="I78" s="150">
        <f t="shared" si="20"/>
        <v>1020000</v>
      </c>
      <c r="J78" s="778">
        <f t="shared" si="21"/>
        <v>0.69387755102040816</v>
      </c>
      <c r="K78" s="778"/>
      <c r="L78" s="149">
        <v>0</v>
      </c>
      <c r="M78" s="149">
        <v>0</v>
      </c>
      <c r="N78" s="238">
        <f t="shared" si="22"/>
        <v>450000</v>
      </c>
    </row>
    <row r="79" spans="1:14" ht="22.5" customHeight="1">
      <c r="A79" s="52">
        <v>2308</v>
      </c>
      <c r="B79" s="54" t="s">
        <v>308</v>
      </c>
      <c r="C79" s="231">
        <f>+PRESUPUESTO!K75</f>
        <v>463290</v>
      </c>
      <c r="D79" s="200">
        <v>0</v>
      </c>
      <c r="E79" s="200">
        <v>0</v>
      </c>
      <c r="F79" s="150">
        <f t="shared" si="19"/>
        <v>463290</v>
      </c>
      <c r="G79" s="150">
        <f>'MES 11'!I80</f>
        <v>0</v>
      </c>
      <c r="H79" s="230">
        <v>0</v>
      </c>
      <c r="I79" s="150">
        <f t="shared" si="20"/>
        <v>0</v>
      </c>
      <c r="J79" s="778">
        <f t="shared" si="21"/>
        <v>0</v>
      </c>
      <c r="K79" s="778"/>
      <c r="L79" s="149">
        <v>0</v>
      </c>
      <c r="M79" s="149">
        <v>0</v>
      </c>
      <c r="N79" s="238">
        <f t="shared" si="22"/>
        <v>463290</v>
      </c>
    </row>
    <row r="80" spans="1:14" ht="26.25" customHeight="1">
      <c r="A80" s="52">
        <v>2309</v>
      </c>
      <c r="B80" s="54" t="s">
        <v>309</v>
      </c>
      <c r="C80" s="231">
        <f>+PRESUPUESTO!K76</f>
        <v>820470</v>
      </c>
      <c r="D80" s="200">
        <v>0</v>
      </c>
      <c r="E80" s="200">
        <v>0</v>
      </c>
      <c r="F80" s="150">
        <f>C80+D80-E80</f>
        <v>820470</v>
      </c>
      <c r="G80" s="150">
        <f>'MES 11'!I81</f>
        <v>239226</v>
      </c>
      <c r="H80" s="230">
        <v>0</v>
      </c>
      <c r="I80" s="150">
        <f>(G80+H80)</f>
        <v>239226</v>
      </c>
      <c r="J80" s="778">
        <f t="shared" ref="J80:J85" si="23">(I80/F80)</f>
        <v>0.29157190390873522</v>
      </c>
      <c r="K80" s="778"/>
      <c r="L80" s="149">
        <v>0</v>
      </c>
      <c r="M80" s="149">
        <v>0</v>
      </c>
      <c r="N80" s="238">
        <f>(F80-I80)</f>
        <v>581244</v>
      </c>
    </row>
    <row r="81" spans="1:14" ht="15" customHeight="1">
      <c r="A81" s="52">
        <v>2310</v>
      </c>
      <c r="B81" s="54" t="s">
        <v>310</v>
      </c>
      <c r="C81" s="231">
        <f>+PRESUPUESTO!K77</f>
        <v>6600000</v>
      </c>
      <c r="D81" s="200">
        <v>0</v>
      </c>
      <c r="E81" s="200">
        <v>0</v>
      </c>
      <c r="F81" s="150">
        <f>C81+D81-E81</f>
        <v>6600000</v>
      </c>
      <c r="G81" s="150">
        <f>'MES 11'!I82</f>
        <v>2200000</v>
      </c>
      <c r="H81" s="230">
        <v>0</v>
      </c>
      <c r="I81" s="150">
        <f>(G81+H81)</f>
        <v>2200000</v>
      </c>
      <c r="J81" s="778">
        <f t="shared" si="23"/>
        <v>0.33333333333333331</v>
      </c>
      <c r="K81" s="778"/>
      <c r="L81" s="149">
        <v>0</v>
      </c>
      <c r="M81" s="149">
        <v>0</v>
      </c>
      <c r="N81" s="238">
        <f>(F81-I81)</f>
        <v>4400000</v>
      </c>
    </row>
    <row r="82" spans="1:14" ht="22.15" customHeight="1">
      <c r="A82" s="52">
        <v>2311</v>
      </c>
      <c r="B82" s="54" t="s">
        <v>311</v>
      </c>
      <c r="C82" s="231">
        <f>+PRESUPUESTO!K78</f>
        <v>0</v>
      </c>
      <c r="D82" s="200">
        <v>0</v>
      </c>
      <c r="E82" s="200">
        <v>0</v>
      </c>
      <c r="F82" s="150">
        <f>C82+D82-E82</f>
        <v>0</v>
      </c>
      <c r="G82" s="150">
        <f>'MES 11'!I83</f>
        <v>1621096</v>
      </c>
      <c r="H82" s="230">
        <v>0</v>
      </c>
      <c r="I82" s="150">
        <f>(G82+H82)</f>
        <v>1621096</v>
      </c>
      <c r="J82" s="778" t="e">
        <f t="shared" si="23"/>
        <v>#DIV/0!</v>
      </c>
      <c r="K82" s="778"/>
      <c r="L82" s="149">
        <v>0</v>
      </c>
      <c r="M82" s="149">
        <v>0</v>
      </c>
      <c r="N82" s="238">
        <f>(F82-I82)</f>
        <v>-1621096</v>
      </c>
    </row>
    <row r="83" spans="1:14" ht="18" customHeight="1">
      <c r="A83" s="52">
        <v>2312</v>
      </c>
      <c r="B83" s="54" t="s">
        <v>284</v>
      </c>
      <c r="C83" s="231">
        <f>+PRESUPUESTO!K79</f>
        <v>0</v>
      </c>
      <c r="D83" s="200">
        <v>0</v>
      </c>
      <c r="E83" s="200">
        <v>0</v>
      </c>
      <c r="F83" s="150">
        <f>C83+D83-E83</f>
        <v>0</v>
      </c>
      <c r="G83" s="150">
        <f>'MES 11'!I84</f>
        <v>0</v>
      </c>
      <c r="H83" s="230">
        <v>0</v>
      </c>
      <c r="I83" s="150">
        <f>(G83+H83)</f>
        <v>0</v>
      </c>
      <c r="J83" s="778" t="e">
        <f t="shared" si="23"/>
        <v>#DIV/0!</v>
      </c>
      <c r="K83" s="778"/>
      <c r="L83" s="149">
        <v>0</v>
      </c>
      <c r="M83" s="149">
        <v>0</v>
      </c>
      <c r="N83" s="238">
        <f>(F83-I83)</f>
        <v>0</v>
      </c>
    </row>
    <row r="84" spans="1:14" ht="15" customHeight="1">
      <c r="A84" s="737" t="s">
        <v>453</v>
      </c>
      <c r="B84" s="737"/>
      <c r="C84" s="232">
        <f t="shared" ref="C84:I84" si="24">SUM(C72:C83)</f>
        <v>36293760</v>
      </c>
      <c r="D84" s="232">
        <f t="shared" si="24"/>
        <v>0</v>
      </c>
      <c r="E84" s="232">
        <f t="shared" si="24"/>
        <v>0</v>
      </c>
      <c r="F84" s="232">
        <f t="shared" si="24"/>
        <v>36293760</v>
      </c>
      <c r="G84" s="232">
        <f t="shared" si="24"/>
        <v>10235922</v>
      </c>
      <c r="H84" s="233">
        <f t="shared" si="24"/>
        <v>0</v>
      </c>
      <c r="I84" s="232">
        <f t="shared" si="24"/>
        <v>10235922</v>
      </c>
      <c r="J84" s="777">
        <f t="shared" si="23"/>
        <v>0.28202980347034862</v>
      </c>
      <c r="K84" s="777"/>
      <c r="L84" s="239">
        <f>SUM(L72:L83)</f>
        <v>0</v>
      </c>
      <c r="M84" s="239">
        <f>SUM(M72:M83)</f>
        <v>0</v>
      </c>
      <c r="N84" s="240">
        <f>SUM(N72:N83)</f>
        <v>26057838</v>
      </c>
    </row>
    <row r="85" spans="1:14" s="47" customFormat="1" ht="15" customHeight="1">
      <c r="A85" s="737" t="s">
        <v>454</v>
      </c>
      <c r="B85" s="737"/>
      <c r="C85" s="232">
        <f t="shared" ref="C85:I85" si="25">C84+C67+C50</f>
        <v>115823760</v>
      </c>
      <c r="D85" s="232">
        <f t="shared" si="25"/>
        <v>0</v>
      </c>
      <c r="E85" s="232">
        <f t="shared" si="25"/>
        <v>0</v>
      </c>
      <c r="F85" s="232">
        <f t="shared" si="25"/>
        <v>115823760</v>
      </c>
      <c r="G85" s="232">
        <f t="shared" si="25"/>
        <v>65423195</v>
      </c>
      <c r="H85" s="233">
        <f t="shared" si="25"/>
        <v>0</v>
      </c>
      <c r="I85" s="232">
        <f t="shared" si="25"/>
        <v>65423195</v>
      </c>
      <c r="J85" s="777">
        <f t="shared" si="23"/>
        <v>0.56485124468416492</v>
      </c>
      <c r="K85" s="777"/>
      <c r="L85" s="240">
        <f>L84+L67+L50</f>
        <v>0</v>
      </c>
      <c r="M85" s="240">
        <f>M84+M67+M50</f>
        <v>0</v>
      </c>
      <c r="N85" s="240">
        <f>N84+N67+N50</f>
        <v>50400565</v>
      </c>
    </row>
    <row r="86" spans="1:14" ht="18" customHeight="1">
      <c r="B86" s="737" t="s">
        <v>210</v>
      </c>
      <c r="C86" s="737"/>
      <c r="D86" s="737" t="s">
        <v>455</v>
      </c>
      <c r="E86" s="737"/>
      <c r="F86" s="737"/>
      <c r="G86" s="737"/>
      <c r="H86" s="737" t="s">
        <v>456</v>
      </c>
      <c r="I86" s="737"/>
      <c r="J86" s="737"/>
      <c r="K86" s="737"/>
      <c r="L86" s="737"/>
      <c r="M86" s="737"/>
      <c r="N86" s="737"/>
    </row>
    <row r="87" spans="1:14" ht="12" customHeight="1">
      <c r="B87" s="737"/>
      <c r="C87" s="737"/>
      <c r="D87" s="737"/>
      <c r="E87" s="737"/>
      <c r="F87" s="737"/>
      <c r="G87" s="737"/>
      <c r="H87" s="737"/>
      <c r="I87" s="737"/>
      <c r="J87" s="737"/>
      <c r="K87" s="737"/>
      <c r="L87" s="737"/>
      <c r="M87" s="737"/>
      <c r="N87" s="737"/>
    </row>
    <row r="88" spans="1:14" ht="33" customHeight="1">
      <c r="B88" s="737"/>
      <c r="C88" s="737"/>
      <c r="D88" s="737"/>
      <c r="E88" s="737"/>
      <c r="F88" s="737"/>
      <c r="G88" s="737"/>
      <c r="H88" s="737"/>
      <c r="I88" s="737"/>
      <c r="J88" s="737"/>
      <c r="K88" s="737"/>
      <c r="L88" s="737"/>
      <c r="M88" s="737"/>
      <c r="N88" s="737"/>
    </row>
    <row r="89" spans="1:14" ht="16.5" customHeight="1">
      <c r="B89" s="737" t="s">
        <v>317</v>
      </c>
      <c r="C89" s="737"/>
      <c r="D89" s="737" t="s">
        <v>317</v>
      </c>
      <c r="E89" s="737"/>
      <c r="F89" s="737"/>
      <c r="G89" s="737"/>
      <c r="H89" s="737" t="s">
        <v>317</v>
      </c>
      <c r="I89" s="737"/>
      <c r="J89" s="737"/>
      <c r="K89" s="737"/>
      <c r="L89" s="737"/>
      <c r="M89" s="737"/>
      <c r="N89" s="737"/>
    </row>
    <row r="90" spans="1:14" ht="17.25" customHeight="1"/>
    <row r="91" spans="1:14" s="32" customFormat="1" ht="17.25" customHeight="1">
      <c r="A91" s="803" t="s">
        <v>457</v>
      </c>
      <c r="B91" s="803"/>
      <c r="C91" s="803"/>
      <c r="D91" s="799" t="s">
        <v>458</v>
      </c>
      <c r="E91" s="800"/>
      <c r="F91" s="234">
        <f>H22</f>
        <v>48259900</v>
      </c>
      <c r="G91" s="730" t="s">
        <v>459</v>
      </c>
      <c r="H91" s="730"/>
      <c r="I91" s="730"/>
      <c r="J91" s="843">
        <f>+F91+'MES 11'!J92</f>
        <v>520082464.32999998</v>
      </c>
      <c r="K91" s="843"/>
      <c r="L91" s="50"/>
      <c r="M91" s="50"/>
    </row>
    <row r="92" spans="1:14" s="32" customFormat="1" ht="17.25" customHeight="1">
      <c r="A92" s="803"/>
      <c r="B92" s="803"/>
      <c r="C92" s="803"/>
      <c r="D92" s="799" t="s">
        <v>460</v>
      </c>
      <c r="E92" s="800"/>
      <c r="F92" s="234">
        <f>H85</f>
        <v>0</v>
      </c>
      <c r="G92" s="730" t="s">
        <v>461</v>
      </c>
      <c r="H92" s="730"/>
      <c r="I92" s="730"/>
      <c r="J92" s="843">
        <f>+F92+'MES 11'!J93</f>
        <v>65423195</v>
      </c>
      <c r="K92" s="843"/>
      <c r="L92" s="50"/>
      <c r="M92" s="50"/>
    </row>
    <row r="93" spans="1:14" s="32" customFormat="1" ht="18" customHeight="1">
      <c r="A93" s="804" t="s">
        <v>462</v>
      </c>
      <c r="B93" s="804"/>
      <c r="C93" s="804"/>
      <c r="D93" s="835" t="s">
        <v>463</v>
      </c>
      <c r="E93" s="835"/>
      <c r="F93" s="234">
        <f>+F91-F92</f>
        <v>48259900</v>
      </c>
      <c r="G93" s="827" t="s">
        <v>464</v>
      </c>
      <c r="H93" s="827"/>
      <c r="I93" s="827"/>
      <c r="J93" s="843">
        <f>J91-J92</f>
        <v>454659269.32999998</v>
      </c>
      <c r="K93" s="843"/>
      <c r="L93" s="50"/>
      <c r="M93" s="50"/>
    </row>
    <row r="94" spans="1:14" s="32" customFormat="1" ht="51" customHeight="1">
      <c r="A94" s="803" t="s">
        <v>465</v>
      </c>
      <c r="B94" s="803"/>
      <c r="C94" s="803"/>
      <c r="D94" s="85"/>
      <c r="E94" s="85"/>
      <c r="F94" s="85"/>
      <c r="G94" s="85"/>
      <c r="H94" s="85"/>
      <c r="I94" s="85"/>
      <c r="J94" s="85"/>
      <c r="K94" s="85"/>
      <c r="L94" s="85"/>
      <c r="M94" s="85"/>
      <c r="N94" s="85"/>
    </row>
    <row r="95" spans="1:14" s="32" customFormat="1" ht="27" customHeight="1">
      <c r="A95" s="803" t="s">
        <v>466</v>
      </c>
      <c r="B95" s="803"/>
      <c r="C95" s="803"/>
      <c r="D95" s="842" t="s">
        <v>467</v>
      </c>
      <c r="E95" s="842"/>
      <c r="F95" s="270">
        <f>C8</f>
        <v>19303960</v>
      </c>
      <c r="G95" s="805" t="s">
        <v>468</v>
      </c>
      <c r="H95" s="805"/>
      <c r="I95" s="805"/>
      <c r="J95" s="805"/>
      <c r="K95" s="847"/>
      <c r="L95" s="847"/>
      <c r="M95" s="79"/>
      <c r="N95" s="80"/>
    </row>
    <row r="96" spans="1:14" s="32" customFormat="1" ht="33.75" customHeight="1">
      <c r="A96" s="803"/>
      <c r="B96" s="803"/>
      <c r="C96" s="803"/>
      <c r="D96" s="801" t="s">
        <v>471</v>
      </c>
      <c r="E96" s="801"/>
      <c r="F96" s="234">
        <f>H22</f>
        <v>48259900</v>
      </c>
      <c r="G96" s="741" t="s">
        <v>472</v>
      </c>
      <c r="H96" s="741"/>
      <c r="I96" s="70">
        <v>0</v>
      </c>
      <c r="K96" s="859"/>
      <c r="L96" s="859"/>
      <c r="M96" s="87" t="s">
        <v>469</v>
      </c>
      <c r="N96" s="88" t="s">
        <v>470</v>
      </c>
    </row>
    <row r="97" spans="1:14" s="32" customFormat="1" ht="31.5" customHeight="1">
      <c r="A97" s="803"/>
      <c r="B97" s="803"/>
      <c r="C97" s="803"/>
      <c r="D97" s="801" t="s">
        <v>474</v>
      </c>
      <c r="E97" s="801"/>
      <c r="F97" s="236">
        <f>F95-F96</f>
        <v>-28955940</v>
      </c>
      <c r="G97" s="741" t="s">
        <v>475</v>
      </c>
      <c r="H97" s="741"/>
      <c r="I97" s="70">
        <v>0</v>
      </c>
      <c r="K97" s="741" t="s">
        <v>473</v>
      </c>
      <c r="L97" s="741"/>
      <c r="M97" s="87">
        <v>0</v>
      </c>
      <c r="N97" s="82">
        <v>0</v>
      </c>
    </row>
    <row r="98" spans="1:14" s="32" customFormat="1" ht="18" customHeight="1">
      <c r="A98" s="803"/>
      <c r="B98" s="803"/>
      <c r="C98" s="803"/>
      <c r="F98" s="45"/>
      <c r="G98" s="28"/>
      <c r="H98" s="28"/>
      <c r="I98" s="28"/>
      <c r="J98" s="28"/>
      <c r="K98" s="741" t="s">
        <v>473</v>
      </c>
      <c r="L98" s="741"/>
      <c r="M98" s="87">
        <v>0</v>
      </c>
      <c r="N98" s="82">
        <v>0</v>
      </c>
    </row>
    <row r="99" spans="1:14" s="32" customFormat="1" ht="21.75" customHeight="1">
      <c r="A99" s="803"/>
      <c r="B99" s="803"/>
      <c r="C99" s="803"/>
      <c r="K99" s="741" t="s">
        <v>473</v>
      </c>
      <c r="L99" s="741"/>
      <c r="M99" s="87">
        <v>0</v>
      </c>
      <c r="N99" s="82">
        <v>0</v>
      </c>
    </row>
    <row r="100" spans="1:14" s="32" customFormat="1" ht="33" customHeight="1">
      <c r="A100" s="852" t="s">
        <v>477</v>
      </c>
      <c r="B100" s="852"/>
      <c r="C100" s="852"/>
      <c r="K100" s="741" t="s">
        <v>476</v>
      </c>
      <c r="L100" s="741"/>
      <c r="M100" s="87">
        <v>0</v>
      </c>
      <c r="N100" s="82">
        <v>0</v>
      </c>
    </row>
    <row r="101" spans="1:14" ht="24" customHeight="1">
      <c r="A101" s="852"/>
      <c r="B101" s="852"/>
      <c r="C101" s="852"/>
      <c r="K101" s="862" t="s">
        <v>476</v>
      </c>
      <c r="L101" s="863"/>
      <c r="M101" s="78">
        <v>0</v>
      </c>
      <c r="N101" s="84">
        <v>0</v>
      </c>
    </row>
    <row r="102" spans="1:14" ht="18" customHeight="1">
      <c r="K102" s="862" t="s">
        <v>476</v>
      </c>
      <c r="L102" s="863"/>
      <c r="M102" s="78">
        <v>0</v>
      </c>
      <c r="N102" s="84">
        <v>0</v>
      </c>
    </row>
    <row r="103" spans="1:14" ht="14.45" customHeight="1">
      <c r="A103" s="138"/>
      <c r="B103" s="138"/>
      <c r="C103" s="138"/>
      <c r="D103" s="139"/>
      <c r="E103" s="139"/>
      <c r="F103" s="139"/>
      <c r="G103" s="139"/>
      <c r="H103" s="139"/>
      <c r="I103" s="139"/>
      <c r="J103" s="139"/>
      <c r="K103" s="139"/>
      <c r="L103" s="139"/>
      <c r="M103" s="139"/>
      <c r="N103" s="139"/>
    </row>
    <row r="104" spans="1:14" ht="18" customHeight="1">
      <c r="A104" s="796" t="s">
        <v>478</v>
      </c>
      <c r="B104" s="796"/>
      <c r="C104" s="796"/>
      <c r="D104" s="796"/>
      <c r="E104" s="796"/>
      <c r="F104" s="796"/>
      <c r="G104" s="796"/>
      <c r="H104" s="796"/>
      <c r="I104" s="796"/>
      <c r="J104" s="796"/>
      <c r="K104" s="796"/>
      <c r="L104" s="796"/>
      <c r="M104" s="796"/>
      <c r="N104" s="796"/>
    </row>
    <row r="105" spans="1:14" ht="18" customHeight="1">
      <c r="A105" s="32"/>
      <c r="B105" s="32"/>
      <c r="C105" s="32"/>
      <c r="D105" s="32"/>
      <c r="E105" s="32"/>
      <c r="F105" s="32"/>
      <c r="G105" s="32"/>
      <c r="H105" s="32"/>
      <c r="I105" s="32"/>
      <c r="J105" s="32"/>
      <c r="K105" s="32"/>
      <c r="L105" s="32"/>
      <c r="M105" s="32"/>
      <c r="N105" s="32"/>
    </row>
    <row r="106" spans="1:14" ht="18" customHeight="1">
      <c r="A106" s="779" t="s">
        <v>479</v>
      </c>
      <c r="B106" s="780"/>
      <c r="C106" s="785" t="s">
        <v>480</v>
      </c>
      <c r="D106" s="786"/>
      <c r="E106" s="786"/>
      <c r="F106" s="787"/>
      <c r="G106" s="140" t="s">
        <v>481</v>
      </c>
      <c r="H106" s="788" t="s">
        <v>482</v>
      </c>
      <c r="I106" s="788"/>
      <c r="J106" s="788"/>
      <c r="K106" s="788"/>
      <c r="L106" s="788"/>
      <c r="M106" s="789"/>
      <c r="N106" s="141" t="s">
        <v>483</v>
      </c>
    </row>
    <row r="107" spans="1:14" ht="18" customHeight="1">
      <c r="A107" s="781"/>
      <c r="B107" s="782"/>
      <c r="C107" s="790" t="s">
        <v>484</v>
      </c>
      <c r="D107" s="791" t="s">
        <v>415</v>
      </c>
      <c r="E107" s="792" t="s">
        <v>416</v>
      </c>
      <c r="F107" s="774" t="s">
        <v>485</v>
      </c>
      <c r="G107" s="774" t="s">
        <v>486</v>
      </c>
      <c r="H107" s="774" t="s">
        <v>555</v>
      </c>
      <c r="I107" s="774" t="s">
        <v>488</v>
      </c>
      <c r="J107" s="774" t="s">
        <v>421</v>
      </c>
      <c r="K107" s="774"/>
      <c r="L107" s="794" t="s">
        <v>422</v>
      </c>
      <c r="M107" s="795"/>
      <c r="N107" s="774" t="s">
        <v>489</v>
      </c>
    </row>
    <row r="108" spans="1:14" ht="18" customHeight="1">
      <c r="A108" s="783"/>
      <c r="B108" s="784"/>
      <c r="C108" s="790"/>
      <c r="D108" s="791"/>
      <c r="E108" s="792"/>
      <c r="F108" s="793"/>
      <c r="G108" s="774"/>
      <c r="H108" s="774"/>
      <c r="I108" s="774"/>
      <c r="J108" s="774"/>
      <c r="K108" s="774"/>
      <c r="L108" s="63" t="s">
        <v>441</v>
      </c>
      <c r="M108" s="63" t="s">
        <v>442</v>
      </c>
      <c r="N108" s="774"/>
    </row>
    <row r="109" spans="1:14" ht="18" customHeight="1">
      <c r="A109" s="775" t="s">
        <v>490</v>
      </c>
      <c r="B109" s="775"/>
      <c r="C109" s="775"/>
      <c r="D109" s="775"/>
      <c r="E109" s="775"/>
      <c r="F109" s="775"/>
      <c r="G109" s="775"/>
      <c r="H109" s="775"/>
      <c r="I109" s="775"/>
      <c r="J109" s="775"/>
      <c r="K109" s="775"/>
      <c r="L109" s="775"/>
      <c r="M109" s="775"/>
      <c r="N109" s="776"/>
    </row>
    <row r="110" spans="1:14" ht="18" customHeight="1">
      <c r="A110" s="142"/>
      <c r="B110" s="143" t="s">
        <v>491</v>
      </c>
      <c r="C110" s="144">
        <f>SUM(C111:C113)</f>
        <v>0</v>
      </c>
      <c r="D110" s="145">
        <f>SUM(D111:D113)</f>
        <v>0</v>
      </c>
      <c r="E110" s="145">
        <f>SUM(E111:E113)</f>
        <v>0</v>
      </c>
      <c r="F110" s="144">
        <f>C110+D110-E110</f>
        <v>0</v>
      </c>
      <c r="G110" s="144">
        <f>SUM(G111:G113)</f>
        <v>0</v>
      </c>
      <c r="H110" s="145">
        <f>SUM(H111:H113)</f>
        <v>0</v>
      </c>
      <c r="I110" s="144">
        <f>G110+H110</f>
        <v>0</v>
      </c>
      <c r="J110" s="777" t="e">
        <f>(I110/F110)</f>
        <v>#DIV/0!</v>
      </c>
      <c r="K110" s="777"/>
      <c r="L110" s="146">
        <f>SUM(L111:L113)</f>
        <v>0</v>
      </c>
      <c r="M110" s="146">
        <f>SUM(M111:M113)</f>
        <v>0</v>
      </c>
      <c r="N110" s="144">
        <f>F110-I110</f>
        <v>0</v>
      </c>
    </row>
    <row r="111" spans="1:14">
      <c r="A111" s="142">
        <v>1</v>
      </c>
      <c r="B111" s="44" t="s">
        <v>492</v>
      </c>
      <c r="C111" s="147">
        <v>0</v>
      </c>
      <c r="D111" s="147">
        <v>0</v>
      </c>
      <c r="E111" s="147">
        <v>0</v>
      </c>
      <c r="F111" s="144">
        <f>C111+D111-E111</f>
        <v>0</v>
      </c>
      <c r="G111" s="148">
        <v>0</v>
      </c>
      <c r="H111" s="147">
        <v>0</v>
      </c>
      <c r="I111" s="148">
        <f>G111+H111</f>
        <v>0</v>
      </c>
      <c r="J111" s="778" t="e">
        <f>(I111/F111)</f>
        <v>#DIV/0!</v>
      </c>
      <c r="K111" s="778"/>
      <c r="L111" s="149">
        <v>0</v>
      </c>
      <c r="M111" s="149">
        <v>0</v>
      </c>
      <c r="N111" s="150">
        <f>(F111-I111)</f>
        <v>0</v>
      </c>
    </row>
    <row r="112" spans="1:14">
      <c r="A112" s="142">
        <v>2</v>
      </c>
      <c r="B112" s="44" t="s">
        <v>493</v>
      </c>
      <c r="C112" s="147">
        <v>0</v>
      </c>
      <c r="D112" s="147">
        <v>0</v>
      </c>
      <c r="E112" s="147">
        <v>0</v>
      </c>
      <c r="F112" s="144">
        <f>C112+D112-E112</f>
        <v>0</v>
      </c>
      <c r="G112" s="148">
        <v>0</v>
      </c>
      <c r="H112" s="147">
        <v>0</v>
      </c>
      <c r="I112" s="148">
        <f t="shared" ref="I112:I113" si="26">G112+H112</f>
        <v>0</v>
      </c>
      <c r="J112" s="778" t="e">
        <f t="shared" ref="J112:J113" si="27">(I112/F112)</f>
        <v>#DIV/0!</v>
      </c>
      <c r="K112" s="778"/>
      <c r="L112" s="149">
        <v>0</v>
      </c>
      <c r="M112" s="149">
        <v>0</v>
      </c>
      <c r="N112" s="150">
        <f>(F112-I112)</f>
        <v>0</v>
      </c>
    </row>
    <row r="113" spans="1:14">
      <c r="A113" s="142">
        <v>3</v>
      </c>
      <c r="B113" s="44" t="s">
        <v>494</v>
      </c>
      <c r="C113" s="147">
        <v>0</v>
      </c>
      <c r="D113" s="147">
        <v>0</v>
      </c>
      <c r="E113" s="147">
        <v>0</v>
      </c>
      <c r="F113" s="144">
        <f>C113+D113-E113</f>
        <v>0</v>
      </c>
      <c r="G113" s="148">
        <v>0</v>
      </c>
      <c r="H113" s="147">
        <v>0</v>
      </c>
      <c r="I113" s="148">
        <f t="shared" si="26"/>
        <v>0</v>
      </c>
      <c r="J113" s="778" t="e">
        <f t="shared" si="27"/>
        <v>#DIV/0!</v>
      </c>
      <c r="K113" s="778"/>
      <c r="L113" s="149">
        <v>0</v>
      </c>
      <c r="M113" s="149">
        <v>0</v>
      </c>
      <c r="N113" s="150">
        <f>(F113-I113)</f>
        <v>0</v>
      </c>
    </row>
    <row r="114" spans="1:14">
      <c r="A114" s="32"/>
      <c r="B114" s="32"/>
      <c r="C114" s="32"/>
      <c r="D114" s="32"/>
      <c r="E114" s="32"/>
      <c r="F114" s="32"/>
      <c r="G114" s="32"/>
      <c r="H114" s="32"/>
      <c r="I114" s="32"/>
      <c r="J114" s="32"/>
      <c r="K114" s="32"/>
      <c r="L114" s="32"/>
      <c r="M114" s="32"/>
      <c r="N114" s="32"/>
    </row>
    <row r="115" spans="1:14">
      <c r="A115" s="32"/>
      <c r="B115" s="32"/>
      <c r="C115" s="151"/>
      <c r="D115" s="151"/>
      <c r="E115" s="151"/>
      <c r="F115" s="151"/>
      <c r="G115" s="151"/>
      <c r="H115" s="151"/>
      <c r="I115" s="151"/>
      <c r="J115" s="152"/>
      <c r="K115" s="152"/>
      <c r="L115" s="151"/>
      <c r="M115" s="151"/>
      <c r="N115" s="151"/>
    </row>
    <row r="116" spans="1:14">
      <c r="A116" s="772" t="s">
        <v>210</v>
      </c>
      <c r="B116" s="773"/>
      <c r="C116" s="771"/>
      <c r="D116" s="771" t="s">
        <v>455</v>
      </c>
      <c r="E116" s="737"/>
      <c r="F116" s="737"/>
      <c r="G116" s="737"/>
      <c r="H116" s="737" t="s">
        <v>495</v>
      </c>
      <c r="I116" s="737"/>
      <c r="J116" s="737"/>
      <c r="K116" s="737"/>
      <c r="L116" s="737"/>
      <c r="M116" s="737"/>
      <c r="N116" s="737"/>
    </row>
    <row r="117" spans="1:14">
      <c r="A117" s="768"/>
      <c r="B117" s="769"/>
      <c r="C117" s="770"/>
      <c r="D117" s="771"/>
      <c r="E117" s="737"/>
      <c r="F117" s="737"/>
      <c r="G117" s="737"/>
      <c r="H117" s="737"/>
      <c r="I117" s="737"/>
      <c r="J117" s="737"/>
      <c r="K117" s="737"/>
      <c r="L117" s="737"/>
      <c r="M117" s="737"/>
      <c r="N117" s="737"/>
    </row>
    <row r="118" spans="1:14" ht="48" customHeight="1">
      <c r="A118" s="768"/>
      <c r="B118" s="769"/>
      <c r="C118" s="770"/>
      <c r="D118" s="771"/>
      <c r="E118" s="737"/>
      <c r="F118" s="737"/>
      <c r="G118" s="737"/>
      <c r="H118" s="737"/>
      <c r="I118" s="737"/>
      <c r="J118" s="737"/>
      <c r="K118" s="737"/>
      <c r="L118" s="737"/>
      <c r="M118" s="737"/>
      <c r="N118" s="737"/>
    </row>
    <row r="119" spans="1:14">
      <c r="A119" s="772" t="s">
        <v>317</v>
      </c>
      <c r="B119" s="773"/>
      <c r="C119" s="771"/>
      <c r="D119" s="771" t="s">
        <v>317</v>
      </c>
      <c r="E119" s="737"/>
      <c r="F119" s="737"/>
      <c r="G119" s="737"/>
      <c r="H119" s="737" t="s">
        <v>317</v>
      </c>
      <c r="I119" s="737"/>
      <c r="J119" s="737"/>
      <c r="K119" s="737"/>
      <c r="L119" s="737"/>
      <c r="M119" s="737"/>
      <c r="N119" s="737"/>
    </row>
  </sheetData>
  <sheetProtection algorithmName="SHA-512" hashValue="ayQmfioRV214sqjnZy8U8+vf24C/0Dm9ImPLPQRE5mYn+BMzZ9TRU8SqIqdXDSSLQ9q+7FlATTbns+iOd6sLgQ==" saltValue="o0g83WikdSRF2pAeH7Qq9Q==" spinCount="100000" sheet="1" objects="1" scenarios="1"/>
  <mergeCells count="233">
    <mergeCell ref="A69:A70"/>
    <mergeCell ref="B69:B70"/>
    <mergeCell ref="C69:C70"/>
    <mergeCell ref="D69:D70"/>
    <mergeCell ref="L69:M69"/>
    <mergeCell ref="J75:K75"/>
    <mergeCell ref="J80:K80"/>
    <mergeCell ref="J82:K82"/>
    <mergeCell ref="J62:K62"/>
    <mergeCell ref="J74:K74"/>
    <mergeCell ref="J69:K70"/>
    <mergeCell ref="E69:E70"/>
    <mergeCell ref="J68:K68"/>
    <mergeCell ref="M2:N2"/>
    <mergeCell ref="C3:D3"/>
    <mergeCell ref="E3:F3"/>
    <mergeCell ref="C2:D2"/>
    <mergeCell ref="K100:L100"/>
    <mergeCell ref="D96:E96"/>
    <mergeCell ref="A91:C92"/>
    <mergeCell ref="A93:C93"/>
    <mergeCell ref="D97:E97"/>
    <mergeCell ref="K97:L97"/>
    <mergeCell ref="K98:L98"/>
    <mergeCell ref="G93:I93"/>
    <mergeCell ref="J93:K93"/>
    <mergeCell ref="J38:K38"/>
    <mergeCell ref="E5:F5"/>
    <mergeCell ref="I34:I35"/>
    <mergeCell ref="J5:K5"/>
    <mergeCell ref="J61:K61"/>
    <mergeCell ref="G4:H4"/>
    <mergeCell ref="J46:K46"/>
    <mergeCell ref="J48:K48"/>
    <mergeCell ref="E4:F4"/>
    <mergeCell ref="G2:H2"/>
    <mergeCell ref="D87:G87"/>
    <mergeCell ref="A1:N1"/>
    <mergeCell ref="E2:F2"/>
    <mergeCell ref="J2:K2"/>
    <mergeCell ref="B89:C89"/>
    <mergeCell ref="D89:G89"/>
    <mergeCell ref="H89:N89"/>
    <mergeCell ref="B24:D24"/>
    <mergeCell ref="J78:K78"/>
    <mergeCell ref="J79:K79"/>
    <mergeCell ref="A84:B84"/>
    <mergeCell ref="J84:K84"/>
    <mergeCell ref="A85:B85"/>
    <mergeCell ref="J85:K85"/>
    <mergeCell ref="B86:C86"/>
    <mergeCell ref="D86:G86"/>
    <mergeCell ref="H86:N86"/>
    <mergeCell ref="J81:K81"/>
    <mergeCell ref="B51:N51"/>
    <mergeCell ref="J52:K52"/>
    <mergeCell ref="J22:K22"/>
    <mergeCell ref="C5:D5"/>
    <mergeCell ref="G3:H3"/>
    <mergeCell ref="G5:H5"/>
    <mergeCell ref="M9:N9"/>
    <mergeCell ref="M7:N7"/>
    <mergeCell ref="C8:D8"/>
    <mergeCell ref="C6:D6"/>
    <mergeCell ref="C7:D7"/>
    <mergeCell ref="E7:F7"/>
    <mergeCell ref="G7:H7"/>
    <mergeCell ref="J7:K7"/>
    <mergeCell ref="G8:H8"/>
    <mergeCell ref="M4:N4"/>
    <mergeCell ref="M8:N8"/>
    <mergeCell ref="E8:F8"/>
    <mergeCell ref="M3:N3"/>
    <mergeCell ref="C4:D4"/>
    <mergeCell ref="M5:N5"/>
    <mergeCell ref="E6:F6"/>
    <mergeCell ref="G6:H6"/>
    <mergeCell ref="J6:K6"/>
    <mergeCell ref="J4:K4"/>
    <mergeCell ref="J3:K3"/>
    <mergeCell ref="M6:N6"/>
    <mergeCell ref="C9:D9"/>
    <mergeCell ref="I12:I13"/>
    <mergeCell ref="A2:A10"/>
    <mergeCell ref="J8:K8"/>
    <mergeCell ref="E9:F9"/>
    <mergeCell ref="L68:M68"/>
    <mergeCell ref="J83:K83"/>
    <mergeCell ref="H34:H35"/>
    <mergeCell ref="J76:K76"/>
    <mergeCell ref="J47:K47"/>
    <mergeCell ref="I69:I70"/>
    <mergeCell ref="G69:G70"/>
    <mergeCell ref="J45:K45"/>
    <mergeCell ref="J59:K59"/>
    <mergeCell ref="J64:K64"/>
    <mergeCell ref="H69:H70"/>
    <mergeCell ref="J63:K63"/>
    <mergeCell ref="J65:K65"/>
    <mergeCell ref="J53:K53"/>
    <mergeCell ref="J54:K54"/>
    <mergeCell ref="J55:K55"/>
    <mergeCell ref="J56:K56"/>
    <mergeCell ref="J49:K49"/>
    <mergeCell ref="J44:K44"/>
    <mergeCell ref="E34:E35"/>
    <mergeCell ref="J34:K35"/>
    <mergeCell ref="J12:K13"/>
    <mergeCell ref="J19:K19"/>
    <mergeCell ref="J20:K20"/>
    <mergeCell ref="J21:K21"/>
    <mergeCell ref="G9:H9"/>
    <mergeCell ref="J9:K9"/>
    <mergeCell ref="E12:E13"/>
    <mergeCell ref="L11:M11"/>
    <mergeCell ref="L12:M12"/>
    <mergeCell ref="D12:D13"/>
    <mergeCell ref="N12:N13"/>
    <mergeCell ref="J14:K14"/>
    <mergeCell ref="J18:K18"/>
    <mergeCell ref="J11:K11"/>
    <mergeCell ref="F12:F13"/>
    <mergeCell ref="H12:H13"/>
    <mergeCell ref="J50:K50"/>
    <mergeCell ref="G96:H96"/>
    <mergeCell ref="B87:C87"/>
    <mergeCell ref="D95:E95"/>
    <mergeCell ref="J66:K66"/>
    <mergeCell ref="J39:K39"/>
    <mergeCell ref="J40:K40"/>
    <mergeCell ref="J41:K41"/>
    <mergeCell ref="J58:K58"/>
    <mergeCell ref="J91:K91"/>
    <mergeCell ref="J92:K92"/>
    <mergeCell ref="G92:I92"/>
    <mergeCell ref="D93:E93"/>
    <mergeCell ref="A95:C99"/>
    <mergeCell ref="G95:J95"/>
    <mergeCell ref="K95:L95"/>
    <mergeCell ref="G91:I91"/>
    <mergeCell ref="A94:C94"/>
    <mergeCell ref="B88:C88"/>
    <mergeCell ref="D88:G88"/>
    <mergeCell ref="J57:K57"/>
    <mergeCell ref="H88:N88"/>
    <mergeCell ref="H87:N87"/>
    <mergeCell ref="J77:K77"/>
    <mergeCell ref="A22:B22"/>
    <mergeCell ref="M10:N10"/>
    <mergeCell ref="J15:K15"/>
    <mergeCell ref="J16:K16"/>
    <mergeCell ref="J17:K17"/>
    <mergeCell ref="A12:A13"/>
    <mergeCell ref="G34:G35"/>
    <mergeCell ref="B34:B35"/>
    <mergeCell ref="C34:C35"/>
    <mergeCell ref="F34:F35"/>
    <mergeCell ref="N34:N35"/>
    <mergeCell ref="D34:D35"/>
    <mergeCell ref="E26:H26"/>
    <mergeCell ref="A31:N31"/>
    <mergeCell ref="A32:N32"/>
    <mergeCell ref="J33:K33"/>
    <mergeCell ref="I26:N26"/>
    <mergeCell ref="I27:N27"/>
    <mergeCell ref="E27:H27"/>
    <mergeCell ref="L33:M33"/>
    <mergeCell ref="L34:M34"/>
    <mergeCell ref="G10:H10"/>
    <mergeCell ref="J10:L10"/>
    <mergeCell ref="C12:C13"/>
    <mergeCell ref="N107:N108"/>
    <mergeCell ref="B27:D27"/>
    <mergeCell ref="B26:D26"/>
    <mergeCell ref="I25:N25"/>
    <mergeCell ref="E24:H24"/>
    <mergeCell ref="I24:N24"/>
    <mergeCell ref="B25:D25"/>
    <mergeCell ref="E25:H25"/>
    <mergeCell ref="J42:K42"/>
    <mergeCell ref="J43:K43"/>
    <mergeCell ref="B36:N36"/>
    <mergeCell ref="J37:K37"/>
    <mergeCell ref="N69:N70"/>
    <mergeCell ref="F69:F70"/>
    <mergeCell ref="J60:K60"/>
    <mergeCell ref="K96:L96"/>
    <mergeCell ref="K99:L99"/>
    <mergeCell ref="G97:H97"/>
    <mergeCell ref="B71:N71"/>
    <mergeCell ref="J72:K72"/>
    <mergeCell ref="J73:K73"/>
    <mergeCell ref="A67:B67"/>
    <mergeCell ref="J67:K67"/>
    <mergeCell ref="A50:B50"/>
    <mergeCell ref="A34:A35"/>
    <mergeCell ref="B12:B13"/>
    <mergeCell ref="G12:G13"/>
    <mergeCell ref="D91:E91"/>
    <mergeCell ref="D92:E92"/>
    <mergeCell ref="A118:C118"/>
    <mergeCell ref="D118:G118"/>
    <mergeCell ref="H118:N118"/>
    <mergeCell ref="A100:C101"/>
    <mergeCell ref="K101:L101"/>
    <mergeCell ref="K102:L102"/>
    <mergeCell ref="A104:N104"/>
    <mergeCell ref="A106:B108"/>
    <mergeCell ref="C106:F106"/>
    <mergeCell ref="H106:M106"/>
    <mergeCell ref="C107:C108"/>
    <mergeCell ref="D107:D108"/>
    <mergeCell ref="E107:E108"/>
    <mergeCell ref="F107:F108"/>
    <mergeCell ref="G107:G108"/>
    <mergeCell ref="H107:H108"/>
    <mergeCell ref="I107:I108"/>
    <mergeCell ref="J107:K108"/>
    <mergeCell ref="L107:M107"/>
    <mergeCell ref="A119:C119"/>
    <mergeCell ref="D119:G119"/>
    <mergeCell ref="H119:N119"/>
    <mergeCell ref="A109:N109"/>
    <mergeCell ref="J110:K110"/>
    <mergeCell ref="J111:K111"/>
    <mergeCell ref="J112:K112"/>
    <mergeCell ref="J113:K113"/>
    <mergeCell ref="A116:C116"/>
    <mergeCell ref="D116:G116"/>
    <mergeCell ref="H116:N116"/>
    <mergeCell ref="A117:C117"/>
    <mergeCell ref="D117:G117"/>
    <mergeCell ref="H117:N117"/>
  </mergeCells>
  <printOptions horizontalCentered="1"/>
  <pageMargins left="0.23622047244094491" right="0.23622047244094491" top="1.4960629921259843" bottom="0.74803149606299213" header="0.31496062992125984" footer="0.31496062992125984"/>
  <pageSetup scale="44"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3" manualBreakCount="3">
    <brk id="29" max="13" man="1"/>
    <brk id="67" max="13" man="1"/>
    <brk id="102" max="13" man="1"/>
  </rowBreaks>
  <ignoredErrors>
    <ignoredError sqref="A51:N51 A50:I50 L37:N50 A68:N70 A53:B61 A67:I67 L52:N67 A84:I85 L72:N85 G19:G22 G3:H7 C2:D7 A71 C71:N71 G14 A37:B37 D37:I37 A38:B49 D38:I49 A52:B52 D52:I52 D53:I61 A62:B66 D62:I66 A72:B72 D72:I72 A73:B83 D73:I83" unlockedFormula="1"/>
    <ignoredError sqref="J37:K50 J52:K61 J62:K67 J72:K85" evalError="1" unlockedFormula="1"/>
    <ignoredError sqref="J18:K22 J14:K14" evalError="1"/>
  </ignoredErrors>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6">
    <tabColor theme="7" tint="0.39997558519241921"/>
  </sheetPr>
  <dimension ref="A1:K104"/>
  <sheetViews>
    <sheetView zoomScale="80" zoomScaleNormal="80" zoomScaleSheetLayoutView="80" workbookViewId="0">
      <selection sqref="A1:K1"/>
    </sheetView>
  </sheetViews>
  <sheetFormatPr baseColWidth="10" defaultColWidth="11.42578125" defaultRowHeight="12"/>
  <cols>
    <col min="1" max="1" width="12.5703125" style="98" customWidth="1"/>
    <col min="2" max="2" width="50.85546875" style="98" customWidth="1"/>
    <col min="3" max="5" width="19.7109375" style="98" customWidth="1"/>
    <col min="6" max="6" width="25.140625" style="98" customWidth="1"/>
    <col min="7" max="7" width="11" style="98" customWidth="1"/>
    <col min="8" max="8" width="15.28515625" style="98" customWidth="1"/>
    <col min="9" max="10" width="19.7109375" style="98" customWidth="1"/>
    <col min="11" max="11" width="23.5703125" style="98" customWidth="1"/>
    <col min="12" max="16384" width="11.42578125" style="98"/>
  </cols>
  <sheetData>
    <row r="1" spans="1:11" ht="18" customHeight="1">
      <c r="A1" s="881" t="s">
        <v>556</v>
      </c>
      <c r="B1" s="881"/>
      <c r="C1" s="881"/>
      <c r="D1" s="881"/>
      <c r="E1" s="881"/>
      <c r="F1" s="881"/>
      <c r="G1" s="881"/>
      <c r="H1" s="881"/>
      <c r="I1" s="881"/>
      <c r="J1" s="881"/>
      <c r="K1" s="881"/>
    </row>
    <row r="2" spans="1:11" ht="31.9" customHeight="1">
      <c r="A2" s="886"/>
      <c r="B2" s="100" t="s">
        <v>389</v>
      </c>
      <c r="C2" s="900" t="str">
        <f>PRESUPUESTO!C2</f>
        <v>CUNDINAMARCA</v>
      </c>
      <c r="D2" s="886"/>
      <c r="E2" s="101" t="s">
        <v>390</v>
      </c>
      <c r="F2" s="901" t="s">
        <v>391</v>
      </c>
      <c r="G2" s="901"/>
      <c r="H2" s="38" t="s">
        <v>246</v>
      </c>
      <c r="I2" s="35" t="s">
        <v>244</v>
      </c>
      <c r="J2" s="35" t="s">
        <v>245</v>
      </c>
      <c r="K2" s="38" t="s">
        <v>394</v>
      </c>
    </row>
    <row r="3" spans="1:11" ht="27" customHeight="1">
      <c r="A3" s="886"/>
      <c r="B3" s="100" t="s">
        <v>395</v>
      </c>
      <c r="C3" s="900" t="str">
        <f>PRESUPUESTO!C3</f>
        <v>CUNDINAMARCA</v>
      </c>
      <c r="D3" s="886"/>
      <c r="E3" s="272"/>
      <c r="F3" s="825" t="str">
        <f>PRESUPUESTO!$B$15</f>
        <v>(1) INTERVENCION APOYO PSICOLOGICO</v>
      </c>
      <c r="G3" s="825"/>
      <c r="H3" s="136">
        <f>PRESUPUESTO!J15</f>
        <v>40</v>
      </c>
      <c r="I3" s="136">
        <f>PRESUPUESTO!H15</f>
        <v>0</v>
      </c>
      <c r="J3" s="136">
        <f>PRESUPUESTO!I15</f>
        <v>0</v>
      </c>
      <c r="K3" s="135">
        <f>'MES 1'!M3+'MES 2'!M3+'MES 3'!M3+'MES 4'!M3+'MES 5'!M3+'MES 6'!M3+'MES 7'!M3+'MES 8'!M3+'MES 9'!M3+'MES 10'!M3+'MES 11'!M3+'MES 12'!M3</f>
        <v>482599000</v>
      </c>
    </row>
    <row r="4" spans="1:11" ht="27" customHeight="1">
      <c r="A4" s="886"/>
      <c r="B4" s="102" t="s">
        <v>397</v>
      </c>
      <c r="C4" s="900" t="str">
        <f>PRESUPUESTO!C4</f>
        <v>CHIA</v>
      </c>
      <c r="D4" s="886"/>
      <c r="E4" s="101" t="s">
        <v>398</v>
      </c>
      <c r="F4" s="825" t="str">
        <f>PRESUPUESTO!$B$16</f>
        <v>(2)</v>
      </c>
      <c r="G4" s="825"/>
      <c r="H4" s="136">
        <f>PRESUPUESTO!J16</f>
        <v>0</v>
      </c>
      <c r="I4" s="136">
        <f>PRESUPUESTO!H16</f>
        <v>0</v>
      </c>
      <c r="J4" s="136">
        <f>PRESUPUESTO!I16</f>
        <v>0</v>
      </c>
      <c r="K4" s="135">
        <f>'MES 1'!M4+'MES 2'!M4+'MES 3'!M4+'MES 4'!M4+'MES 5'!M4+'MES 6'!M4+'MES 7'!M4+'MES 8'!M4+'MES 9'!M4+'MES 10'!M4+'MES 11'!M4+'MES 12'!M4</f>
        <v>18179504.330000002</v>
      </c>
    </row>
    <row r="5" spans="1:11" ht="27" customHeight="1">
      <c r="A5" s="886"/>
      <c r="B5" s="103" t="s">
        <v>399</v>
      </c>
      <c r="C5" s="883" t="str">
        <f>PRESUPUESTO!I2</f>
        <v>FUNDACION SAN NICOLAS</v>
      </c>
      <c r="D5" s="870"/>
      <c r="E5" s="273"/>
      <c r="F5" s="825" t="str">
        <f>PRESUPUESTO!$B$17</f>
        <v>(3)</v>
      </c>
      <c r="G5" s="825"/>
      <c r="H5" s="136">
        <f>PRESUPUESTO!J17</f>
        <v>0</v>
      </c>
      <c r="I5" s="136">
        <f>PRESUPUESTO!H17</f>
        <v>0</v>
      </c>
      <c r="J5" s="136">
        <f>PRESUPUESTO!I17</f>
        <v>0</v>
      </c>
      <c r="K5" s="135">
        <f>'MES 1'!M5+'MES 2'!M5+'MES 3'!M5+'MES 4'!M5+'MES 5'!M5+'MES 6'!M5+'MES 7'!M5+'MES 8'!M5+'MES 9'!M5+'MES 10'!M5+'MES 11'!M5+'MES 12'!M5</f>
        <v>0</v>
      </c>
    </row>
    <row r="6" spans="1:11" ht="27" customHeight="1">
      <c r="A6" s="886"/>
      <c r="B6" s="103" t="s">
        <v>401</v>
      </c>
      <c r="C6" s="883" t="str">
        <f>PRESUPUESTO!I3</f>
        <v>901.604.401-1</v>
      </c>
      <c r="D6" s="870"/>
      <c r="E6" s="101" t="s">
        <v>402</v>
      </c>
      <c r="F6" s="825" t="str">
        <f>PRESUPUESTO!$B$18</f>
        <v>(4)</v>
      </c>
      <c r="G6" s="825"/>
      <c r="H6" s="136">
        <f>PRESUPUESTO!J18</f>
        <v>0</v>
      </c>
      <c r="I6" s="136">
        <f>PRESUPUESTO!H18</f>
        <v>0</v>
      </c>
      <c r="J6" s="136">
        <f>PRESUPUESTO!I18</f>
        <v>0</v>
      </c>
      <c r="K6" s="135">
        <f>'MES 1'!M6+'MES 2'!M6+'MES 3'!M6+'MES 4'!M6+'MES 5'!M6+'MES 6'!M6+'MES 7'!M6+'MES 8'!M6+'MES 9'!M6+'MES 10'!M6+'MES 11'!M6+'MES 12'!M6</f>
        <v>0</v>
      </c>
    </row>
    <row r="7" spans="1:11" ht="27" customHeight="1">
      <c r="A7" s="886"/>
      <c r="B7" s="103" t="s">
        <v>199</v>
      </c>
      <c r="C7" s="884">
        <f>PRESUPUESTO!I4</f>
        <v>25004852025</v>
      </c>
      <c r="D7" s="884"/>
      <c r="E7" s="273"/>
      <c r="F7" s="825" t="str">
        <f>PRESUPUESTO!B19</f>
        <v>(5)</v>
      </c>
      <c r="G7" s="825"/>
      <c r="H7" s="136">
        <f>PRESUPUESTO!J19</f>
        <v>0</v>
      </c>
      <c r="I7" s="136">
        <f>PRESUPUESTO!H19</f>
        <v>0</v>
      </c>
      <c r="J7" s="136">
        <f>PRESUPUESTO!I19</f>
        <v>0</v>
      </c>
      <c r="K7" s="135">
        <f>'MES 1'!M7+'MES 2'!M7+'MES 3'!M7+'MES 4'!M7+'MES 5'!M7+'MES 6'!M7+'MES 7'!M7+'MES 8'!M7+'MES 9'!M7+'MES 10'!M7+'MES 11'!M7+'MES 12'!M7</f>
        <v>0</v>
      </c>
    </row>
    <row r="8" spans="1:11" ht="27" customHeight="1">
      <c r="A8" s="886"/>
      <c r="B8" s="886"/>
      <c r="C8" s="886"/>
      <c r="D8" s="886"/>
      <c r="E8" s="886"/>
      <c r="F8" s="825" t="str">
        <f>PRESUPUESTO!B20</f>
        <v>(6)</v>
      </c>
      <c r="G8" s="825"/>
      <c r="H8" s="136">
        <v>0</v>
      </c>
      <c r="I8" s="136">
        <v>0</v>
      </c>
      <c r="J8" s="136">
        <v>0</v>
      </c>
      <c r="K8" s="135">
        <f>'MES 1'!M8+'MES 2'!M8+'MES 3'!M8+'MES 4'!M8+'MES 5'!M8+'MES 6'!M8+'MES 7'!M8+'MES 8'!M8+'MES 9'!M8+'MES 10'!M8+'MES 11'!M8+'MES 12'!M8</f>
        <v>0</v>
      </c>
    </row>
    <row r="9" spans="1:11" ht="24" customHeight="1">
      <c r="A9" s="886"/>
      <c r="B9" s="886"/>
      <c r="C9" s="886"/>
      <c r="D9" s="886"/>
      <c r="E9" s="886"/>
      <c r="F9" s="885" t="s">
        <v>557</v>
      </c>
      <c r="G9" s="885"/>
      <c r="H9" s="885"/>
      <c r="I9" s="885"/>
      <c r="J9" s="885"/>
      <c r="K9" s="217">
        <f>SUM(K3:K8)</f>
        <v>500778504.32999998</v>
      </c>
    </row>
    <row r="10" spans="1:11" ht="14.25" customHeight="1">
      <c r="A10" s="886"/>
      <c r="B10" s="835"/>
      <c r="C10" s="835"/>
      <c r="D10" s="835"/>
      <c r="E10" s="835"/>
      <c r="F10" s="835"/>
      <c r="G10" s="835"/>
      <c r="H10" s="835"/>
      <c r="I10" s="835"/>
      <c r="J10" s="835"/>
      <c r="K10" s="835"/>
    </row>
    <row r="11" spans="1:11" ht="18" customHeight="1">
      <c r="A11" s="104" t="s">
        <v>253</v>
      </c>
      <c r="B11" s="97" t="s">
        <v>434</v>
      </c>
      <c r="C11" s="97">
        <v>1</v>
      </c>
      <c r="D11" s="97">
        <v>2</v>
      </c>
      <c r="E11" s="97">
        <v>3</v>
      </c>
      <c r="F11" s="97" t="s">
        <v>409</v>
      </c>
      <c r="G11" s="881">
        <v>5</v>
      </c>
      <c r="H11" s="881"/>
      <c r="I11" s="881" t="s">
        <v>558</v>
      </c>
      <c r="J11" s="881"/>
      <c r="K11" s="97" t="s">
        <v>559</v>
      </c>
    </row>
    <row r="12" spans="1:11" s="106" customFormat="1" ht="23.25" customHeight="1">
      <c r="A12" s="886">
        <v>1</v>
      </c>
      <c r="B12" s="878" t="s">
        <v>255</v>
      </c>
      <c r="C12" s="889" t="s">
        <v>560</v>
      </c>
      <c r="D12" s="889" t="s">
        <v>561</v>
      </c>
      <c r="E12" s="889" t="s">
        <v>562</v>
      </c>
      <c r="F12" s="889" t="s">
        <v>563</v>
      </c>
      <c r="G12" s="889" t="s">
        <v>564</v>
      </c>
      <c r="H12" s="889"/>
      <c r="I12" s="889" t="s">
        <v>421</v>
      </c>
      <c r="J12" s="889"/>
      <c r="K12" s="889" t="s">
        <v>423</v>
      </c>
    </row>
    <row r="13" spans="1:11" s="106" customFormat="1" ht="23.25" customHeight="1">
      <c r="A13" s="886"/>
      <c r="B13" s="878"/>
      <c r="C13" s="889"/>
      <c r="D13" s="889"/>
      <c r="E13" s="889"/>
      <c r="F13" s="793"/>
      <c r="G13" s="889"/>
      <c r="H13" s="889"/>
      <c r="I13" s="889"/>
      <c r="J13" s="889"/>
      <c r="K13" s="889"/>
    </row>
    <row r="14" spans="1:11" ht="18" customHeight="1">
      <c r="A14" s="99">
        <v>1100</v>
      </c>
      <c r="B14" s="100" t="s">
        <v>426</v>
      </c>
      <c r="C14" s="248">
        <f>PRESUPUESTO!K24</f>
        <v>115823760</v>
      </c>
      <c r="D14" s="248">
        <f>'MES 1'!D14+'MES 2'!D14+'MES 3'!D14+'MES 4'!D14+'MES 5'!D14+'MES 6'!D14+'MES 7'!D14+'MES 8'!D14+'MES 9'!D14+'MES 10'!D14+'MES 11'!D14+'MES 12'!D14</f>
        <v>0</v>
      </c>
      <c r="E14" s="248">
        <f>'MES 1'!E14+'MES 2'!E14+'MES 3'!E14+'MES 4'!E14+'MES 5'!E14+'MES 6'!E14+'MES 7'!E14+'MES 8'!E14+'MES 9'!E14+'MES 10'!E14+'MES 11'!E14+'MES 12'!E14</f>
        <v>0</v>
      </c>
      <c r="F14" s="248">
        <f>C14+D14-E14</f>
        <v>115823760</v>
      </c>
      <c r="G14" s="887">
        <f>K9</f>
        <v>500778504.32999998</v>
      </c>
      <c r="H14" s="888"/>
      <c r="I14" s="902">
        <f t="shared" ref="I14:I22" si="0">(G14/F14)</f>
        <v>4.3236249999999998</v>
      </c>
      <c r="J14" s="903"/>
      <c r="K14" s="252">
        <f>F14-G14</f>
        <v>-384954744.32999998</v>
      </c>
    </row>
    <row r="15" spans="1:11" ht="24.6" customHeight="1">
      <c r="A15" s="99">
        <v>1200</v>
      </c>
      <c r="B15" s="137" t="s">
        <v>259</v>
      </c>
      <c r="C15" s="248">
        <f>PRESUPUESTO!K25</f>
        <v>0</v>
      </c>
      <c r="D15" s="248">
        <f>'MES 1'!D15+'MES 2'!D15+'MES 3'!D15+'MES 4'!D15+'MES 5'!D15+'MES 6'!D15+'MES 7'!D15+'MES 8'!D15+'MES 9'!D15+'MES 10'!D15+'MES 11'!D15+'MES 12'!D15</f>
        <v>0</v>
      </c>
      <c r="E15" s="248">
        <f>'MES 1'!E15+'MES 2'!E15+'MES 3'!E15+'MES 4'!E15+'MES 5'!E15+'MES 6'!E15+'MES 7'!E15+'MES 8'!E15+'MES 9'!E15+'MES 10'!E15+'MES 11'!E15+'MES 12'!E15</f>
        <v>0</v>
      </c>
      <c r="F15" s="248">
        <f t="shared" ref="F15:F17" si="1">C15+D15-E15</f>
        <v>0</v>
      </c>
      <c r="G15" s="887">
        <f>'MES 1'!H15+'MES 2'!H15+'MES 3'!H15+'MES 4'!H15+'MES 5'!H15+'MES 6'!H15+'MES 7'!H15+'MES 8'!H15+'MES 9'!H15+'MES 10'!H15+'MES 11'!H15+'MES 12'!H15</f>
        <v>0</v>
      </c>
      <c r="H15" s="888"/>
      <c r="I15" s="867" t="e">
        <f t="shared" ref="I15:I17" si="2">(G15/F15)</f>
        <v>#DIV/0!</v>
      </c>
      <c r="J15" s="867"/>
      <c r="K15" s="252">
        <f t="shared" ref="K15:K17" si="3">F15-G15</f>
        <v>0</v>
      </c>
    </row>
    <row r="16" spans="1:11" ht="27" customHeight="1">
      <c r="A16" s="99">
        <v>1300</v>
      </c>
      <c r="B16" s="137" t="s">
        <v>260</v>
      </c>
      <c r="C16" s="248">
        <f>PRESUPUESTO!K26</f>
        <v>0</v>
      </c>
      <c r="D16" s="248">
        <f>'MES 1'!D16+'MES 2'!D16+'MES 3'!D16+'MES 4'!D16+'MES 5'!D16+'MES 6'!D16+'MES 7'!D16+'MES 8'!D16+'MES 9'!D16+'MES 10'!D16+'MES 11'!D16+'MES 12'!D16</f>
        <v>0</v>
      </c>
      <c r="E16" s="248">
        <f>'MES 1'!E16+'MES 2'!E16+'MES 3'!E16+'MES 4'!E16+'MES 5'!E16+'MES 6'!E16+'MES 7'!E16+'MES 8'!E16+'MES 9'!E16+'MES 10'!E16+'MES 11'!E16+'MES 12'!E16</f>
        <v>0</v>
      </c>
      <c r="F16" s="248">
        <f t="shared" si="1"/>
        <v>0</v>
      </c>
      <c r="G16" s="887">
        <f>'MES 1'!H16+'MES 2'!H16+'MES 3'!H16+'MES 4'!H16+'MES 5'!H16+'MES 6'!H16+'MES 7'!H16+'MES 8'!H16+'MES 9'!H16+'MES 10'!H16+'MES 11'!H16+'MES 12'!H16</f>
        <v>0</v>
      </c>
      <c r="H16" s="888"/>
      <c r="I16" s="867" t="e">
        <f t="shared" si="2"/>
        <v>#DIV/0!</v>
      </c>
      <c r="J16" s="867"/>
      <c r="K16" s="252">
        <f t="shared" si="3"/>
        <v>0</v>
      </c>
    </row>
    <row r="17" spans="1:11" ht="18" customHeight="1">
      <c r="A17" s="99">
        <v>1400</v>
      </c>
      <c r="B17" s="53" t="s">
        <v>261</v>
      </c>
      <c r="C17" s="248">
        <f>PRESUPUESTO!K27</f>
        <v>0</v>
      </c>
      <c r="D17" s="248">
        <f>'MES 1'!D17+'MES 2'!D17+'MES 3'!D17+'MES 4'!D17+'MES 5'!D17+'MES 6'!D17+'MES 7'!D17+'MES 8'!D17+'MES 9'!D17+'MES 10'!D17+'MES 11'!D17+'MES 12'!D17</f>
        <v>0</v>
      </c>
      <c r="E17" s="248">
        <f>'MES 1'!E17+'MES 2'!E17+'MES 3'!E17+'MES 4'!E17+'MES 5'!E17+'MES 6'!E17+'MES 7'!E17+'MES 8'!E17+'MES 9'!E17+'MES 10'!E17+'MES 11'!E17+'MES 12'!E17</f>
        <v>0</v>
      </c>
      <c r="F17" s="248">
        <f t="shared" si="1"/>
        <v>0</v>
      </c>
      <c r="G17" s="887">
        <f>'MES 1'!H17+'MES 2'!H17+'MES 3'!H17+'MES 4'!H17+'MES 5'!H17+'MES 6'!H17+'MES 7'!H17+'MES 8'!H17+'MES 9'!H17+'MES 10'!H17+'MES 11'!H17+'MES 12'!H17</f>
        <v>0</v>
      </c>
      <c r="H17" s="888"/>
      <c r="I17" s="867" t="e">
        <f t="shared" si="2"/>
        <v>#DIV/0!</v>
      </c>
      <c r="J17" s="867"/>
      <c r="K17" s="252">
        <f t="shared" si="3"/>
        <v>0</v>
      </c>
    </row>
    <row r="18" spans="1:11" ht="18" customHeight="1">
      <c r="A18" s="99">
        <v>1500</v>
      </c>
      <c r="B18" s="100" t="s">
        <v>262</v>
      </c>
      <c r="C18" s="248">
        <f>PRESUPUESTO!K28</f>
        <v>0</v>
      </c>
      <c r="D18" s="248">
        <f>'MES 1'!D18+'MES 2'!D18+'MES 3'!D18+'MES 4'!D18+'MES 5'!D18+'MES 6'!D18+'MES 7'!D18+'MES 8'!D18+'MES 9'!D18+'MES 10'!D18+'MES 11'!D18+'MES 12'!D18</f>
        <v>0</v>
      </c>
      <c r="E18" s="248">
        <f>'MES 1'!E18+'MES 2'!E18+'MES 3'!E18+'MES 4'!E18+'MES 5'!E18+'MES 6'!E18+'MES 7'!E18+'MES 8'!E18+'MES 9'!E18+'MES 10'!E18+'MES 11'!E18+'MES 12'!E18</f>
        <v>0</v>
      </c>
      <c r="F18" s="248">
        <f>C18+D18-E18</f>
        <v>0</v>
      </c>
      <c r="G18" s="887">
        <f>'MES 1'!H18+'MES 2'!H18+'MES 3'!H18+'MES 4'!H18+'MES 5'!H18+'MES 6'!H18+'MES 7'!H18+'MES 8'!H18+'MES 9'!H18+'MES 10'!H18+'MES 11'!H18+'MES 12'!H18</f>
        <v>0</v>
      </c>
      <c r="H18" s="888"/>
      <c r="I18" s="867" t="e">
        <f t="shared" si="0"/>
        <v>#DIV/0!</v>
      </c>
      <c r="J18" s="867"/>
      <c r="K18" s="252">
        <f>F18-G18</f>
        <v>0</v>
      </c>
    </row>
    <row r="19" spans="1:11" ht="18" customHeight="1">
      <c r="A19" s="99">
        <v>1600</v>
      </c>
      <c r="B19" s="100" t="s">
        <v>263</v>
      </c>
      <c r="C19" s="248">
        <f>PRESUPUESTO!K29</f>
        <v>0</v>
      </c>
      <c r="D19" s="248">
        <f>'MES 1'!D19+'MES 2'!D19+'MES 3'!D19+'MES 4'!D19+'MES 5'!D19+'MES 6'!D19+'MES 7'!D19+'MES 8'!D19+'MES 9'!D19+'MES 10'!D19+'MES 11'!D19+'MES 12'!D19</f>
        <v>0</v>
      </c>
      <c r="E19" s="248">
        <f>'MES 1'!E19+'MES 2'!E19+'MES 3'!E19+'MES 4'!E19+'MES 5'!E19+'MES 6'!E19+'MES 7'!E19+'MES 8'!E19+'MES 9'!E19+'MES 10'!E19+'MES 11'!E19+'MES 12'!E19</f>
        <v>0</v>
      </c>
      <c r="F19" s="248">
        <f>C19+D19-E19</f>
        <v>0</v>
      </c>
      <c r="G19" s="887">
        <f>'MES 1'!H19+'MES 2'!H19+'MES 3'!H19+'MES 4'!H19+'MES 5'!H19+'MES 6'!H19+'MES 7'!H19+'MES 8'!H19+'MES 9'!H19+'MES 10'!H19+'MES 11'!H19+'MES 12'!H19</f>
        <v>0</v>
      </c>
      <c r="H19" s="888"/>
      <c r="I19" s="867" t="e">
        <f t="shared" si="0"/>
        <v>#DIV/0!</v>
      </c>
      <c r="J19" s="867"/>
      <c r="K19" s="252">
        <f>F19-G19</f>
        <v>0</v>
      </c>
    </row>
    <row r="20" spans="1:11" ht="18" customHeight="1">
      <c r="A20" s="99">
        <v>1700</v>
      </c>
      <c r="B20" s="100" t="s">
        <v>427</v>
      </c>
      <c r="C20" s="248">
        <f>PRESUPUESTO!K30</f>
        <v>0</v>
      </c>
      <c r="D20" s="248">
        <f>'MES 1'!D20+'MES 2'!D20+'MES 3'!D20+'MES 4'!D20+'MES 5'!D20+'MES 6'!D20+'MES 7'!D20+'MES 8'!D20+'MES 9'!D20+'MES 10'!D20+'MES 11'!D20+'MES 12'!D20</f>
        <v>0</v>
      </c>
      <c r="E20" s="248">
        <f>'MES 1'!E20+'MES 2'!E20+'MES 3'!E20+'MES 4'!E20+'MES 5'!E20+'MES 6'!E20+'MES 7'!E20+'MES 8'!E20+'MES 9'!E20+'MES 10'!E20+'MES 11'!E20+'MES 12'!E20</f>
        <v>0</v>
      </c>
      <c r="F20" s="248">
        <f>C20+D20-E20</f>
        <v>0</v>
      </c>
      <c r="G20" s="887">
        <f>'MES 1'!H20+'MES 2'!H20+'MES 3'!H20+'MES 4'!H20+'MES 5'!H20+'MES 6'!H20+'MES 7'!H20+'MES 8'!H20+'MES 9'!H20+'MES 10'!H20+'MES 11'!H20+'MES 12'!H20</f>
        <v>0</v>
      </c>
      <c r="H20" s="888"/>
      <c r="I20" s="867" t="e">
        <f t="shared" si="0"/>
        <v>#DIV/0!</v>
      </c>
      <c r="J20" s="867"/>
      <c r="K20" s="252">
        <f>F20-G20</f>
        <v>0</v>
      </c>
    </row>
    <row r="21" spans="1:11" ht="18" customHeight="1">
      <c r="A21" s="99">
        <v>1800</v>
      </c>
      <c r="B21" s="100" t="s">
        <v>428</v>
      </c>
      <c r="C21" s="248">
        <f>PRESUPUESTO!K31</f>
        <v>0</v>
      </c>
      <c r="D21" s="248">
        <f>'MES 1'!D21+'MES 2'!D21+'MES 3'!D21+'MES 4'!D21+'MES 5'!D21+'MES 6'!D21+'MES 7'!D21+'MES 8'!D21+'MES 9'!D21+'MES 10'!D21+'MES 11'!D21+'MES 12'!D21</f>
        <v>0</v>
      </c>
      <c r="E21" s="248">
        <f>'MES 1'!E21+'MES 2'!E21+'MES 3'!E21+'MES 4'!E21+'MES 5'!E21+'MES 6'!E21+'MES 7'!E21+'MES 8'!E21+'MES 9'!E21+'MES 10'!E21+'MES 11'!E21+'MES 12'!E21</f>
        <v>0</v>
      </c>
      <c r="F21" s="248">
        <f>C21+D21-E21</f>
        <v>0</v>
      </c>
      <c r="G21" s="887">
        <f>'MES 1'!H21+'MES 2'!H21+'MES 3'!H21+'MES 4'!H21+'MES 5'!H21+'MES 6'!H21+'MES 7'!H21+'MES 8'!H21+'MES 9'!H21+'MES 10'!H21+'MES 11'!H21+'MES 12'!H21</f>
        <v>0</v>
      </c>
      <c r="H21" s="888"/>
      <c r="I21" s="867" t="e">
        <f t="shared" si="0"/>
        <v>#DIV/0!</v>
      </c>
      <c r="J21" s="867"/>
      <c r="K21" s="252">
        <f>F21-G21</f>
        <v>0</v>
      </c>
    </row>
    <row r="22" spans="1:11" s="107" customFormat="1" ht="18" customHeight="1">
      <c r="A22" s="878" t="s">
        <v>429</v>
      </c>
      <c r="B22" s="878"/>
      <c r="C22" s="250">
        <f>SUM(C14:C21)</f>
        <v>115823760</v>
      </c>
      <c r="D22" s="251">
        <f>SUM(D14:D21)</f>
        <v>0</v>
      </c>
      <c r="E22" s="251">
        <f>SUM(E14:E21)</f>
        <v>0</v>
      </c>
      <c r="F22" s="250">
        <f>SUM(F14:F21)</f>
        <v>115823760</v>
      </c>
      <c r="G22" s="875">
        <f>SUM(G14:G21)</f>
        <v>500778504.32999998</v>
      </c>
      <c r="H22" s="875"/>
      <c r="I22" s="880">
        <f t="shared" si="0"/>
        <v>4.3236249999999998</v>
      </c>
      <c r="J22" s="880"/>
      <c r="K22" s="253">
        <f>SUM(K14:K21)</f>
        <v>-384954744.32999998</v>
      </c>
    </row>
    <row r="23" spans="1:11" ht="18.600000000000001" customHeight="1"/>
    <row r="24" spans="1:11" s="108" customFormat="1" ht="12.75" customHeight="1">
      <c r="B24" s="876" t="s">
        <v>210</v>
      </c>
      <c r="C24" s="876"/>
      <c r="D24" s="876" t="s">
        <v>501</v>
      </c>
      <c r="E24" s="876"/>
      <c r="F24" s="876"/>
      <c r="G24" s="876"/>
      <c r="H24" s="876" t="s">
        <v>502</v>
      </c>
      <c r="I24" s="876"/>
      <c r="J24" s="876"/>
      <c r="K24" s="876"/>
    </row>
    <row r="25" spans="1:11" s="108" customFormat="1">
      <c r="B25" s="876"/>
      <c r="C25" s="876"/>
      <c r="D25" s="876"/>
      <c r="E25" s="876"/>
      <c r="F25" s="876"/>
      <c r="G25" s="876"/>
      <c r="H25" s="876"/>
      <c r="I25" s="876"/>
      <c r="J25" s="876"/>
      <c r="K25" s="876"/>
    </row>
    <row r="26" spans="1:11" s="108" customFormat="1" ht="46.9" customHeight="1">
      <c r="B26" s="876"/>
      <c r="C26" s="876"/>
      <c r="D26" s="876"/>
      <c r="E26" s="876"/>
      <c r="F26" s="876"/>
      <c r="G26" s="876"/>
      <c r="H26" s="876"/>
      <c r="I26" s="876"/>
      <c r="J26" s="876"/>
      <c r="K26" s="876"/>
    </row>
    <row r="27" spans="1:11" s="108" customFormat="1">
      <c r="B27" s="876" t="s">
        <v>317</v>
      </c>
      <c r="C27" s="876"/>
      <c r="D27" s="876" t="s">
        <v>317</v>
      </c>
      <c r="E27" s="876"/>
      <c r="F27" s="876"/>
      <c r="G27" s="876"/>
      <c r="H27" s="876" t="s">
        <v>317</v>
      </c>
      <c r="I27" s="876"/>
      <c r="J27" s="876" t="s">
        <v>317</v>
      </c>
      <c r="K27" s="876"/>
    </row>
    <row r="28" spans="1:11" ht="12.6" customHeight="1"/>
    <row r="29" spans="1:11">
      <c r="B29" s="109" t="s">
        <v>432</v>
      </c>
    </row>
    <row r="30" spans="1:11">
      <c r="B30" s="109"/>
    </row>
    <row r="31" spans="1:11" ht="11.25" customHeight="1">
      <c r="A31" s="882" t="s">
        <v>433</v>
      </c>
      <c r="B31" s="882"/>
      <c r="C31" s="882"/>
      <c r="D31" s="882"/>
      <c r="E31" s="882"/>
      <c r="F31" s="882"/>
      <c r="G31" s="882"/>
      <c r="H31" s="882"/>
      <c r="I31" s="882"/>
      <c r="J31" s="882"/>
      <c r="K31" s="882"/>
    </row>
    <row r="32" spans="1:11">
      <c r="A32" s="896"/>
      <c r="B32" s="896"/>
      <c r="C32" s="896"/>
      <c r="D32" s="896"/>
      <c r="E32" s="896"/>
      <c r="F32" s="896"/>
      <c r="G32" s="896"/>
      <c r="H32" s="896"/>
      <c r="I32" s="896"/>
      <c r="J32" s="896"/>
      <c r="K32" s="896"/>
    </row>
    <row r="33" spans="1:11" ht="18" customHeight="1">
      <c r="A33" s="104" t="s">
        <v>253</v>
      </c>
      <c r="B33" s="97" t="s">
        <v>434</v>
      </c>
      <c r="C33" s="97">
        <v>1</v>
      </c>
      <c r="D33" s="97">
        <v>2</v>
      </c>
      <c r="E33" s="97">
        <v>3</v>
      </c>
      <c r="F33" s="97" t="s">
        <v>409</v>
      </c>
      <c r="G33" s="881">
        <v>5</v>
      </c>
      <c r="H33" s="881"/>
      <c r="I33" s="881" t="s">
        <v>558</v>
      </c>
      <c r="J33" s="881"/>
      <c r="K33" s="97" t="s">
        <v>559</v>
      </c>
    </row>
    <row r="34" spans="1:11" s="107" customFormat="1" ht="22.15" customHeight="1">
      <c r="A34" s="878">
        <v>2000</v>
      </c>
      <c r="B34" s="878" t="s">
        <v>272</v>
      </c>
      <c r="C34" s="889" t="s">
        <v>560</v>
      </c>
      <c r="D34" s="889" t="s">
        <v>561</v>
      </c>
      <c r="E34" s="889" t="s">
        <v>562</v>
      </c>
      <c r="F34" s="889" t="s">
        <v>563</v>
      </c>
      <c r="G34" s="889" t="s">
        <v>565</v>
      </c>
      <c r="H34" s="889"/>
      <c r="I34" s="889" t="s">
        <v>421</v>
      </c>
      <c r="J34" s="889"/>
      <c r="K34" s="889" t="s">
        <v>566</v>
      </c>
    </row>
    <row r="35" spans="1:11" s="107" customFormat="1" ht="22.15" customHeight="1">
      <c r="A35" s="878"/>
      <c r="B35" s="878"/>
      <c r="C35" s="889"/>
      <c r="D35" s="889"/>
      <c r="E35" s="889"/>
      <c r="F35" s="793"/>
      <c r="G35" s="889"/>
      <c r="H35" s="889"/>
      <c r="I35" s="889"/>
      <c r="J35" s="889"/>
      <c r="K35" s="889"/>
    </row>
    <row r="36" spans="1:11" s="107" customFormat="1" ht="18" customHeight="1">
      <c r="A36" s="105">
        <v>2100</v>
      </c>
      <c r="B36" s="881" t="s">
        <v>567</v>
      </c>
      <c r="C36" s="881"/>
      <c r="D36" s="881"/>
      <c r="E36" s="881"/>
      <c r="F36" s="881"/>
      <c r="G36" s="881"/>
      <c r="H36" s="881"/>
      <c r="I36" s="881"/>
      <c r="J36" s="881"/>
      <c r="K36" s="881"/>
    </row>
    <row r="37" spans="1:11" ht="18" customHeight="1">
      <c r="A37" s="99">
        <v>2101</v>
      </c>
      <c r="B37" s="100" t="s">
        <v>272</v>
      </c>
      <c r="C37" s="248">
        <f>PRESUPUESTO!K36</f>
        <v>0</v>
      </c>
      <c r="D37" s="249">
        <f>'MES 1'!D37+'MES 2'!D39+'MES 3'!D37+'MES 4'!D38+'MES 5'!D38+'MES 6'!D38+'MES 7'!D37+'MES 8'!D39+'MES 9'!D38+'MES 10'!D38+'MES 11'!D38+'MES 12'!D37</f>
        <v>0</v>
      </c>
      <c r="E37" s="249">
        <f>'MES 1'!E37+'MES 2'!E39+'MES 3'!E37+'MES 4'!E38+'MES 5'!E38+'MES 6'!E38+'MES 7'!E37+'MES 8'!E39+'MES 9'!E38+'MES 10'!E38+'MES 11'!E38+'MES 12'!E37</f>
        <v>0</v>
      </c>
      <c r="F37" s="248">
        <f>C37+D37-E37</f>
        <v>0</v>
      </c>
      <c r="G37" s="874">
        <f>'MES 1'!H37+'MES 2'!H39+'MES 3'!H37+'MES 4'!H38+'MES 5'!H38+'MES 6'!H38+'MES 7'!H37+'MES 8'!H39+'MES 9'!H38+'MES 10'!H38+'MES 11'!H38+'MES 12'!H37</f>
        <v>0</v>
      </c>
      <c r="H37" s="874"/>
      <c r="I37" s="867" t="e">
        <f>(G37/F37)</f>
        <v>#DIV/0!</v>
      </c>
      <c r="J37" s="867"/>
      <c r="K37" s="256">
        <f t="shared" ref="K37:K47" si="4">(F37-G37)</f>
        <v>0</v>
      </c>
    </row>
    <row r="38" spans="1:11" ht="18" customHeight="1">
      <c r="A38" s="99">
        <v>2102</v>
      </c>
      <c r="B38" s="100" t="s">
        <v>273</v>
      </c>
      <c r="C38" s="248">
        <f>PRESUPUESTO!K37</f>
        <v>0</v>
      </c>
      <c r="D38" s="249">
        <f>'MES 1'!D38+'MES 2'!D40+'MES 3'!D38+'MES 4'!D39+'MES 5'!D39+'MES 6'!D39+'MES 7'!D38+'MES 8'!D40+'MES 9'!D39+'MES 10'!D39+'MES 11'!D39+'MES 12'!D38</f>
        <v>0</v>
      </c>
      <c r="E38" s="249">
        <f>'MES 1'!E38+'MES 2'!E40+'MES 3'!E38+'MES 4'!E39+'MES 5'!E39+'MES 6'!E39+'MES 7'!E38+'MES 8'!E40+'MES 9'!E39+'MES 10'!E39+'MES 11'!E39+'MES 12'!E38</f>
        <v>0</v>
      </c>
      <c r="F38" s="248">
        <f t="shared" ref="F38:F47" si="5">C38+D38-E38</f>
        <v>0</v>
      </c>
      <c r="G38" s="874">
        <f>'MES 1'!H38+'MES 2'!H40+'MES 3'!H38+'MES 4'!H39+'MES 5'!H39+'MES 6'!H39+'MES 7'!H38+'MES 8'!H40+'MES 9'!H39+'MES 10'!H39+'MES 11'!H39+'MES 12'!H38</f>
        <v>0</v>
      </c>
      <c r="H38" s="874"/>
      <c r="I38" s="867" t="e">
        <f t="shared" ref="I38:I50" si="6">(G38/F38)</f>
        <v>#DIV/0!</v>
      </c>
      <c r="J38" s="867"/>
      <c r="K38" s="256">
        <f>(F38-G38)</f>
        <v>0</v>
      </c>
    </row>
    <row r="39" spans="1:11" ht="18" customHeight="1">
      <c r="A39" s="99">
        <v>2103</v>
      </c>
      <c r="B39" s="100" t="s">
        <v>274</v>
      </c>
      <c r="C39" s="248">
        <f>PRESUPUESTO!K38</f>
        <v>0</v>
      </c>
      <c r="D39" s="249">
        <f>'MES 1'!D39+'MES 2'!D41+'MES 3'!D39+'MES 4'!D40+'MES 5'!D40+'MES 6'!D40+'MES 7'!D39+'MES 8'!D41+'MES 9'!D40+'MES 10'!D40+'MES 11'!D40+'MES 12'!D39</f>
        <v>0</v>
      </c>
      <c r="E39" s="249">
        <f>'MES 1'!E39+'MES 2'!E41+'MES 3'!E39+'MES 4'!E40+'MES 5'!E40+'MES 6'!E40+'MES 7'!E39+'MES 8'!E41+'MES 9'!E40+'MES 10'!E40+'MES 11'!E40+'MES 12'!E39</f>
        <v>0</v>
      </c>
      <c r="F39" s="248">
        <f t="shared" si="5"/>
        <v>0</v>
      </c>
      <c r="G39" s="874">
        <f>'MES 1'!H39+'MES 2'!H41+'MES 3'!H39+'MES 4'!H40+'MES 5'!H40+'MES 6'!H40+'MES 7'!H39+'MES 8'!H41+'MES 9'!H40+'MES 10'!H40+'MES 11'!H40+'MES 12'!H39</f>
        <v>0</v>
      </c>
      <c r="H39" s="874"/>
      <c r="I39" s="867" t="e">
        <f t="shared" si="6"/>
        <v>#DIV/0!</v>
      </c>
      <c r="J39" s="867"/>
      <c r="K39" s="256">
        <f t="shared" si="4"/>
        <v>0</v>
      </c>
    </row>
    <row r="40" spans="1:11" ht="18" customHeight="1">
      <c r="A40" s="99">
        <v>2104</v>
      </c>
      <c r="B40" s="100" t="s">
        <v>275</v>
      </c>
      <c r="C40" s="248">
        <f>PRESUPUESTO!K39</f>
        <v>0</v>
      </c>
      <c r="D40" s="249">
        <f>'MES 1'!D40+'MES 2'!D42+'MES 3'!D40+'MES 4'!D41+'MES 5'!D41+'MES 6'!D41+'MES 7'!D40+'MES 8'!D42+'MES 9'!D41+'MES 10'!D41+'MES 11'!D41+'MES 12'!D40</f>
        <v>0</v>
      </c>
      <c r="E40" s="249">
        <f>'MES 1'!E40+'MES 2'!E42+'MES 3'!E40+'MES 4'!E41+'MES 5'!E41+'MES 6'!E41+'MES 7'!E40+'MES 8'!E42+'MES 9'!E41+'MES 10'!E41+'MES 11'!E41+'MES 12'!E40</f>
        <v>0</v>
      </c>
      <c r="F40" s="248">
        <f t="shared" si="5"/>
        <v>0</v>
      </c>
      <c r="G40" s="874">
        <f>'MES 1'!H40+'MES 2'!H42+'MES 3'!H40+'MES 4'!H41+'MES 5'!H41+'MES 6'!H41+'MES 7'!H40+'MES 8'!H42+'MES 9'!H41+'MES 10'!H41+'MES 11'!H41+'MES 12'!H40</f>
        <v>0</v>
      </c>
      <c r="H40" s="874"/>
      <c r="I40" s="867" t="e">
        <f t="shared" si="6"/>
        <v>#DIV/0!</v>
      </c>
      <c r="J40" s="867"/>
      <c r="K40" s="256">
        <f t="shared" si="4"/>
        <v>0</v>
      </c>
    </row>
    <row r="41" spans="1:11" ht="17.25" customHeight="1">
      <c r="A41" s="99">
        <v>2105</v>
      </c>
      <c r="B41" s="100" t="s">
        <v>276</v>
      </c>
      <c r="C41" s="248">
        <f>PRESUPUESTO!K40</f>
        <v>0</v>
      </c>
      <c r="D41" s="249">
        <f>'MES 1'!D41+'MES 2'!D43+'MES 3'!D41+'MES 4'!D42+'MES 5'!D42+'MES 6'!D42+'MES 7'!D41+'MES 8'!D43+'MES 9'!D42+'MES 10'!D42+'MES 11'!D42+'MES 12'!D41</f>
        <v>0</v>
      </c>
      <c r="E41" s="249">
        <f>'MES 1'!E41+'MES 2'!E43+'MES 3'!E41+'MES 4'!E42+'MES 5'!E42+'MES 6'!E42+'MES 7'!E41+'MES 8'!E43+'MES 9'!E42+'MES 10'!E42+'MES 11'!E42+'MES 12'!E41</f>
        <v>0</v>
      </c>
      <c r="F41" s="248">
        <f t="shared" si="5"/>
        <v>0</v>
      </c>
      <c r="G41" s="874">
        <f>'MES 1'!H41+'MES 2'!H43+'MES 3'!H41+'MES 4'!H42+'MES 5'!H42+'MES 6'!H42+'MES 7'!H41+'MES 8'!H43+'MES 9'!H42+'MES 10'!H42+'MES 11'!H42+'MES 12'!H41</f>
        <v>0</v>
      </c>
      <c r="H41" s="874"/>
      <c r="I41" s="867" t="e">
        <f t="shared" si="6"/>
        <v>#DIV/0!</v>
      </c>
      <c r="J41" s="867"/>
      <c r="K41" s="256">
        <f t="shared" si="4"/>
        <v>0</v>
      </c>
    </row>
    <row r="42" spans="1:11" ht="18" customHeight="1">
      <c r="A42" s="99">
        <v>2106</v>
      </c>
      <c r="B42" s="100" t="s">
        <v>277</v>
      </c>
      <c r="C42" s="248">
        <f>PRESUPUESTO!K41</f>
        <v>0</v>
      </c>
      <c r="D42" s="249">
        <f>'MES 1'!D42+'MES 2'!D44+'MES 3'!D42+'MES 4'!D43+'MES 5'!D43+'MES 6'!D43+'MES 7'!D42+'MES 8'!D44+'MES 9'!D43+'MES 10'!D43+'MES 11'!D43+'MES 12'!D42</f>
        <v>0</v>
      </c>
      <c r="E42" s="249">
        <f>'MES 1'!E42+'MES 2'!E44+'MES 3'!E42+'MES 4'!E43+'MES 5'!E43+'MES 6'!E43+'MES 7'!E42+'MES 8'!E44+'MES 9'!E43+'MES 10'!E43+'MES 11'!E43+'MES 12'!E42</f>
        <v>0</v>
      </c>
      <c r="F42" s="248">
        <f t="shared" si="5"/>
        <v>0</v>
      </c>
      <c r="G42" s="874">
        <f>'MES 1'!H42+'MES 2'!H44+'MES 3'!H42+'MES 4'!H43+'MES 5'!H43+'MES 6'!H43+'MES 7'!H42+'MES 8'!H44+'MES 9'!H43+'MES 10'!H43+'MES 11'!H43+'MES 12'!H42</f>
        <v>0</v>
      </c>
      <c r="H42" s="874"/>
      <c r="I42" s="867" t="e">
        <f t="shared" si="6"/>
        <v>#DIV/0!</v>
      </c>
      <c r="J42" s="867"/>
      <c r="K42" s="256">
        <f t="shared" si="4"/>
        <v>0</v>
      </c>
    </row>
    <row r="43" spans="1:11" ht="18" customHeight="1">
      <c r="A43" s="99">
        <v>2107</v>
      </c>
      <c r="B43" s="100" t="s">
        <v>278</v>
      </c>
      <c r="C43" s="248">
        <f>PRESUPUESTO!K42</f>
        <v>0</v>
      </c>
      <c r="D43" s="249">
        <f>'MES 1'!D43+'MES 2'!D45+'MES 3'!D43+'MES 4'!D44+'MES 5'!D44+'MES 6'!D44+'MES 7'!D43+'MES 8'!D45+'MES 9'!D44+'MES 10'!D44+'MES 11'!D44+'MES 12'!D43</f>
        <v>0</v>
      </c>
      <c r="E43" s="249">
        <f>'MES 1'!E43+'MES 2'!E45+'MES 3'!E43+'MES 4'!E44+'MES 5'!E44+'MES 6'!E44+'MES 7'!E43+'MES 8'!E45+'MES 9'!E44+'MES 10'!E44+'MES 11'!E44+'MES 12'!E43</f>
        <v>0</v>
      </c>
      <c r="F43" s="248">
        <f t="shared" si="5"/>
        <v>0</v>
      </c>
      <c r="G43" s="874">
        <f>'MES 1'!H43+'MES 2'!H45+'MES 3'!H43+'MES 4'!H44+'MES 5'!H44+'MES 6'!H44+'MES 7'!H43+'MES 8'!H45+'MES 9'!H44+'MES 10'!H44+'MES 11'!H44+'MES 12'!H43</f>
        <v>0</v>
      </c>
      <c r="H43" s="874"/>
      <c r="I43" s="867" t="e">
        <f t="shared" si="6"/>
        <v>#DIV/0!</v>
      </c>
      <c r="J43" s="867"/>
      <c r="K43" s="256">
        <f t="shared" si="4"/>
        <v>0</v>
      </c>
    </row>
    <row r="44" spans="1:11" ht="18" customHeight="1">
      <c r="A44" s="99">
        <v>2108</v>
      </c>
      <c r="B44" s="110" t="s">
        <v>443</v>
      </c>
      <c r="C44" s="248">
        <f>PRESUPUESTO!K43</f>
        <v>0</v>
      </c>
      <c r="D44" s="249">
        <f>'MES 1'!D44+'MES 2'!D46+'MES 3'!D44+'MES 4'!D45+'MES 5'!D45+'MES 6'!D45+'MES 7'!D44+'MES 8'!D46+'MES 9'!D45+'MES 10'!D45+'MES 11'!D45+'MES 12'!D44</f>
        <v>0</v>
      </c>
      <c r="E44" s="249">
        <f>'MES 1'!E44+'MES 2'!E46+'MES 3'!E44+'MES 4'!E45+'MES 5'!E45+'MES 6'!E45+'MES 7'!E44+'MES 8'!E46+'MES 9'!E45+'MES 10'!E45+'MES 11'!E45+'MES 12'!E44</f>
        <v>0</v>
      </c>
      <c r="F44" s="248">
        <f t="shared" si="5"/>
        <v>0</v>
      </c>
      <c r="G44" s="874">
        <f>'MES 1'!H44+'MES 2'!H46+'MES 3'!H44+'MES 4'!H45+'MES 5'!H45+'MES 6'!H45+'MES 7'!H44+'MES 8'!H46+'MES 9'!H45+'MES 10'!H45+'MES 11'!H45+'MES 12'!H44</f>
        <v>0</v>
      </c>
      <c r="H44" s="874"/>
      <c r="I44" s="867" t="e">
        <f t="shared" si="6"/>
        <v>#DIV/0!</v>
      </c>
      <c r="J44" s="867"/>
      <c r="K44" s="256">
        <f t="shared" si="4"/>
        <v>0</v>
      </c>
    </row>
    <row r="45" spans="1:11" ht="18" customHeight="1">
      <c r="A45" s="99">
        <v>2109</v>
      </c>
      <c r="B45" s="100" t="s">
        <v>280</v>
      </c>
      <c r="C45" s="248">
        <f>PRESUPUESTO!K44</f>
        <v>0</v>
      </c>
      <c r="D45" s="249">
        <f>'MES 1'!D45+'MES 2'!D47+'MES 3'!D45+'MES 4'!D46+'MES 5'!D46+'MES 6'!D46+'MES 7'!D45+'MES 8'!D47+'MES 9'!D46+'MES 10'!D46+'MES 11'!D46+'MES 12'!D45</f>
        <v>0</v>
      </c>
      <c r="E45" s="249">
        <f>'MES 1'!E45+'MES 2'!E47+'MES 3'!E45+'MES 4'!E46+'MES 5'!E46+'MES 6'!E46+'MES 7'!E45+'MES 8'!E47+'MES 9'!E46+'MES 10'!E46+'MES 11'!E46+'MES 12'!E45</f>
        <v>0</v>
      </c>
      <c r="F45" s="248">
        <f t="shared" si="5"/>
        <v>0</v>
      </c>
      <c r="G45" s="874">
        <f>'MES 1'!H45+'MES 2'!H47+'MES 3'!H45+'MES 4'!H46+'MES 5'!H46+'MES 6'!H46+'MES 7'!H45+'MES 8'!H47+'MES 9'!H46+'MES 10'!H46+'MES 11'!H46+'MES 12'!H45</f>
        <v>0</v>
      </c>
      <c r="H45" s="874"/>
      <c r="I45" s="867" t="e">
        <f t="shared" si="6"/>
        <v>#DIV/0!</v>
      </c>
      <c r="J45" s="867"/>
      <c r="K45" s="256">
        <f t="shared" si="4"/>
        <v>0</v>
      </c>
    </row>
    <row r="46" spans="1:11" ht="21.75" customHeight="1">
      <c r="A46" s="99">
        <f>+A45+1</f>
        <v>2110</v>
      </c>
      <c r="B46" s="100" t="s">
        <v>281</v>
      </c>
      <c r="C46" s="248">
        <f>PRESUPUESTO!K45</f>
        <v>69000000</v>
      </c>
      <c r="D46" s="249">
        <f>'MES 1'!D46+'MES 2'!D48+'MES 3'!D46+'MES 4'!D47+'MES 5'!D47+'MES 6'!D47+'MES 7'!D46+'MES 8'!D48+'MES 9'!D47+'MES 10'!D47+'MES 11'!D47+'MES 12'!D46</f>
        <v>0</v>
      </c>
      <c r="E46" s="249">
        <f>'MES 1'!E46+'MES 2'!E48+'MES 3'!E46+'MES 4'!E47+'MES 5'!E47+'MES 6'!E47+'MES 7'!E46+'MES 8'!E48+'MES 9'!E47+'MES 10'!E47+'MES 11'!E47+'MES 12'!E46</f>
        <v>0</v>
      </c>
      <c r="F46" s="248">
        <f t="shared" si="5"/>
        <v>69000000</v>
      </c>
      <c r="G46" s="874">
        <f>'MES 1'!H46+'MES 2'!H48+'MES 3'!H46+'MES 4'!H47+'MES 5'!H47+'MES 6'!H47+'MES 7'!H46+'MES 8'!H48+'MES 9'!H47+'MES 10'!H47+'MES 11'!H47+'MES 12'!H46</f>
        <v>39918759</v>
      </c>
      <c r="H46" s="874"/>
      <c r="I46" s="867">
        <f t="shared" si="6"/>
        <v>0.57853273913043479</v>
      </c>
      <c r="J46" s="867"/>
      <c r="K46" s="256">
        <f t="shared" si="4"/>
        <v>29081241</v>
      </c>
    </row>
    <row r="47" spans="1:11" ht="18" customHeight="1">
      <c r="A47" s="99">
        <f>+A46+1</f>
        <v>2111</v>
      </c>
      <c r="B47" s="100" t="s">
        <v>282</v>
      </c>
      <c r="C47" s="248">
        <f>PRESUPUESTO!K46</f>
        <v>0</v>
      </c>
      <c r="D47" s="249">
        <f>'MES 1'!D47+'MES 2'!D49+'MES 3'!D47+'MES 4'!D48+'MES 5'!D48+'MES 6'!D48+'MES 7'!D47+'MES 8'!D49+'MES 9'!D48+'MES 10'!D48+'MES 11'!D48+'MES 12'!D47</f>
        <v>0</v>
      </c>
      <c r="E47" s="249">
        <f>'MES 1'!E47+'MES 2'!E49+'MES 3'!E47+'MES 4'!E48+'MES 5'!E48+'MES 6'!E48+'MES 7'!E47+'MES 8'!E49+'MES 9'!E48+'MES 10'!E48+'MES 11'!E48+'MES 12'!E47</f>
        <v>0</v>
      </c>
      <c r="F47" s="248">
        <f t="shared" si="5"/>
        <v>0</v>
      </c>
      <c r="G47" s="874">
        <f>'MES 1'!H47+'MES 2'!H49+'MES 3'!H47+'MES 4'!H48+'MES 5'!H48+'MES 6'!H48+'MES 7'!H47+'MES 8'!H49+'MES 9'!H48+'MES 10'!H48+'MES 11'!H48+'MES 12'!H47</f>
        <v>0</v>
      </c>
      <c r="H47" s="874"/>
      <c r="I47" s="867" t="e">
        <f t="shared" si="6"/>
        <v>#DIV/0!</v>
      </c>
      <c r="J47" s="867"/>
      <c r="K47" s="256">
        <f t="shared" si="4"/>
        <v>0</v>
      </c>
    </row>
    <row r="48" spans="1:11" ht="18" customHeight="1">
      <c r="A48" s="99">
        <f>+A47+1</f>
        <v>2112</v>
      </c>
      <c r="B48" s="100" t="s">
        <v>283</v>
      </c>
      <c r="C48" s="248">
        <f>PRESUPUESTO!K47</f>
        <v>3000000</v>
      </c>
      <c r="D48" s="249">
        <f>'MES 1'!D48+'MES 2'!D50+'MES 3'!D48+'MES 4'!D49+'MES 5'!D49+'MES 6'!D49+'MES 7'!D48+'MES 8'!D50+'MES 9'!D49+'MES 10'!D49+'MES 11'!D49+'MES 12'!D48</f>
        <v>0</v>
      </c>
      <c r="E48" s="249">
        <f>'MES 1'!E48+'MES 2'!E50+'MES 3'!E48+'MES 4'!E49+'MES 5'!E49+'MES 6'!E49+'MES 7'!E48+'MES 8'!E50+'MES 9'!E49+'MES 10'!E49+'MES 11'!E49+'MES 12'!E48</f>
        <v>0</v>
      </c>
      <c r="F48" s="248">
        <f>C48+D48-E48</f>
        <v>3000000</v>
      </c>
      <c r="G48" s="874">
        <f>'MES 1'!H48+'MES 2'!H50+'MES 3'!H48+'MES 4'!H49+'MES 5'!H49+'MES 6'!H49+'MES 7'!H48+'MES 8'!H50+'MES 9'!H49+'MES 10'!H49+'MES 11'!H49+'MES 12'!H48</f>
        <v>500000</v>
      </c>
      <c r="H48" s="874"/>
      <c r="I48" s="867">
        <f>(G48/F48)</f>
        <v>0.16666666666666666</v>
      </c>
      <c r="J48" s="867"/>
      <c r="K48" s="256">
        <f>(F48-G48)</f>
        <v>2500000</v>
      </c>
    </row>
    <row r="49" spans="1:11" ht="18" customHeight="1">
      <c r="A49" s="99">
        <f>+A48+1</f>
        <v>2113</v>
      </c>
      <c r="B49" s="100" t="s">
        <v>284</v>
      </c>
      <c r="C49" s="248">
        <f>PRESUPUESTO!K48</f>
        <v>0</v>
      </c>
      <c r="D49" s="249">
        <f>'MES 1'!D49+'MES 2'!D51+'MES 3'!D49+'MES 4'!D50+'MES 5'!D50+'MES 6'!D50+'MES 7'!D49+'MES 8'!D51+'MES 9'!D50+'MES 10'!D50+'MES 11'!D50+'MES 12'!D49</f>
        <v>0</v>
      </c>
      <c r="E49" s="249">
        <f>'MES 1'!E49+'MES 2'!E51+'MES 3'!E49+'MES 4'!E50+'MES 5'!E50+'MES 6'!E50+'MES 7'!E49+'MES 8'!E51+'MES 9'!E50+'MES 10'!E50+'MES 11'!E50+'MES 12'!E49</f>
        <v>0</v>
      </c>
      <c r="F49" s="248">
        <f>C49+D49-E49</f>
        <v>0</v>
      </c>
      <c r="G49" s="874">
        <f>'MES 1'!H49+'MES 2'!H51+'MES 3'!H49+'MES 4'!H50+'MES 5'!H50+'MES 6'!H50+'MES 7'!H49+'MES 8'!H51+'MES 9'!H50+'MES 10'!H50+'MES 11'!H50+'MES 12'!H49</f>
        <v>0</v>
      </c>
      <c r="H49" s="874"/>
      <c r="I49" s="867" t="e">
        <f>(G49/F49)</f>
        <v>#DIV/0!</v>
      </c>
      <c r="J49" s="867"/>
      <c r="K49" s="256">
        <f>(F49-G49)</f>
        <v>0</v>
      </c>
    </row>
    <row r="50" spans="1:11" s="107" customFormat="1" ht="15.6" customHeight="1">
      <c r="A50" s="878" t="s">
        <v>444</v>
      </c>
      <c r="B50" s="878"/>
      <c r="C50" s="254">
        <f>SUM(C37:C49)</f>
        <v>72000000</v>
      </c>
      <c r="D50" s="255">
        <f>SUM(D37:D49)</f>
        <v>0</v>
      </c>
      <c r="E50" s="255">
        <f>SUM(E37:E49)</f>
        <v>0</v>
      </c>
      <c r="F50" s="254">
        <f>SUM(F37:F49)</f>
        <v>72000000</v>
      </c>
      <c r="G50" s="875">
        <f>SUM(G37:G49)</f>
        <v>40418759</v>
      </c>
      <c r="H50" s="875"/>
      <c r="I50" s="880">
        <f t="shared" si="6"/>
        <v>0.56137165277777779</v>
      </c>
      <c r="J50" s="880"/>
      <c r="K50" s="257">
        <f>SUM(K37:K49)</f>
        <v>31581241</v>
      </c>
    </row>
    <row r="51" spans="1:11" s="107" customFormat="1" ht="16.149999999999999" customHeight="1">
      <c r="A51" s="105">
        <v>2200</v>
      </c>
      <c r="B51" s="881" t="s">
        <v>286</v>
      </c>
      <c r="C51" s="881"/>
      <c r="D51" s="881"/>
      <c r="E51" s="881"/>
      <c r="F51" s="881"/>
      <c r="G51" s="881"/>
      <c r="H51" s="881"/>
      <c r="I51" s="881"/>
      <c r="J51" s="881"/>
      <c r="K51" s="881"/>
    </row>
    <row r="52" spans="1:11" ht="18" customHeight="1">
      <c r="A52" s="99">
        <v>2201</v>
      </c>
      <c r="B52" s="100" t="s">
        <v>287</v>
      </c>
      <c r="C52" s="258">
        <f>PRESUPUESTO!K51</f>
        <v>3360000</v>
      </c>
      <c r="D52" s="259">
        <f>'MES 1'!D52+'MES 2'!D54+'MES 3'!D52+'MES 4'!D53+'MES 5'!D53+'MES 6'!D53+'MES 7'!D52+'MES 8'!D54+'MES 9'!D53+'MES 10'!D53+'MES 11'!D53+'MES 12'!D52</f>
        <v>0</v>
      </c>
      <c r="E52" s="259">
        <f>'MES 1'!E52+'MES 2'!E54+'MES 3'!E52+'MES 4'!E53+'MES 5'!E53+'MES 6'!E53+'MES 7'!E52+'MES 8'!E54+'MES 9'!E53+'MES 10'!E53+'MES 11'!E53+'MES 12'!E52</f>
        <v>0</v>
      </c>
      <c r="F52" s="260">
        <f t="shared" ref="F52:F66" si="7">C52+D52-E52</f>
        <v>3360000</v>
      </c>
      <c r="G52" s="868">
        <f>'MES 1'!H52+'MES 2'!H54+'MES 3'!H52+'MES 4'!H53+'MES 5'!H53+'MES 6'!H53+'MES 7'!H52+'MES 8'!H54+'MES 9'!H53+'MES 10'!H53+'MES 11'!H53+'MES 12'!H52</f>
        <v>9808814</v>
      </c>
      <c r="H52" s="868"/>
      <c r="I52" s="867">
        <f t="shared" ref="I52:I59" si="8">(G52/F52)</f>
        <v>2.9192898809523808</v>
      </c>
      <c r="J52" s="867"/>
      <c r="K52" s="256">
        <f t="shared" ref="K52:K59" si="9">(F52-G52)</f>
        <v>-6448814</v>
      </c>
    </row>
    <row r="53" spans="1:11" ht="21.75" customHeight="1">
      <c r="A53" s="99">
        <v>2202</v>
      </c>
      <c r="B53" s="111" t="s">
        <v>288</v>
      </c>
      <c r="C53" s="258">
        <f>PRESUPUESTO!K52</f>
        <v>300000</v>
      </c>
      <c r="D53" s="259">
        <f>'MES 1'!D53+'MES 2'!D55+'MES 3'!D53+'MES 4'!D54+'MES 5'!D54+'MES 6'!D54+'MES 7'!D53+'MES 8'!D55+'MES 9'!D54+'MES 10'!D54+'MES 11'!D54+'MES 12'!D53</f>
        <v>0</v>
      </c>
      <c r="E53" s="259">
        <f>'MES 1'!E53+'MES 2'!E55+'MES 3'!E53+'MES 4'!E54+'MES 5'!E54+'MES 6'!E54+'MES 7'!E53+'MES 8'!E55+'MES 9'!E54+'MES 10'!E54+'MES 11'!E54+'MES 12'!E53</f>
        <v>0</v>
      </c>
      <c r="F53" s="260">
        <f t="shared" si="7"/>
        <v>300000</v>
      </c>
      <c r="G53" s="868">
        <f>'MES 1'!H53+'MES 2'!H55+'MES 3'!H53+'MES 4'!H54+'MES 5'!H54+'MES 6'!H54+'MES 7'!H53+'MES 8'!H55+'MES 9'!H54+'MES 10'!H54+'MES 11'!H54+'MES 12'!H53</f>
        <v>59000</v>
      </c>
      <c r="H53" s="868"/>
      <c r="I53" s="867">
        <f t="shared" si="8"/>
        <v>0.19666666666666666</v>
      </c>
      <c r="J53" s="867"/>
      <c r="K53" s="256">
        <f t="shared" si="9"/>
        <v>241000</v>
      </c>
    </row>
    <row r="54" spans="1:11" ht="25.5" customHeight="1">
      <c r="A54" s="99">
        <v>2203</v>
      </c>
      <c r="B54" s="112" t="s">
        <v>289</v>
      </c>
      <c r="C54" s="258">
        <f>PRESUPUESTO!K53</f>
        <v>900000</v>
      </c>
      <c r="D54" s="259">
        <f>'MES 1'!D54+'MES 2'!D56+'MES 3'!D54+'MES 4'!D55+'MES 5'!D55+'MES 6'!D55+'MES 7'!D54+'MES 8'!D56+'MES 9'!D55+'MES 10'!D55+'MES 11'!D55+'MES 12'!D54</f>
        <v>0</v>
      </c>
      <c r="E54" s="259">
        <f>'MES 1'!E54+'MES 2'!E56+'MES 3'!E54+'MES 4'!E55+'MES 5'!E55+'MES 6'!E55+'MES 7'!E54+'MES 8'!E56+'MES 9'!E55+'MES 10'!E55+'MES 11'!E55+'MES 12'!E54</f>
        <v>0</v>
      </c>
      <c r="F54" s="260">
        <f t="shared" si="7"/>
        <v>900000</v>
      </c>
      <c r="G54" s="868">
        <f>'MES 1'!H54+'MES 2'!H56+'MES 3'!H54+'MES 4'!H55+'MES 5'!H55+'MES 6'!H55+'MES 7'!H54+'MES 8'!H56+'MES 9'!H55+'MES 10'!H55+'MES 11'!H55+'MES 12'!H54</f>
        <v>2014800</v>
      </c>
      <c r="H54" s="868"/>
      <c r="I54" s="867">
        <f t="shared" si="8"/>
        <v>2.2386666666666666</v>
      </c>
      <c r="J54" s="867"/>
      <c r="K54" s="256">
        <f t="shared" si="9"/>
        <v>-1114800</v>
      </c>
    </row>
    <row r="55" spans="1:11" ht="24.75" customHeight="1">
      <c r="A55" s="99">
        <v>2204</v>
      </c>
      <c r="B55" s="100" t="s">
        <v>290</v>
      </c>
      <c r="C55" s="258">
        <f>PRESUPUESTO!K54</f>
        <v>0</v>
      </c>
      <c r="D55" s="259">
        <f>'MES 1'!D55+'MES 2'!D57+'MES 3'!D55+'MES 4'!D56+'MES 5'!D56+'MES 6'!D56+'MES 7'!D55+'MES 8'!D57+'MES 9'!D56+'MES 10'!D56+'MES 11'!D56+'MES 12'!D55</f>
        <v>0</v>
      </c>
      <c r="E55" s="259">
        <f>'MES 1'!E55+'MES 2'!E57+'MES 3'!E55+'MES 4'!E56+'MES 5'!E56+'MES 6'!E56+'MES 7'!E55+'MES 8'!E57+'MES 9'!E56+'MES 10'!E56+'MES 11'!E56+'MES 12'!E55</f>
        <v>0</v>
      </c>
      <c r="F55" s="260">
        <f t="shared" si="7"/>
        <v>0</v>
      </c>
      <c r="G55" s="868">
        <f>'MES 1'!H55+'MES 2'!H57+'MES 3'!H55+'MES 4'!H56+'MES 5'!H56+'MES 6'!H56+'MES 7'!H55+'MES 8'!H57+'MES 9'!H56+'MES 10'!H56+'MES 11'!H56+'MES 12'!H55</f>
        <v>811000</v>
      </c>
      <c r="H55" s="868"/>
      <c r="I55" s="867" t="e">
        <f t="shared" si="8"/>
        <v>#DIV/0!</v>
      </c>
      <c r="J55" s="867"/>
      <c r="K55" s="256">
        <f t="shared" si="9"/>
        <v>-811000</v>
      </c>
    </row>
    <row r="56" spans="1:11" ht="24.75" customHeight="1">
      <c r="A56" s="99">
        <v>2205</v>
      </c>
      <c r="B56" s="100" t="s">
        <v>291</v>
      </c>
      <c r="C56" s="258">
        <f>PRESUPUESTO!K55</f>
        <v>0</v>
      </c>
      <c r="D56" s="259">
        <f>'MES 1'!D56+'MES 2'!D58+'MES 3'!D56+'MES 4'!D57+'MES 5'!D57+'MES 6'!D57+'MES 7'!D56+'MES 8'!D58+'MES 9'!D57+'MES 10'!D57+'MES 11'!D57+'MES 12'!D56</f>
        <v>0</v>
      </c>
      <c r="E56" s="259">
        <f>'MES 1'!E56+'MES 2'!E58+'MES 3'!E56+'MES 4'!E57+'MES 5'!E57+'MES 6'!E57+'MES 7'!E56+'MES 8'!E58+'MES 9'!E57+'MES 10'!E57+'MES 11'!E57+'MES 12'!E56</f>
        <v>0</v>
      </c>
      <c r="F56" s="260">
        <f t="shared" si="7"/>
        <v>0</v>
      </c>
      <c r="G56" s="868">
        <f>'MES 1'!H56+'MES 2'!H58+'MES 3'!H56+'MES 4'!H57+'MES 5'!H57+'MES 6'!H57+'MES 7'!H56+'MES 8'!H58+'MES 9'!H57+'MES 10'!H57+'MES 11'!H57+'MES 12'!H56</f>
        <v>451400</v>
      </c>
      <c r="H56" s="868"/>
      <c r="I56" s="867" t="e">
        <f t="shared" si="8"/>
        <v>#DIV/0!</v>
      </c>
      <c r="J56" s="867"/>
      <c r="K56" s="256">
        <f t="shared" si="9"/>
        <v>-451400</v>
      </c>
    </row>
    <row r="57" spans="1:11" ht="18" customHeight="1">
      <c r="A57" s="99">
        <v>2206</v>
      </c>
      <c r="B57" s="100" t="s">
        <v>292</v>
      </c>
      <c r="C57" s="258">
        <f>PRESUPUESTO!K56</f>
        <v>600000</v>
      </c>
      <c r="D57" s="259">
        <f>'MES 1'!D57+'MES 2'!D59+'MES 3'!D57+'MES 4'!D58+'MES 5'!D58+'MES 6'!D58+'MES 7'!D57+'MES 8'!D59+'MES 9'!D58+'MES 10'!D58+'MES 11'!D58+'MES 12'!D57</f>
        <v>0</v>
      </c>
      <c r="E57" s="259">
        <f>'MES 1'!E57+'MES 2'!E59+'MES 3'!E57+'MES 4'!E58+'MES 5'!E58+'MES 6'!E58+'MES 7'!E57+'MES 8'!E59+'MES 9'!E58+'MES 10'!E58+'MES 11'!E58+'MES 12'!E57</f>
        <v>0</v>
      </c>
      <c r="F57" s="260">
        <f t="shared" si="7"/>
        <v>600000</v>
      </c>
      <c r="G57" s="868">
        <f>'MES 1'!H57+'MES 2'!H59+'MES 3'!H57+'MES 4'!H58+'MES 5'!H58+'MES 6'!H58+'MES 7'!H57+'MES 8'!H59+'MES 9'!H58+'MES 10'!H58+'MES 11'!H58+'MES 12'!H57</f>
        <v>395500</v>
      </c>
      <c r="H57" s="868"/>
      <c r="I57" s="867">
        <f t="shared" si="8"/>
        <v>0.65916666666666668</v>
      </c>
      <c r="J57" s="867"/>
      <c r="K57" s="256">
        <f t="shared" si="9"/>
        <v>204500</v>
      </c>
    </row>
    <row r="58" spans="1:11" ht="18" customHeight="1">
      <c r="A58" s="99">
        <v>2207</v>
      </c>
      <c r="B58" s="100" t="s">
        <v>447</v>
      </c>
      <c r="C58" s="258">
        <f>PRESUPUESTO!K57</f>
        <v>720000</v>
      </c>
      <c r="D58" s="259">
        <f>'MES 1'!D58+'MES 2'!D60+'MES 3'!D58+'MES 4'!D59+'MES 5'!D59+'MES 6'!D59+'MES 7'!D58+'MES 8'!D60+'MES 9'!D59+'MES 10'!D59+'MES 11'!D59+'MES 12'!D58</f>
        <v>0</v>
      </c>
      <c r="E58" s="259">
        <f>'MES 1'!E58+'MES 2'!E60+'MES 3'!E58+'MES 4'!E59+'MES 5'!E59+'MES 6'!E59+'MES 7'!E58+'MES 8'!E60+'MES 9'!E59+'MES 10'!E59+'MES 11'!E59+'MES 12'!E58</f>
        <v>0</v>
      </c>
      <c r="F58" s="260">
        <f t="shared" si="7"/>
        <v>720000</v>
      </c>
      <c r="G58" s="868">
        <f>'MES 1'!H58+'MES 2'!H60+'MES 3'!H58+'MES 4'!H59+'MES 5'!H59+'MES 6'!H59+'MES 7'!H58+'MES 8'!H60+'MES 9'!H59+'MES 10'!H59+'MES 11'!H59+'MES 12'!H58</f>
        <v>0</v>
      </c>
      <c r="H58" s="868"/>
      <c r="I58" s="867">
        <f t="shared" si="8"/>
        <v>0</v>
      </c>
      <c r="J58" s="867"/>
      <c r="K58" s="256">
        <f t="shared" si="9"/>
        <v>720000</v>
      </c>
    </row>
    <row r="59" spans="1:11" ht="18" customHeight="1">
      <c r="A59" s="43">
        <v>2208</v>
      </c>
      <c r="B59" s="44" t="s">
        <v>294</v>
      </c>
      <c r="C59" s="258">
        <f>PRESUPUESTO!K58</f>
        <v>1650000</v>
      </c>
      <c r="D59" s="230">
        <f>'MES 1'!D59+'MES 2'!D61+'MES 3'!D59+'MES 4'!D60+'MES 5'!D60+'MES 6'!D60+'MES 7'!D59+'MES 8'!D61+'MES 9'!D60+'MES 10'!D60+'MES 11'!D60+'MES 12'!D59</f>
        <v>0</v>
      </c>
      <c r="E59" s="230">
        <f>'MES 1'!E59+'MES 2'!E61+'MES 3'!E59+'MES 4'!E60+'MES 5'!E60+'MES 6'!E60+'MES 7'!E59+'MES 8'!E61+'MES 9'!E60+'MES 10'!E60+'MES 11'!E60+'MES 12'!E59</f>
        <v>0</v>
      </c>
      <c r="F59" s="231">
        <f t="shared" si="7"/>
        <v>1650000</v>
      </c>
      <c r="G59" s="864">
        <f>'MES 1'!H59+'MES 2'!H61+'MES 3'!H59+'MES 4'!H60+'MES 5'!H60+'MES 6'!H60+'MES 7'!H59+'MES 8'!H61+'MES 9'!H60+'MES 10'!H60+'MES 11'!H60+'MES 12'!H59</f>
        <v>1228000</v>
      </c>
      <c r="H59" s="864"/>
      <c r="I59" s="778">
        <f t="shared" si="8"/>
        <v>0.74424242424242426</v>
      </c>
      <c r="J59" s="778"/>
      <c r="K59" s="263">
        <f t="shared" si="9"/>
        <v>422000</v>
      </c>
    </row>
    <row r="60" spans="1:11" ht="18" customHeight="1">
      <c r="A60" s="99">
        <v>2209</v>
      </c>
      <c r="B60" s="100" t="s">
        <v>448</v>
      </c>
      <c r="C60" s="258">
        <f>PRESUPUESTO!K59</f>
        <v>0</v>
      </c>
      <c r="D60" s="259">
        <f>'MES 1'!D60+'MES 2'!D62+'MES 3'!D60+'MES 4'!D61+'MES 5'!D61+'MES 6'!D61+'MES 7'!D60+'MES 8'!D62+'MES 9'!D61+'MES 10'!D61+'MES 11'!D61+'MES 12'!D60</f>
        <v>0</v>
      </c>
      <c r="E60" s="259">
        <f>'MES 1'!E60+'MES 2'!E62+'MES 3'!E60+'MES 4'!E61+'MES 5'!E61+'MES 6'!E61+'MES 7'!E60+'MES 8'!E62+'MES 9'!E61+'MES 10'!E61+'MES 11'!E61+'MES 12'!E60</f>
        <v>0</v>
      </c>
      <c r="F60" s="260">
        <f t="shared" si="7"/>
        <v>0</v>
      </c>
      <c r="G60" s="868">
        <f>'MES 1'!H60+'MES 2'!H62+'MES 3'!H60+'MES 4'!H61+'MES 5'!H61+'MES 6'!H61+'MES 7'!H60+'MES 8'!H62+'MES 9'!H61+'MES 10'!H61+'MES 11'!H61+'MES 12'!H60</f>
        <v>0</v>
      </c>
      <c r="H60" s="868"/>
      <c r="I60" s="867" t="e">
        <f t="shared" ref="I60:I66" si="10">(G60/F60)</f>
        <v>#DIV/0!</v>
      </c>
      <c r="J60" s="867"/>
      <c r="K60" s="256">
        <f t="shared" ref="K60:K66" si="11">(F60-G60)</f>
        <v>0</v>
      </c>
    </row>
    <row r="61" spans="1:11" ht="36">
      <c r="A61" s="99">
        <v>2210</v>
      </c>
      <c r="B61" s="110" t="s">
        <v>507</v>
      </c>
      <c r="C61" s="258">
        <f>PRESUPUESTO!K60</f>
        <v>0</v>
      </c>
      <c r="D61" s="259">
        <f>'MES 1'!D61+'MES 2'!D63+'MES 3'!D61+'MES 4'!D62+'MES 5'!D62+'MES 6'!D62+'MES 7'!D61+'MES 8'!D63+'MES 9'!D62+'MES 10'!D62+'MES 11'!D62+'MES 12'!D61</f>
        <v>0</v>
      </c>
      <c r="E61" s="259">
        <f>'MES 1'!E61+'MES 2'!E63+'MES 3'!E61+'MES 4'!E62+'MES 5'!E62+'MES 6'!E62+'MES 7'!E61+'MES 8'!E63+'MES 9'!E62+'MES 10'!E62+'MES 11'!E62+'MES 12'!E61</f>
        <v>0</v>
      </c>
      <c r="F61" s="260">
        <f>C61+D61-E61</f>
        <v>0</v>
      </c>
      <c r="G61" s="868">
        <f>'MES 1'!H61+'MES 2'!H63+'MES 3'!H61+'MES 4'!H62+'MES 5'!H62+'MES 6'!H62+'MES 7'!H61+'MES 8'!H63+'MES 9'!H62+'MES 10'!H62+'MES 11'!H62+'MES 12'!H61</f>
        <v>0</v>
      </c>
      <c r="H61" s="868"/>
      <c r="I61" s="867" t="e">
        <f t="shared" si="10"/>
        <v>#DIV/0!</v>
      </c>
      <c r="J61" s="867"/>
      <c r="K61" s="256">
        <f t="shared" si="11"/>
        <v>0</v>
      </c>
    </row>
    <row r="62" spans="1:11" ht="24.75" customHeight="1">
      <c r="A62" s="99">
        <v>2211</v>
      </c>
      <c r="B62" s="110" t="s">
        <v>260</v>
      </c>
      <c r="C62" s="258">
        <f>PRESUPUESTO!K61</f>
        <v>0</v>
      </c>
      <c r="D62" s="259">
        <f>'MES 1'!D62+'MES 2'!D64+'MES 3'!D62+'MES 4'!D63+'MES 5'!D63+'MES 6'!D63+'MES 7'!D62+'MES 8'!D64+'MES 9'!D63+'MES 10'!D63+'MES 11'!D63+'MES 12'!D62</f>
        <v>0</v>
      </c>
      <c r="E62" s="259">
        <f>'MES 1'!E62+'MES 2'!E64+'MES 3'!E62+'MES 4'!E63+'MES 5'!E63+'MES 6'!E63+'MES 7'!E62+'MES 8'!E64+'MES 9'!E63+'MES 10'!E63+'MES 11'!E63+'MES 12'!E62</f>
        <v>0</v>
      </c>
      <c r="F62" s="260">
        <f>C62+D62-E62</f>
        <v>0</v>
      </c>
      <c r="G62" s="868">
        <f>'MES 1'!H62+'MES 2'!H64+'MES 3'!H62+'MES 4'!H63+'MES 5'!H63+'MES 6'!H63+'MES 7'!H62+'MES 8'!H64+'MES 9'!H63+'MES 10'!H63+'MES 11'!H63+'MES 12'!H62</f>
        <v>0</v>
      </c>
      <c r="H62" s="868"/>
      <c r="I62" s="867" t="e">
        <f t="shared" si="10"/>
        <v>#DIV/0!</v>
      </c>
      <c r="J62" s="867"/>
      <c r="K62" s="256">
        <f t="shared" si="11"/>
        <v>0</v>
      </c>
    </row>
    <row r="63" spans="1:11" ht="25.5" customHeight="1">
      <c r="A63" s="99">
        <v>2212</v>
      </c>
      <c r="B63" s="110" t="s">
        <v>508</v>
      </c>
      <c r="C63" s="258">
        <f>PRESUPUESTO!K62</f>
        <v>0</v>
      </c>
      <c r="D63" s="259">
        <f>'MES 1'!D63+'MES 2'!D65+'MES 3'!D63+'MES 4'!D64+'MES 5'!D64+'MES 6'!D64+'MES 7'!D63+'MES 8'!D65+'MES 9'!D64+'MES 10'!D64+'MES 11'!D64+'MES 12'!D63</f>
        <v>0</v>
      </c>
      <c r="E63" s="259">
        <f>'MES 1'!E63+'MES 2'!E65+'MES 3'!E63+'MES 4'!E64+'MES 5'!E64+'MES 6'!E64+'MES 7'!E63+'MES 8'!E65+'MES 9'!E64+'MES 10'!E64+'MES 11'!E64+'MES 12'!E63</f>
        <v>0</v>
      </c>
      <c r="F63" s="260">
        <f>C63+D63-E63</f>
        <v>0</v>
      </c>
      <c r="G63" s="868">
        <f>'MES 1'!H63+'MES 2'!H65+'MES 3'!H63+'MES 4'!H64+'MES 5'!H64+'MES 6'!H64+'MES 7'!H63+'MES 8'!H65+'MES 9'!H64+'MES 10'!H64+'MES 11'!H64+'MES 12'!H63</f>
        <v>0</v>
      </c>
      <c r="H63" s="868"/>
      <c r="I63" s="867" t="e">
        <f t="shared" si="10"/>
        <v>#DIV/0!</v>
      </c>
      <c r="J63" s="867"/>
      <c r="K63" s="256">
        <f t="shared" si="11"/>
        <v>0</v>
      </c>
    </row>
    <row r="64" spans="1:11" ht="25.5" customHeight="1">
      <c r="A64" s="99">
        <v>2213</v>
      </c>
      <c r="B64" s="110" t="s">
        <v>450</v>
      </c>
      <c r="C64" s="258">
        <f>PRESUPUESTO!K63</f>
        <v>0</v>
      </c>
      <c r="D64" s="259">
        <f>'MES 1'!D64+'MES 2'!D66+'MES 3'!D64+'MES 4'!D65+'MES 5'!D65+'MES 6'!D65+'MES 7'!D64+'MES 8'!D66+'MES 9'!D65+'MES 10'!D65+'MES 11'!D65+'MES 12'!D64</f>
        <v>0</v>
      </c>
      <c r="E64" s="259">
        <f>'MES 1'!E64+'MES 2'!E66+'MES 3'!E64+'MES 4'!E65+'MES 5'!E65+'MES 6'!E65+'MES 7'!E64+'MES 8'!E66+'MES 9'!E65+'MES 10'!E65+'MES 11'!E65+'MES 12'!E64</f>
        <v>0</v>
      </c>
      <c r="F64" s="260">
        <f>C64+D64-E64</f>
        <v>0</v>
      </c>
      <c r="G64" s="868">
        <f>'MES 1'!H64+'MES 2'!H66+'MES 3'!H64+'MES 4'!H65+'MES 5'!H65+'MES 6'!H65+'MES 7'!H64+'MES 8'!H66+'MES 9'!H65+'MES 10'!H65+'MES 11'!H65+'MES 12'!H64</f>
        <v>0</v>
      </c>
      <c r="H64" s="868"/>
      <c r="I64" s="867" t="e">
        <f>(G64/F64)</f>
        <v>#DIV/0!</v>
      </c>
      <c r="J64" s="867"/>
      <c r="K64" s="256">
        <f>(F64-G64)</f>
        <v>0</v>
      </c>
    </row>
    <row r="65" spans="1:11" ht="25.5" customHeight="1">
      <c r="A65" s="99">
        <v>2214</v>
      </c>
      <c r="B65" s="100" t="s">
        <v>451</v>
      </c>
      <c r="C65" s="258">
        <f>PRESUPUESTO!K64</f>
        <v>0</v>
      </c>
      <c r="D65" s="259">
        <f>'MES 1'!D65+'MES 2'!D67+'MES 3'!D65+'MES 4'!D66+'MES 5'!D66+'MES 6'!D66+'MES 7'!D65+'MES 8'!D67+'MES 9'!D66+'MES 10'!D66+'MES 11'!D66+'MES 12'!D65</f>
        <v>0</v>
      </c>
      <c r="E65" s="259">
        <f>'MES 1'!E65+'MES 2'!E67+'MES 3'!E65+'MES 4'!E66+'MES 5'!E66+'MES 6'!E66+'MES 7'!E65+'MES 8'!E67+'MES 9'!E66+'MES 10'!E66+'MES 11'!E66+'MES 12'!E65</f>
        <v>0</v>
      </c>
      <c r="F65" s="260">
        <f>C65+D65-E65</f>
        <v>0</v>
      </c>
      <c r="G65" s="868">
        <f>'MES 1'!H65+'MES 2'!H67+'MES 3'!H65+'MES 4'!H66+'MES 5'!H66+'MES 6'!H66+'MES 7'!H65+'MES 8'!H67+'MES 9'!H66+'MES 10'!H66+'MES 11'!H66+'MES 12'!H65</f>
        <v>0</v>
      </c>
      <c r="H65" s="868"/>
      <c r="I65" s="867" t="e">
        <f t="shared" si="10"/>
        <v>#DIV/0!</v>
      </c>
      <c r="J65" s="867"/>
      <c r="K65" s="256">
        <f t="shared" si="11"/>
        <v>0</v>
      </c>
    </row>
    <row r="66" spans="1:11" ht="25.5" customHeight="1">
      <c r="A66" s="99">
        <v>2215</v>
      </c>
      <c r="B66" s="100" t="s">
        <v>284</v>
      </c>
      <c r="C66" s="258">
        <f>PRESUPUESTO!K65</f>
        <v>0</v>
      </c>
      <c r="D66" s="259">
        <f>'MES 1'!D66+'MES 2'!D68+'MES 3'!D66+'MES 4'!D67+'MES 5'!D67+'MES 6'!D67+'MES 7'!D66+'MES 8'!D68+'MES 9'!D67+'MES 10'!D67+'MES 11'!D67+'MES 12'!D66</f>
        <v>0</v>
      </c>
      <c r="E66" s="259">
        <f>'MES 1'!E66+'MES 2'!E68+'MES 3'!E66+'MES 4'!E67+'MES 5'!E67+'MES 6'!E67+'MES 7'!E66+'MES 8'!E68+'MES 9'!E67+'MES 10'!E67+'MES 11'!E67+'MES 12'!E66</f>
        <v>0</v>
      </c>
      <c r="F66" s="260">
        <f t="shared" si="7"/>
        <v>0</v>
      </c>
      <c r="G66" s="868">
        <f>'MES 1'!H66+'MES 2'!H68+'MES 3'!H66+'MES 4'!H67+'MES 5'!H67+'MES 6'!H67+'MES 7'!H66+'MES 8'!H68+'MES 9'!H67+'MES 10'!H67+'MES 11'!H67+'MES 12'!H66</f>
        <v>0</v>
      </c>
      <c r="H66" s="868"/>
      <c r="I66" s="867" t="e">
        <f t="shared" si="10"/>
        <v>#DIV/0!</v>
      </c>
      <c r="J66" s="867"/>
      <c r="K66" s="256">
        <f t="shared" si="11"/>
        <v>0</v>
      </c>
    </row>
    <row r="67" spans="1:11" s="107" customFormat="1" ht="25.5" customHeight="1">
      <c r="A67" s="878" t="s">
        <v>444</v>
      </c>
      <c r="B67" s="878"/>
      <c r="C67" s="261">
        <f>SUM(C52:C66)</f>
        <v>7530000</v>
      </c>
      <c r="D67" s="262">
        <f>SUM(D52:D66)</f>
        <v>0</v>
      </c>
      <c r="E67" s="262">
        <f>SUM(E52:E66)</f>
        <v>0</v>
      </c>
      <c r="F67" s="261">
        <f>SUM(F52:F66)</f>
        <v>7530000</v>
      </c>
      <c r="G67" s="879">
        <f>SUM(G52:G66)</f>
        <v>14768514</v>
      </c>
      <c r="H67" s="879"/>
      <c r="I67" s="880">
        <f>(G67/F67)</f>
        <v>1.9612900398406374</v>
      </c>
      <c r="J67" s="880"/>
      <c r="K67" s="257">
        <f>SUM(K52:K66)</f>
        <v>-7238514</v>
      </c>
    </row>
    <row r="68" spans="1:11" ht="10.15" customHeight="1">
      <c r="A68" s="890"/>
      <c r="B68" s="891"/>
      <c r="C68" s="891"/>
      <c r="D68" s="891"/>
      <c r="E68" s="891"/>
      <c r="F68" s="891"/>
      <c r="G68" s="891"/>
      <c r="H68" s="891"/>
      <c r="I68" s="891"/>
      <c r="J68" s="891"/>
      <c r="K68" s="892"/>
    </row>
    <row r="69" spans="1:11" ht="11.65" customHeight="1">
      <c r="A69" s="893"/>
      <c r="B69" s="894"/>
      <c r="C69" s="894"/>
      <c r="D69" s="894"/>
      <c r="E69" s="894"/>
      <c r="F69" s="894"/>
      <c r="G69" s="894"/>
      <c r="H69" s="894"/>
      <c r="I69" s="894"/>
      <c r="J69" s="894"/>
      <c r="K69" s="895"/>
    </row>
    <row r="70" spans="1:11" ht="18" customHeight="1">
      <c r="A70" s="104" t="s">
        <v>253</v>
      </c>
      <c r="B70" s="97" t="s">
        <v>434</v>
      </c>
      <c r="C70" s="97">
        <v>1</v>
      </c>
      <c r="D70" s="97">
        <v>2</v>
      </c>
      <c r="E70" s="97">
        <v>3</v>
      </c>
      <c r="F70" s="97" t="s">
        <v>409</v>
      </c>
      <c r="G70" s="881">
        <v>5</v>
      </c>
      <c r="H70" s="881"/>
      <c r="I70" s="881" t="s">
        <v>568</v>
      </c>
      <c r="J70" s="881"/>
      <c r="K70" s="97" t="s">
        <v>559</v>
      </c>
    </row>
    <row r="71" spans="1:11" s="107" customFormat="1" ht="22.5" customHeight="1">
      <c r="A71" s="878">
        <v>2000</v>
      </c>
      <c r="B71" s="878" t="s">
        <v>269</v>
      </c>
      <c r="C71" s="889" t="str">
        <f t="shared" ref="C71:K71" si="12">C34</f>
        <v>Presupuesto inicial del contrato</v>
      </c>
      <c r="D71" s="889" t="str">
        <f t="shared" si="12"/>
        <v>Total Adiciones durante la ejecución del contrato</v>
      </c>
      <c r="E71" s="889" t="str">
        <f t="shared" si="12"/>
        <v>Total Disminución durante la ejecución del contrato</v>
      </c>
      <c r="F71" s="889" t="str">
        <f t="shared" si="12"/>
        <v xml:space="preserve">Presupuesto al final contrato </v>
      </c>
      <c r="G71" s="889" t="str">
        <f t="shared" si="12"/>
        <v>Total egresos  del contrato</v>
      </c>
      <c r="H71" s="889">
        <f t="shared" si="12"/>
        <v>0</v>
      </c>
      <c r="I71" s="889" t="str">
        <f t="shared" si="12"/>
        <v>% Aportes recibidos</v>
      </c>
      <c r="J71" s="889">
        <f t="shared" si="12"/>
        <v>0</v>
      </c>
      <c r="K71" s="889" t="str">
        <f t="shared" si="12"/>
        <v xml:space="preserve">Total saldo por ejecutar </v>
      </c>
    </row>
    <row r="72" spans="1:11" s="107" customFormat="1" ht="20.25" customHeight="1">
      <c r="A72" s="878"/>
      <c r="B72" s="878"/>
      <c r="C72" s="889"/>
      <c r="D72" s="889"/>
      <c r="E72" s="889"/>
      <c r="F72" s="889"/>
      <c r="G72" s="889"/>
      <c r="H72" s="889"/>
      <c r="I72" s="889"/>
      <c r="J72" s="889"/>
      <c r="K72" s="889"/>
    </row>
    <row r="73" spans="1:11" s="107" customFormat="1" ht="18" customHeight="1">
      <c r="A73" s="105">
        <v>2300</v>
      </c>
      <c r="B73" s="881" t="s">
        <v>140</v>
      </c>
      <c r="C73" s="881"/>
      <c r="D73" s="881"/>
      <c r="E73" s="881"/>
      <c r="F73" s="881"/>
      <c r="G73" s="881"/>
      <c r="H73" s="881"/>
      <c r="I73" s="881"/>
      <c r="J73" s="881"/>
      <c r="K73" s="881"/>
    </row>
    <row r="74" spans="1:11" ht="17.100000000000001" customHeight="1">
      <c r="A74" s="99">
        <v>2301</v>
      </c>
      <c r="B74" s="102" t="s">
        <v>301</v>
      </c>
      <c r="C74" s="260">
        <f>PRESUPUESTO!K68</f>
        <v>3000000</v>
      </c>
      <c r="D74" s="259">
        <f>'MES 1'!D72+'MES 2'!D74+'MES 3'!D72+'MES 4'!D73+'MES 5'!D73+'MES 6'!D73+'MES 7'!D72+'MES 8'!D74+'MES 9'!D73+'MES 10'!D73+'MES 11'!D73+'MES 12'!D72</f>
        <v>0</v>
      </c>
      <c r="E74" s="259">
        <f>'MES 1'!E72+'MES 2'!E74+'MES 3'!E72+'MES 4'!E73+'MES 5'!E73+'MES 6'!E73+'MES 7'!E72+'MES 8'!E74+'MES 9'!E73+'MES 10'!E73+'MES 11'!E73+'MES 12'!E72</f>
        <v>0</v>
      </c>
      <c r="F74" s="260">
        <f t="shared" ref="F74:F85" si="13">C74+D74-E74</f>
        <v>3000000</v>
      </c>
      <c r="G74" s="868">
        <f>'MES 1'!H72+'MES 2'!H74+'MES 3'!H72+'MES 4'!H73+'MES 5'!H73+'MES 6'!H73+'MES 7'!H72+'MES 8'!H74+'MES 9'!H73+'MES 10'!H73+'MES 11'!H73+'MES 12'!H72</f>
        <v>711600</v>
      </c>
      <c r="H74" s="868">
        <f>'MES 1'!H72+'MES 2'!H74+'MES 3'!H72+'MES 4'!H73+'MES 5'!H73+'MES 6'!H73+'MES 7'!H72+'MES 8'!H74+'MES 9'!H73+'MES 10'!H73+'MES 11'!H73+'MES 12'!H72</f>
        <v>711600</v>
      </c>
      <c r="I74" s="867">
        <f>(G74/F74)</f>
        <v>0.23719999999999999</v>
      </c>
      <c r="J74" s="867"/>
      <c r="K74" s="256">
        <f>(F74-G74)</f>
        <v>2288400</v>
      </c>
    </row>
    <row r="75" spans="1:11" ht="17.100000000000001" customHeight="1">
      <c r="A75" s="99">
        <v>2302</v>
      </c>
      <c r="B75" s="102" t="s">
        <v>302</v>
      </c>
      <c r="C75" s="260">
        <f>PRESUPUESTO!K69</f>
        <v>300000</v>
      </c>
      <c r="D75" s="259">
        <f>'MES 1'!D73+'MES 2'!D75+'MES 3'!D73+'MES 4'!D74+'MES 5'!D74+'MES 6'!D74+'MES 7'!D73+'MES 8'!D75+'MES 9'!D74+'MES 10'!D74+'MES 11'!D74+'MES 12'!D73</f>
        <v>0</v>
      </c>
      <c r="E75" s="259">
        <f>'MES 1'!E73+'MES 2'!E75+'MES 3'!E73+'MES 4'!E74+'MES 5'!E74+'MES 6'!E74+'MES 7'!E73+'MES 8'!E75+'MES 9'!E74+'MES 10'!E74+'MES 11'!E74+'MES 12'!E73</f>
        <v>0</v>
      </c>
      <c r="F75" s="260">
        <f t="shared" si="13"/>
        <v>300000</v>
      </c>
      <c r="G75" s="868">
        <f>'MES 1'!H73+'MES 2'!H75+'MES 3'!H73+'MES 4'!H74+'MES 5'!H74+'MES 6'!H74+'MES 7'!H73+'MES 8'!H75+'MES 9'!H74+'MES 10'!H74+'MES 11'!H74+'MES 12'!H73</f>
        <v>250000</v>
      </c>
      <c r="H75" s="868">
        <f>'MES 1'!H73+'MES 2'!H75+'MES 3'!H73+'MES 4'!H74+'MES 5'!H74+'MES 6'!H74+'MES 7'!H73+'MES 8'!H75+'MES 9'!H74+'MES 10'!H74+'MES 11'!H74+'MES 12'!H73</f>
        <v>250000</v>
      </c>
      <c r="I75" s="867">
        <f t="shared" ref="I75:I85" si="14">(G75/F75)</f>
        <v>0.83333333333333337</v>
      </c>
      <c r="J75" s="867"/>
      <c r="K75" s="256">
        <f t="shared" ref="K75:K85" si="15">(F75-G75)</f>
        <v>50000</v>
      </c>
    </row>
    <row r="76" spans="1:11" ht="17.100000000000001" customHeight="1">
      <c r="A76" s="99">
        <v>2303</v>
      </c>
      <c r="B76" s="102" t="s">
        <v>303</v>
      </c>
      <c r="C76" s="260">
        <f>PRESUPUESTO!K70</f>
        <v>21000000</v>
      </c>
      <c r="D76" s="259">
        <f>'MES 1'!D74+'MES 2'!D76+'MES 3'!D74+'MES 4'!D75+'MES 5'!D75+'MES 6'!D75+'MES 7'!D74+'MES 8'!D76+'MES 9'!D75+'MES 10'!D75+'MES 11'!D75+'MES 12'!D74</f>
        <v>0</v>
      </c>
      <c r="E76" s="259">
        <f>'MES 1'!E74+'MES 2'!E76+'MES 3'!E74+'MES 4'!E75+'MES 5'!E75+'MES 6'!E75+'MES 7'!E74+'MES 8'!E76+'MES 9'!E75+'MES 10'!E75+'MES 11'!E75+'MES 12'!E74</f>
        <v>0</v>
      </c>
      <c r="F76" s="260">
        <f t="shared" si="13"/>
        <v>21000000</v>
      </c>
      <c r="G76" s="868">
        <f>'MES 1'!H74+'MES 2'!H76+'MES 3'!H74+'MES 4'!H75+'MES 5'!H75+'MES 6'!H75+'MES 7'!H74+'MES 8'!H76+'MES 9'!H75+'MES 10'!H75+'MES 11'!H75+'MES 12'!H74</f>
        <v>3500000</v>
      </c>
      <c r="H76" s="868">
        <f>'MES 1'!H74+'MES 2'!H76+'MES 3'!H74+'MES 4'!H75+'MES 5'!H75+'MES 6'!H75+'MES 7'!H74+'MES 8'!H76+'MES 9'!H75+'MES 10'!H75+'MES 11'!H75+'MES 12'!H74</f>
        <v>3500000</v>
      </c>
      <c r="I76" s="867">
        <f t="shared" si="14"/>
        <v>0.16666666666666666</v>
      </c>
      <c r="J76" s="867"/>
      <c r="K76" s="256">
        <f t="shared" si="15"/>
        <v>17500000</v>
      </c>
    </row>
    <row r="77" spans="1:11" ht="22.5" customHeight="1">
      <c r="A77" s="99">
        <v>2304</v>
      </c>
      <c r="B77" s="102" t="s">
        <v>304</v>
      </c>
      <c r="C77" s="260">
        <f>PRESUPUESTO!K71</f>
        <v>780000</v>
      </c>
      <c r="D77" s="259">
        <f>'MES 1'!D75+'MES 2'!D77+'MES 3'!D75+'MES 4'!D76+'MES 5'!D76+'MES 6'!D76+'MES 7'!D75+'MES 8'!D77+'MES 9'!D76+'MES 10'!D76+'MES 11'!D76+'MES 12'!D75</f>
        <v>0</v>
      </c>
      <c r="E77" s="259">
        <f>'MES 1'!E75+'MES 2'!E77+'MES 3'!E75+'MES 4'!E76+'MES 5'!E76+'MES 6'!E76+'MES 7'!E75+'MES 8'!E77+'MES 9'!E76+'MES 10'!E76+'MES 11'!E76+'MES 12'!E75</f>
        <v>0</v>
      </c>
      <c r="F77" s="260">
        <f>C77+D77-E77</f>
        <v>780000</v>
      </c>
      <c r="G77" s="868">
        <f>'MES 1'!H75+'MES 2'!H77+'MES 3'!H75+'MES 4'!H76+'MES 5'!H76+'MES 6'!H76+'MES 7'!H75+'MES 8'!H77+'MES 9'!H76+'MES 10'!H76+'MES 11'!H76+'MES 12'!H75</f>
        <v>0</v>
      </c>
      <c r="H77" s="868">
        <f>'MES 1'!H75+'MES 2'!H77+'MES 3'!H75+'MES 4'!H76+'MES 5'!H76+'MES 6'!H76+'MES 7'!H75+'MES 8'!H77+'MES 9'!H76+'MES 10'!H76+'MES 11'!H76+'MES 12'!H75</f>
        <v>0</v>
      </c>
      <c r="I77" s="867">
        <f>(G77/F77)</f>
        <v>0</v>
      </c>
      <c r="J77" s="867"/>
      <c r="K77" s="256">
        <f>(F77-G77)</f>
        <v>780000</v>
      </c>
    </row>
    <row r="78" spans="1:11" ht="21.75" customHeight="1">
      <c r="A78" s="99">
        <v>2305</v>
      </c>
      <c r="B78" s="102" t="s">
        <v>305</v>
      </c>
      <c r="C78" s="260">
        <f>PRESUPUESTO!K72</f>
        <v>960000</v>
      </c>
      <c r="D78" s="259">
        <f>'MES 1'!D76+'MES 2'!D78+'MES 3'!D76+'MES 4'!D77+'MES 5'!D77+'MES 6'!D77+'MES 7'!D76+'MES 8'!D78+'MES 9'!D77+'MES 10'!D77+'MES 11'!D77+'MES 12'!D76</f>
        <v>0</v>
      </c>
      <c r="E78" s="259">
        <f>'MES 1'!E76+'MES 2'!E78+'MES 3'!E76+'MES 4'!E77+'MES 5'!E77+'MES 6'!E77+'MES 7'!E76+'MES 8'!E78+'MES 9'!E77+'MES 10'!E77+'MES 11'!E77+'MES 12'!E76</f>
        <v>0</v>
      </c>
      <c r="F78" s="260">
        <f t="shared" si="13"/>
        <v>960000</v>
      </c>
      <c r="G78" s="868">
        <f>'MES 1'!H76+'MES 2'!H78+'MES 3'!H76+'MES 4'!H77+'MES 5'!H77+'MES 6'!H77+'MES 7'!H76+'MES 8'!H78+'MES 9'!H77+'MES 10'!H77+'MES 11'!H77+'MES 12'!H76</f>
        <v>433500</v>
      </c>
      <c r="H78" s="868">
        <f>'MES 1'!H76+'MES 2'!H78+'MES 3'!H76+'MES 4'!H77+'MES 5'!H77+'MES 6'!H77+'MES 7'!H76+'MES 8'!H78+'MES 9'!H77+'MES 10'!H77+'MES 11'!H77+'MES 12'!H76</f>
        <v>433500</v>
      </c>
      <c r="I78" s="867">
        <f t="shared" si="14"/>
        <v>0.45156249999999998</v>
      </c>
      <c r="J78" s="867"/>
      <c r="K78" s="256">
        <f t="shared" si="15"/>
        <v>526500</v>
      </c>
    </row>
    <row r="79" spans="1:11" ht="18.75" customHeight="1">
      <c r="A79" s="99">
        <v>2306</v>
      </c>
      <c r="B79" s="102" t="s">
        <v>306</v>
      </c>
      <c r="C79" s="260">
        <f>PRESUPUESTO!K73</f>
        <v>900000</v>
      </c>
      <c r="D79" s="259">
        <f>'MES 1'!D77+'MES 2'!D79+'MES 3'!D77+'MES 4'!D78+'MES 5'!D78+'MES 6'!D78+'MES 7'!D77+'MES 8'!D79+'MES 9'!D78+'MES 10'!D78+'MES 11'!D78+'MES 12'!D77</f>
        <v>0</v>
      </c>
      <c r="E79" s="259">
        <f>'MES 1'!E77+'MES 2'!E79+'MES 3'!E77+'MES 4'!E78+'MES 5'!E78+'MES 6'!E78+'MES 7'!E77+'MES 8'!E79+'MES 9'!E78+'MES 10'!E78+'MES 11'!E78+'MES 12'!E77</f>
        <v>0</v>
      </c>
      <c r="F79" s="260">
        <f t="shared" si="13"/>
        <v>900000</v>
      </c>
      <c r="G79" s="868">
        <f>'MES 1'!H77+'MES 2'!H79+'MES 3'!H77+'MES 4'!H78+'MES 5'!H78+'MES 6'!H78+'MES 7'!H77+'MES 8'!H79+'MES 9'!H78+'MES 10'!H78+'MES 11'!H78+'MES 12'!H77</f>
        <v>260500</v>
      </c>
      <c r="H79" s="868">
        <f>'MES 1'!H77+'MES 2'!H79+'MES 3'!H77+'MES 4'!H78+'MES 5'!H78+'MES 6'!H78+'MES 7'!H77+'MES 8'!H79+'MES 9'!H78+'MES 10'!H78+'MES 11'!H78+'MES 12'!H77</f>
        <v>260500</v>
      </c>
      <c r="I79" s="867">
        <f t="shared" si="14"/>
        <v>0.28944444444444445</v>
      </c>
      <c r="J79" s="867"/>
      <c r="K79" s="256">
        <f t="shared" si="15"/>
        <v>639500</v>
      </c>
    </row>
    <row r="80" spans="1:11" ht="31.15" customHeight="1">
      <c r="A80" s="99">
        <v>2307</v>
      </c>
      <c r="B80" s="110" t="s">
        <v>307</v>
      </c>
      <c r="C80" s="260">
        <f>PRESUPUESTO!K74</f>
        <v>1470000</v>
      </c>
      <c r="D80" s="259">
        <f>'MES 1'!D78+'MES 2'!D80+'MES 3'!D78+'MES 4'!D79+'MES 5'!D79+'MES 6'!D79+'MES 7'!D78+'MES 8'!D80+'MES 9'!D79+'MES 10'!D79+'MES 11'!D79+'MES 12'!D78</f>
        <v>0</v>
      </c>
      <c r="E80" s="259">
        <f>'MES 1'!E78+'MES 2'!E80+'MES 3'!E78+'MES 4'!E79+'MES 5'!E79+'MES 6'!E79+'MES 7'!E78+'MES 8'!E80+'MES 9'!E79+'MES 10'!E79+'MES 11'!E79+'MES 12'!E78</f>
        <v>0</v>
      </c>
      <c r="F80" s="260">
        <f t="shared" si="13"/>
        <v>1470000</v>
      </c>
      <c r="G80" s="868">
        <f>'MES 1'!H78+'MES 2'!H80+'MES 3'!H78+'MES 4'!H79+'MES 5'!H79+'MES 6'!H79+'MES 7'!H78+'MES 8'!H80+'MES 9'!H79+'MES 10'!H79+'MES 11'!H79+'MES 12'!H78</f>
        <v>1020000</v>
      </c>
      <c r="H80" s="868">
        <f>'MES 1'!H78+'MES 2'!H80+'MES 3'!H78+'MES 4'!H79+'MES 5'!H79+'MES 6'!H79+'MES 7'!H78+'MES 8'!H80+'MES 9'!H79+'MES 10'!H79+'MES 11'!H79+'MES 12'!H78</f>
        <v>1020000</v>
      </c>
      <c r="I80" s="867">
        <f t="shared" si="14"/>
        <v>0.69387755102040816</v>
      </c>
      <c r="J80" s="867"/>
      <c r="K80" s="256">
        <f t="shared" si="15"/>
        <v>450000</v>
      </c>
    </row>
    <row r="81" spans="1:11" ht="21.75" customHeight="1">
      <c r="A81" s="99">
        <v>2308</v>
      </c>
      <c r="B81" s="102" t="s">
        <v>308</v>
      </c>
      <c r="C81" s="260">
        <f>PRESUPUESTO!K75</f>
        <v>463290</v>
      </c>
      <c r="D81" s="259">
        <f>'MES 1'!D79+'MES 2'!D81+'MES 3'!D79+'MES 4'!D80+'MES 5'!D80+'MES 6'!D80+'MES 7'!D79+'MES 8'!D81+'MES 9'!D80+'MES 10'!D80+'MES 11'!D80+'MES 12'!D79</f>
        <v>0</v>
      </c>
      <c r="E81" s="259">
        <f>'MES 1'!E79+'MES 2'!E81+'MES 3'!E79+'MES 4'!E80+'MES 5'!E80+'MES 6'!E80+'MES 7'!E79+'MES 8'!E81+'MES 9'!E80+'MES 10'!E80+'MES 11'!E80+'MES 12'!E79</f>
        <v>0</v>
      </c>
      <c r="F81" s="260">
        <f t="shared" si="13"/>
        <v>463290</v>
      </c>
      <c r="G81" s="868">
        <f>'MES 1'!H79+'MES 2'!H81+'MES 3'!H79+'MES 4'!H80+'MES 5'!H80+'MES 6'!H80+'MES 7'!H79+'MES 8'!H81+'MES 9'!H80+'MES 10'!H80+'MES 11'!H80+'MES 12'!H79</f>
        <v>0</v>
      </c>
      <c r="H81" s="868">
        <f>'MES 1'!H79+'MES 2'!H81+'MES 3'!H79+'MES 4'!H80+'MES 5'!H80+'MES 6'!H80+'MES 7'!H79+'MES 8'!H81+'MES 9'!H80+'MES 10'!H80+'MES 11'!H80+'MES 12'!H79</f>
        <v>0</v>
      </c>
      <c r="I81" s="867">
        <f t="shared" si="14"/>
        <v>0</v>
      </c>
      <c r="J81" s="867"/>
      <c r="K81" s="256">
        <f t="shared" si="15"/>
        <v>463290</v>
      </c>
    </row>
    <row r="82" spans="1:11" ht="21" customHeight="1">
      <c r="A82" s="99">
        <v>2309</v>
      </c>
      <c r="B82" s="102" t="s">
        <v>309</v>
      </c>
      <c r="C82" s="260">
        <f>PRESUPUESTO!K76</f>
        <v>820470</v>
      </c>
      <c r="D82" s="259">
        <f>'MES 1'!D80+'MES 2'!D82+'MES 3'!D80+'MES 4'!D81+'MES 5'!D81+'MES 6'!D81+'MES 7'!D80+'MES 8'!D82+'MES 9'!D81+'MES 10'!D81+'MES 11'!D81+'MES 12'!D80</f>
        <v>0</v>
      </c>
      <c r="E82" s="259">
        <f>'MES 1'!E80+'MES 2'!E82+'MES 3'!E80+'MES 4'!E81+'MES 5'!E81+'MES 6'!E81+'MES 7'!E80+'MES 8'!E82+'MES 9'!E81+'MES 10'!E81+'MES 11'!E81+'MES 12'!E80</f>
        <v>0</v>
      </c>
      <c r="F82" s="260">
        <f>C82+D82-E82</f>
        <v>820470</v>
      </c>
      <c r="G82" s="868">
        <f>'MES 1'!H80+'MES 2'!H82+'MES 3'!H80+'MES 4'!H81+'MES 5'!H81+'MES 6'!H81+'MES 7'!H80+'MES 8'!H82+'MES 9'!H81+'MES 10'!H81+'MES 11'!H81+'MES 12'!H80</f>
        <v>239226</v>
      </c>
      <c r="H82" s="868">
        <f>'MES 1'!H80+'MES 2'!H82+'MES 3'!H80+'MES 4'!H81+'MES 5'!H81+'MES 6'!H81+'MES 7'!H80+'MES 8'!H82+'MES 9'!H81+'MES 10'!H81+'MES 11'!H81+'MES 12'!H80</f>
        <v>239226</v>
      </c>
      <c r="I82" s="867">
        <f>(G82/F82)</f>
        <v>0.29157190390873522</v>
      </c>
      <c r="J82" s="867"/>
      <c r="K82" s="256">
        <f>(F82-G82)</f>
        <v>581244</v>
      </c>
    </row>
    <row r="83" spans="1:11" ht="18" customHeight="1">
      <c r="A83" s="99">
        <v>2310</v>
      </c>
      <c r="B83" s="102" t="s">
        <v>310</v>
      </c>
      <c r="C83" s="260">
        <f>PRESUPUESTO!K77</f>
        <v>6600000</v>
      </c>
      <c r="D83" s="259">
        <f>'MES 1'!D81+'MES 2'!D83+'MES 3'!D81+'MES 4'!D82+'MES 5'!D82+'MES 6'!D82+'MES 7'!D81+'MES 8'!D83+'MES 9'!D82+'MES 10'!D82+'MES 11'!D82+'MES 12'!D81</f>
        <v>0</v>
      </c>
      <c r="E83" s="259">
        <f>'MES 1'!E81+'MES 2'!E83+'MES 3'!E81+'MES 4'!E82+'MES 5'!E82+'MES 6'!E82+'MES 7'!E81+'MES 8'!E83+'MES 9'!E82+'MES 10'!E82+'MES 11'!E82+'MES 12'!E81</f>
        <v>0</v>
      </c>
      <c r="F83" s="260">
        <f t="shared" si="13"/>
        <v>6600000</v>
      </c>
      <c r="G83" s="868">
        <f>'MES 1'!H81+'MES 2'!H83+'MES 3'!H81+'MES 4'!H82+'MES 5'!H82+'MES 6'!H82+'MES 7'!H81+'MES 8'!H83+'MES 9'!H82+'MES 10'!H82+'MES 11'!H82+'MES 12'!H81</f>
        <v>2200000</v>
      </c>
      <c r="H83" s="868">
        <f>'MES 1'!H81+'MES 2'!H83+'MES 3'!H81+'MES 4'!H82+'MES 5'!H82+'MES 6'!H82+'MES 7'!H81+'MES 8'!H83+'MES 9'!H82+'MES 10'!H82+'MES 11'!H82+'MES 12'!H81</f>
        <v>2200000</v>
      </c>
      <c r="I83" s="867">
        <f t="shared" si="14"/>
        <v>0.33333333333333331</v>
      </c>
      <c r="J83" s="867"/>
      <c r="K83" s="256">
        <f t="shared" si="15"/>
        <v>4400000</v>
      </c>
    </row>
    <row r="84" spans="1:11" ht="27.75" customHeight="1">
      <c r="A84" s="99">
        <v>2311</v>
      </c>
      <c r="B84" s="102" t="s">
        <v>311</v>
      </c>
      <c r="C84" s="260">
        <f>PRESUPUESTO!K78</f>
        <v>0</v>
      </c>
      <c r="D84" s="259">
        <f>'MES 1'!D82+'MES 2'!D84+'MES 3'!D82+'MES 4'!D83+'MES 5'!D83+'MES 6'!D83+'MES 7'!D82+'MES 8'!D84+'MES 9'!D83+'MES 10'!D83+'MES 11'!D83+'MES 12'!D82</f>
        <v>0</v>
      </c>
      <c r="E84" s="259">
        <f>'MES 1'!E82+'MES 2'!E84+'MES 3'!E82+'MES 4'!E83+'MES 5'!E83+'MES 6'!E83+'MES 7'!E82+'MES 8'!E84+'MES 9'!E83+'MES 10'!E83+'MES 11'!E83+'MES 12'!E82</f>
        <v>0</v>
      </c>
      <c r="F84" s="260">
        <f>C84+D84-E84</f>
        <v>0</v>
      </c>
      <c r="G84" s="868">
        <f>'MES 1'!H82+'MES 2'!H84+'MES 3'!H82+'MES 4'!H83+'MES 5'!H83+'MES 6'!H83+'MES 7'!H82+'MES 8'!H84+'MES 9'!H83+'MES 10'!H83+'MES 11'!H83+'MES 12'!H82</f>
        <v>1621096</v>
      </c>
      <c r="H84" s="868">
        <f>'MES 1'!H82+'MES 2'!H84+'MES 3'!H82+'MES 4'!H83+'MES 5'!H83+'MES 6'!H83+'MES 7'!H82+'MES 8'!H84+'MES 9'!H83+'MES 10'!H83+'MES 11'!H83+'MES 12'!H82</f>
        <v>1621096</v>
      </c>
      <c r="I84" s="867" t="e">
        <f>(G84/F84)</f>
        <v>#DIV/0!</v>
      </c>
      <c r="J84" s="867"/>
      <c r="K84" s="256">
        <f>(F84-G84)</f>
        <v>-1621096</v>
      </c>
    </row>
    <row r="85" spans="1:11" ht="17.25" customHeight="1">
      <c r="A85" s="99">
        <v>2312</v>
      </c>
      <c r="B85" s="100" t="s">
        <v>284</v>
      </c>
      <c r="C85" s="260">
        <f>PRESUPUESTO!K79</f>
        <v>0</v>
      </c>
      <c r="D85" s="259">
        <f>'MES 1'!D83+'MES 2'!D85+'MES 3'!D83+'MES 4'!D84+'MES 5'!D84+'MES 6'!D84+'MES 7'!D83+'MES 8'!D85+'MES 9'!D84+'MES 10'!D84+'MES 11'!D84+'MES 12'!D83</f>
        <v>0</v>
      </c>
      <c r="E85" s="259">
        <f>'MES 1'!E83+'MES 2'!E85+'MES 3'!E83+'MES 4'!E84+'MES 5'!E84+'MES 6'!E84+'MES 7'!E83+'MES 8'!E85+'MES 9'!E84+'MES 10'!E84+'MES 11'!E84+'MES 12'!E83</f>
        <v>0</v>
      </c>
      <c r="F85" s="260">
        <f t="shared" si="13"/>
        <v>0</v>
      </c>
      <c r="G85" s="868">
        <f>'MES 1'!H83+'MES 2'!H85+'MES 3'!H83+'MES 4'!H84+'MES 5'!H84+'MES 6'!H84+'MES 7'!H83+'MES 8'!H85+'MES 9'!H84+'MES 10'!H84+'MES 11'!H84+'MES 12'!H83</f>
        <v>0</v>
      </c>
      <c r="H85" s="868">
        <f>'MES 1'!H83+'MES 2'!H85+'MES 3'!H83+'MES 4'!H84+'MES 5'!H84+'MES 6'!H84+'MES 7'!H83+'MES 8'!H85+'MES 9'!H84+'MES 10'!H84+'MES 11'!H84+'MES 12'!H83</f>
        <v>0</v>
      </c>
      <c r="I85" s="867" t="e">
        <f t="shared" si="14"/>
        <v>#DIV/0!</v>
      </c>
      <c r="J85" s="867"/>
      <c r="K85" s="256">
        <f t="shared" si="15"/>
        <v>0</v>
      </c>
    </row>
    <row r="86" spans="1:11" ht="26.25" customHeight="1">
      <c r="A86" s="878" t="s">
        <v>453</v>
      </c>
      <c r="B86" s="878"/>
      <c r="C86" s="264">
        <f>SUM(C74:C85)</f>
        <v>36293760</v>
      </c>
      <c r="D86" s="265">
        <f>SUM(D74:D85)</f>
        <v>0</v>
      </c>
      <c r="E86" s="265">
        <f>SUM(E74:E85)</f>
        <v>0</v>
      </c>
      <c r="F86" s="264">
        <f>SUM(F74:F85)</f>
        <v>36293760</v>
      </c>
      <c r="G86" s="897">
        <f>SUM(G74:G85)</f>
        <v>10235922</v>
      </c>
      <c r="H86" s="897"/>
      <c r="I86" s="880">
        <f>(G86/F86)</f>
        <v>0.28202980347034862</v>
      </c>
      <c r="J86" s="880"/>
      <c r="K86" s="257">
        <f>SUM(K74:K85)</f>
        <v>26057838</v>
      </c>
    </row>
    <row r="87" spans="1:11" s="107" customFormat="1" ht="15.75" customHeight="1">
      <c r="A87" s="878" t="s">
        <v>454</v>
      </c>
      <c r="B87" s="878"/>
      <c r="C87" s="264">
        <f>C86+C67+C50</f>
        <v>115823760</v>
      </c>
      <c r="D87" s="265">
        <f>D86+D67+D50</f>
        <v>0</v>
      </c>
      <c r="E87" s="265">
        <f>E86+E67+E50</f>
        <v>0</v>
      </c>
      <c r="F87" s="264">
        <f>F86+F67+F50</f>
        <v>115823760</v>
      </c>
      <c r="G87" s="879">
        <f>G86+G67+G50</f>
        <v>65423195</v>
      </c>
      <c r="H87" s="879"/>
      <c r="I87" s="880">
        <f>(G87/F87)</f>
        <v>0.56485124468416492</v>
      </c>
      <c r="J87" s="880"/>
      <c r="K87" s="257">
        <f>K86+K67+K50</f>
        <v>50400565</v>
      </c>
    </row>
    <row r="88" spans="1:11" s="108" customFormat="1" ht="15" customHeight="1">
      <c r="B88" s="876" t="s">
        <v>210</v>
      </c>
      <c r="C88" s="876"/>
      <c r="D88" s="876" t="s">
        <v>455</v>
      </c>
      <c r="E88" s="876"/>
      <c r="F88" s="876"/>
      <c r="G88" s="876"/>
      <c r="H88" s="876" t="s">
        <v>502</v>
      </c>
      <c r="I88" s="876"/>
      <c r="J88" s="876"/>
      <c r="K88" s="876"/>
    </row>
    <row r="89" spans="1:11" s="108" customFormat="1" ht="15" customHeight="1">
      <c r="B89" s="876"/>
      <c r="C89" s="876"/>
      <c r="D89" s="876"/>
      <c r="E89" s="876"/>
      <c r="F89" s="876"/>
      <c r="G89" s="876"/>
      <c r="H89" s="876"/>
      <c r="I89" s="876"/>
      <c r="J89" s="876"/>
      <c r="K89" s="876"/>
    </row>
    <row r="90" spans="1:11" s="108" customFormat="1" ht="48" customHeight="1">
      <c r="B90" s="877"/>
      <c r="C90" s="877"/>
      <c r="D90" s="877" t="s">
        <v>317</v>
      </c>
      <c r="E90" s="877"/>
      <c r="F90" s="877"/>
      <c r="G90" s="877"/>
      <c r="H90" s="877"/>
      <c r="I90" s="877"/>
      <c r="J90" s="877"/>
      <c r="K90" s="877"/>
    </row>
    <row r="91" spans="1:11" s="108" customFormat="1" ht="10.5" customHeight="1">
      <c r="B91" s="876" t="s">
        <v>317</v>
      </c>
      <c r="C91" s="876"/>
      <c r="D91" s="876" t="s">
        <v>317</v>
      </c>
      <c r="E91" s="876"/>
      <c r="F91" s="876"/>
      <c r="G91" s="876"/>
      <c r="H91" s="876" t="s">
        <v>317</v>
      </c>
      <c r="I91" s="876"/>
      <c r="J91" s="876"/>
      <c r="K91" s="876"/>
    </row>
    <row r="94" spans="1:11" ht="19.5" customHeight="1">
      <c r="A94" s="803" t="s">
        <v>457</v>
      </c>
      <c r="B94" s="803"/>
      <c r="C94" s="803"/>
      <c r="D94" s="865" t="s">
        <v>569</v>
      </c>
      <c r="E94" s="865"/>
      <c r="F94" s="865"/>
      <c r="G94" s="899" t="s">
        <v>570</v>
      </c>
      <c r="H94" s="899"/>
      <c r="I94" s="899"/>
      <c r="J94" s="898">
        <f>G22</f>
        <v>500778504.32999998</v>
      </c>
      <c r="K94" s="898"/>
    </row>
    <row r="95" spans="1:11" ht="20.25" customHeight="1">
      <c r="A95" s="803"/>
      <c r="B95" s="803"/>
      <c r="C95" s="803"/>
      <c r="D95" s="866" t="s">
        <v>571</v>
      </c>
      <c r="E95" s="866"/>
      <c r="F95" s="266">
        <f>PRESUPUESTO!M7</f>
        <v>0</v>
      </c>
      <c r="G95" s="899" t="s">
        <v>572</v>
      </c>
      <c r="H95" s="899"/>
      <c r="I95" s="899"/>
      <c r="J95" s="898">
        <f>G87</f>
        <v>65423195</v>
      </c>
      <c r="K95" s="898"/>
    </row>
    <row r="96" spans="1:11" ht="27.75" customHeight="1">
      <c r="A96" s="871" t="s">
        <v>462</v>
      </c>
      <c r="B96" s="871"/>
      <c r="C96" s="871"/>
      <c r="D96" s="866" t="s">
        <v>573</v>
      </c>
      <c r="E96" s="866"/>
      <c r="F96" s="266">
        <f>'MES 1'!H22</f>
        <v>19303960</v>
      </c>
      <c r="G96" s="899" t="s">
        <v>574</v>
      </c>
      <c r="H96" s="899"/>
      <c r="I96" s="899"/>
      <c r="J96" s="898">
        <f>J94-J95</f>
        <v>435355309.32999998</v>
      </c>
      <c r="K96" s="898"/>
    </row>
    <row r="97" spans="1:11" ht="45.75" customHeight="1">
      <c r="A97" s="869" t="s">
        <v>465</v>
      </c>
      <c r="B97" s="869"/>
      <c r="C97" s="869"/>
      <c r="D97" s="872" t="s">
        <v>575</v>
      </c>
      <c r="E97" s="872"/>
      <c r="F97" s="267">
        <f>F95+F96</f>
        <v>19303960</v>
      </c>
      <c r="G97" s="873"/>
      <c r="H97" s="873"/>
    </row>
    <row r="98" spans="1:11" ht="35.25" customHeight="1">
      <c r="A98" s="869" t="s">
        <v>466</v>
      </c>
      <c r="B98" s="869"/>
      <c r="C98" s="869"/>
      <c r="D98" s="866" t="s">
        <v>576</v>
      </c>
      <c r="E98" s="866"/>
      <c r="F98" s="268">
        <f>PRESUPUESTO!M11</f>
        <v>19303960</v>
      </c>
      <c r="H98" s="870"/>
      <c r="I98" s="870"/>
      <c r="J98" s="113" t="s">
        <v>469</v>
      </c>
      <c r="K98" s="114" t="s">
        <v>470</v>
      </c>
    </row>
    <row r="99" spans="1:11" ht="35.25" customHeight="1">
      <c r="A99" s="869"/>
      <c r="B99" s="869"/>
      <c r="C99" s="869"/>
      <c r="D99" s="866" t="s">
        <v>577</v>
      </c>
      <c r="E99" s="866"/>
      <c r="F99" s="268">
        <v>0</v>
      </c>
      <c r="H99" s="870" t="s">
        <v>473</v>
      </c>
      <c r="I99" s="870"/>
      <c r="J99" s="115">
        <v>0</v>
      </c>
      <c r="K99" s="116" t="s">
        <v>517</v>
      </c>
    </row>
    <row r="100" spans="1:11" ht="48.75" customHeight="1">
      <c r="A100" s="869"/>
      <c r="B100" s="869"/>
      <c r="C100" s="869"/>
      <c r="D100" s="866" t="s">
        <v>578</v>
      </c>
      <c r="E100" s="866"/>
      <c r="F100" s="268">
        <v>0</v>
      </c>
      <c r="H100" s="870" t="s">
        <v>473</v>
      </c>
      <c r="I100" s="870"/>
      <c r="J100" s="115">
        <v>0</v>
      </c>
      <c r="K100" s="116">
        <v>0</v>
      </c>
    </row>
    <row r="101" spans="1:11" ht="20.25" customHeight="1">
      <c r="A101" s="873" t="s">
        <v>579</v>
      </c>
      <c r="B101" s="873"/>
      <c r="C101" s="873"/>
      <c r="D101" s="866" t="s">
        <v>573</v>
      </c>
      <c r="E101" s="866"/>
      <c r="F101" s="269">
        <f>'MES 10'!H22</f>
        <v>48259900</v>
      </c>
      <c r="H101" s="870" t="s">
        <v>473</v>
      </c>
      <c r="I101" s="870"/>
      <c r="J101" s="115">
        <v>0</v>
      </c>
      <c r="K101" s="116">
        <v>0</v>
      </c>
    </row>
    <row r="102" spans="1:11" ht="20.100000000000001" customHeight="1">
      <c r="A102" s="873"/>
      <c r="B102" s="873"/>
      <c r="C102" s="873"/>
      <c r="D102" s="872" t="s">
        <v>474</v>
      </c>
      <c r="E102" s="872"/>
      <c r="F102" s="267">
        <f>F98+F99-F100-F101</f>
        <v>-28955940</v>
      </c>
      <c r="H102" s="870" t="s">
        <v>476</v>
      </c>
      <c r="I102" s="870"/>
      <c r="J102" s="115">
        <v>0</v>
      </c>
      <c r="K102" s="116" t="s">
        <v>517</v>
      </c>
    </row>
    <row r="103" spans="1:11" ht="21.75" customHeight="1">
      <c r="D103" s="873"/>
      <c r="E103" s="873"/>
      <c r="F103" s="117"/>
      <c r="H103" s="870" t="s">
        <v>476</v>
      </c>
      <c r="I103" s="870"/>
      <c r="J103" s="115">
        <v>0</v>
      </c>
      <c r="K103" s="116">
        <v>0</v>
      </c>
    </row>
    <row r="104" spans="1:11" ht="22.5" customHeight="1">
      <c r="H104" s="870" t="s">
        <v>476</v>
      </c>
      <c r="I104" s="870"/>
      <c r="J104" s="115">
        <v>0</v>
      </c>
      <c r="K104" s="116">
        <v>0</v>
      </c>
    </row>
  </sheetData>
  <sheetProtection algorithmName="SHA-512" hashValue="yXK0SKsDGL1rDldM3oVzblnCDJfE2JisMjxBxcKBQ9XjEavuaOicXaF3eZQLfKiqFSFv1ktXm3qF/KW/A7n2yQ==" saltValue="o/7T2PO/cM2qz43EAJElHA==" spinCount="100000" sheet="1" objects="1" scenarios="1"/>
  <mergeCells count="218">
    <mergeCell ref="G42:H42"/>
    <mergeCell ref="I37:J37"/>
    <mergeCell ref="I38:J38"/>
    <mergeCell ref="I39:J39"/>
    <mergeCell ref="G38:H38"/>
    <mergeCell ref="I56:J56"/>
    <mergeCell ref="I48:J48"/>
    <mergeCell ref="I50:J50"/>
    <mergeCell ref="I54:J54"/>
    <mergeCell ref="G55:H55"/>
    <mergeCell ref="I55:J55"/>
    <mergeCell ref="G52:H52"/>
    <mergeCell ref="I52:J52"/>
    <mergeCell ref="I49:J49"/>
    <mergeCell ref="I42:J42"/>
    <mergeCell ref="I40:J40"/>
    <mergeCell ref="I47:J47"/>
    <mergeCell ref="A1:K1"/>
    <mergeCell ref="A2:A10"/>
    <mergeCell ref="C2:D2"/>
    <mergeCell ref="C4:D4"/>
    <mergeCell ref="F2:G2"/>
    <mergeCell ref="F3:G3"/>
    <mergeCell ref="F4:G4"/>
    <mergeCell ref="C3:D3"/>
    <mergeCell ref="G41:H41"/>
    <mergeCell ref="G40:H40"/>
    <mergeCell ref="G39:H39"/>
    <mergeCell ref="I41:J41"/>
    <mergeCell ref="B36:K36"/>
    <mergeCell ref="I34:J35"/>
    <mergeCell ref="K34:K35"/>
    <mergeCell ref="G37:H37"/>
    <mergeCell ref="A12:A13"/>
    <mergeCell ref="B12:B13"/>
    <mergeCell ref="I14:J14"/>
    <mergeCell ref="I18:J18"/>
    <mergeCell ref="H27:K27"/>
    <mergeCell ref="G33:H33"/>
    <mergeCell ref="I33:J33"/>
    <mergeCell ref="D27:G27"/>
    <mergeCell ref="J96:K96"/>
    <mergeCell ref="G94:I94"/>
    <mergeCell ref="G95:I95"/>
    <mergeCell ref="G96:I96"/>
    <mergeCell ref="I81:J81"/>
    <mergeCell ref="G74:H74"/>
    <mergeCell ref="I74:J74"/>
    <mergeCell ref="G76:H76"/>
    <mergeCell ref="I76:J76"/>
    <mergeCell ref="I78:J78"/>
    <mergeCell ref="G79:H79"/>
    <mergeCell ref="G83:H83"/>
    <mergeCell ref="I83:J83"/>
    <mergeCell ref="G85:H85"/>
    <mergeCell ref="G78:H78"/>
    <mergeCell ref="I79:J79"/>
    <mergeCell ref="J95:K95"/>
    <mergeCell ref="J94:K94"/>
    <mergeCell ref="G75:H75"/>
    <mergeCell ref="A71:A72"/>
    <mergeCell ref="B71:B72"/>
    <mergeCell ref="K12:K13"/>
    <mergeCell ref="G12:H13"/>
    <mergeCell ref="G14:H14"/>
    <mergeCell ref="B27:C27"/>
    <mergeCell ref="H24:K24"/>
    <mergeCell ref="D25:G26"/>
    <mergeCell ref="H25:K26"/>
    <mergeCell ref="G19:H19"/>
    <mergeCell ref="G20:H20"/>
    <mergeCell ref="C12:C13"/>
    <mergeCell ref="D12:D13"/>
    <mergeCell ref="I57:J57"/>
    <mergeCell ref="I58:J58"/>
    <mergeCell ref="I20:J20"/>
    <mergeCell ref="I21:J21"/>
    <mergeCell ref="I22:J22"/>
    <mergeCell ref="I12:J13"/>
    <mergeCell ref="A22:B22"/>
    <mergeCell ref="A67:B67"/>
    <mergeCell ref="I71:J72"/>
    <mergeCell ref="K71:K72"/>
    <mergeCell ref="G71:H72"/>
    <mergeCell ref="G34:H35"/>
    <mergeCell ref="C71:C72"/>
    <mergeCell ref="D71:D72"/>
    <mergeCell ref="E71:E72"/>
    <mergeCell ref="F71:F72"/>
    <mergeCell ref="B73:K73"/>
    <mergeCell ref="I75:J75"/>
    <mergeCell ref="B91:C91"/>
    <mergeCell ref="D89:G89"/>
    <mergeCell ref="D90:G90"/>
    <mergeCell ref="D91:G91"/>
    <mergeCell ref="G86:H86"/>
    <mergeCell ref="I86:J86"/>
    <mergeCell ref="G77:H77"/>
    <mergeCell ref="I77:J77"/>
    <mergeCell ref="I85:J85"/>
    <mergeCell ref="G81:H81"/>
    <mergeCell ref="G82:H82"/>
    <mergeCell ref="I82:J82"/>
    <mergeCell ref="G84:H84"/>
    <mergeCell ref="I84:J84"/>
    <mergeCell ref="G80:H80"/>
    <mergeCell ref="I80:J80"/>
    <mergeCell ref="I67:J67"/>
    <mergeCell ref="G22:H22"/>
    <mergeCell ref="I19:J19"/>
    <mergeCell ref="A68:K69"/>
    <mergeCell ref="A32:K32"/>
    <mergeCell ref="G15:H15"/>
    <mergeCell ref="I15:J15"/>
    <mergeCell ref="B51:K51"/>
    <mergeCell ref="G53:H53"/>
    <mergeCell ref="I53:J53"/>
    <mergeCell ref="G54:H54"/>
    <mergeCell ref="G56:H56"/>
    <mergeCell ref="A50:B50"/>
    <mergeCell ref="A34:A35"/>
    <mergeCell ref="B34:B35"/>
    <mergeCell ref="C34:C35"/>
    <mergeCell ref="D34:D35"/>
    <mergeCell ref="E34:E35"/>
    <mergeCell ref="F34:F35"/>
    <mergeCell ref="I44:J44"/>
    <mergeCell ref="G45:H45"/>
    <mergeCell ref="G46:H46"/>
    <mergeCell ref="I45:J45"/>
    <mergeCell ref="I46:J46"/>
    <mergeCell ref="G47:H47"/>
    <mergeCell ref="A31:K31"/>
    <mergeCell ref="I11:J11"/>
    <mergeCell ref="C6:D6"/>
    <mergeCell ref="F5:G5"/>
    <mergeCell ref="F6:G6"/>
    <mergeCell ref="C5:D5"/>
    <mergeCell ref="C7:D7"/>
    <mergeCell ref="G11:H11"/>
    <mergeCell ref="B10:K10"/>
    <mergeCell ref="F7:G7"/>
    <mergeCell ref="F9:J9"/>
    <mergeCell ref="B8:E9"/>
    <mergeCell ref="F8:G8"/>
    <mergeCell ref="G16:H16"/>
    <mergeCell ref="I16:J16"/>
    <mergeCell ref="G17:H17"/>
    <mergeCell ref="I17:J17"/>
    <mergeCell ref="B24:C24"/>
    <mergeCell ref="D24:G24"/>
    <mergeCell ref="E12:E13"/>
    <mergeCell ref="F12:F13"/>
    <mergeCell ref="G18:H18"/>
    <mergeCell ref="B25:C26"/>
    <mergeCell ref="G21:H21"/>
    <mergeCell ref="A101:C102"/>
    <mergeCell ref="G43:H43"/>
    <mergeCell ref="G44:H44"/>
    <mergeCell ref="G49:H49"/>
    <mergeCell ref="G48:H48"/>
    <mergeCell ref="G57:H57"/>
    <mergeCell ref="G58:H58"/>
    <mergeCell ref="G50:H50"/>
    <mergeCell ref="H88:K88"/>
    <mergeCell ref="H89:K89"/>
    <mergeCell ref="H90:K90"/>
    <mergeCell ref="H91:K91"/>
    <mergeCell ref="B89:C89"/>
    <mergeCell ref="B90:C90"/>
    <mergeCell ref="A86:B86"/>
    <mergeCell ref="A87:B87"/>
    <mergeCell ref="B88:C88"/>
    <mergeCell ref="D88:G88"/>
    <mergeCell ref="G87:H87"/>
    <mergeCell ref="I87:J87"/>
    <mergeCell ref="I43:J43"/>
    <mergeCell ref="I70:J70"/>
    <mergeCell ref="G70:H70"/>
    <mergeCell ref="G67:H67"/>
    <mergeCell ref="H101:I101"/>
    <mergeCell ref="H102:I102"/>
    <mergeCell ref="H103:I103"/>
    <mergeCell ref="H104:I104"/>
    <mergeCell ref="D97:E97"/>
    <mergeCell ref="D101:E101"/>
    <mergeCell ref="D99:E99"/>
    <mergeCell ref="D102:E102"/>
    <mergeCell ref="D103:E103"/>
    <mergeCell ref="G97:H97"/>
    <mergeCell ref="D96:E96"/>
    <mergeCell ref="D100:E100"/>
    <mergeCell ref="D98:E98"/>
    <mergeCell ref="A98:C100"/>
    <mergeCell ref="H98:I98"/>
    <mergeCell ref="H99:I99"/>
    <mergeCell ref="H100:I100"/>
    <mergeCell ref="A94:C95"/>
    <mergeCell ref="A96:C96"/>
    <mergeCell ref="A97:C97"/>
    <mergeCell ref="G59:H59"/>
    <mergeCell ref="I59:J59"/>
    <mergeCell ref="D94:F94"/>
    <mergeCell ref="D95:E95"/>
    <mergeCell ref="I66:J66"/>
    <mergeCell ref="G64:H64"/>
    <mergeCell ref="I64:J64"/>
    <mergeCell ref="I62:J62"/>
    <mergeCell ref="I61:J61"/>
    <mergeCell ref="G66:H66"/>
    <mergeCell ref="G63:H63"/>
    <mergeCell ref="I63:J63"/>
    <mergeCell ref="G65:H65"/>
    <mergeCell ref="I65:J65"/>
    <mergeCell ref="G62:H62"/>
    <mergeCell ref="G61:H61"/>
    <mergeCell ref="G60:H60"/>
    <mergeCell ref="I60:J60"/>
  </mergeCells>
  <printOptions horizontalCentered="1"/>
  <pageMargins left="0.23622047244094491" right="0.23622047244094491" top="1.4960629921259843" bottom="0.74803149606299213" header="0.31496062992125984" footer="0.31496062992125984"/>
  <pageSetup scale="45"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2" manualBreakCount="2">
    <brk id="30" max="10" man="1"/>
    <brk id="69" max="10" man="1"/>
  </rowBreaks>
  <ignoredErrors>
    <ignoredError sqref="F6:H6 F9:J9 G7:H7 F3:G3 J3 D23:J23 D18:H22 F4:H4 J4 F5:H5 J5 D75:E87 G87:H87 D74:E74 G74:H74 G75:H86 J87 G52:H67 D52:E67 D37:E50 G37:H50 D14:F14 H14" unlockedFormula="1"/>
    <ignoredError sqref="I18:J22 J74 I75:J86 I52:J66 I37:J49 J50 J67 I14:J14" evalError="1" unlockedFormula="1"/>
    <ignoredError sqref="I74" evalError="1"/>
    <ignoredError sqref="I87 I50" evalError="1" formula="1" unlockedFormula="1"/>
    <ignoredError sqref="K99" numberStoredAsText="1"/>
  </ignoredError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Instructivo</vt:lpstr>
      <vt:lpstr>ACTA DE INFORME</vt:lpstr>
      <vt:lpstr>En Letras</vt:lpstr>
      <vt:lpstr>PRESUPUESTO</vt:lpstr>
      <vt:lpstr>Honorarios</vt:lpstr>
      <vt:lpstr>Niños y Niñas</vt:lpstr>
      <vt:lpstr>Gastos Generales</vt:lpstr>
      <vt:lpstr>MES 1</vt:lpstr>
      <vt:lpstr>MES 2</vt:lpstr>
      <vt:lpstr>MES 3</vt:lpstr>
      <vt:lpstr>MES 4</vt:lpstr>
      <vt:lpstr>MES 5</vt:lpstr>
      <vt:lpstr>MES 6</vt:lpstr>
      <vt:lpstr>MES 7</vt:lpstr>
      <vt:lpstr>MES 8</vt:lpstr>
      <vt:lpstr>MES 9</vt:lpstr>
      <vt:lpstr>MES 10</vt:lpstr>
      <vt:lpstr>MES 11</vt:lpstr>
      <vt:lpstr>MES 12</vt:lpstr>
      <vt:lpstr>RESUMEN CONTRATO</vt:lpstr>
      <vt:lpstr>'ACTA DE INFORME'!Área_de_impresión</vt:lpstr>
      <vt:lpstr>Instructivo!Área_de_impresión</vt:lpstr>
      <vt:lpstr>'MES 1'!Área_de_impresión</vt:lpstr>
      <vt:lpstr>'MES 10'!Área_de_impresión</vt:lpstr>
      <vt:lpstr>'MES 11'!Área_de_impresión</vt:lpstr>
      <vt:lpstr>'MES 12'!Área_de_impresión</vt:lpstr>
      <vt:lpstr>'MES 2'!Área_de_impresión</vt:lpstr>
      <vt:lpstr>'MES 3'!Área_de_impresión</vt:lpstr>
      <vt:lpstr>'MES 4'!Área_de_impresión</vt:lpstr>
      <vt:lpstr>'MES 5'!Área_de_impresión</vt:lpstr>
      <vt:lpstr>'MES 6'!Área_de_impresión</vt:lpstr>
      <vt:lpstr>'MES 7'!Área_de_impresión</vt:lpstr>
      <vt:lpstr>'MES 8'!Área_de_impresión</vt:lpstr>
      <vt:lpstr>'MES 9'!Área_de_impresión</vt:lpstr>
      <vt:lpstr>PRESUPUESTO!Área_de_impresión</vt:lpstr>
      <vt:lpstr>'RESUMEN CONTRATO'!Área_de_impresión</vt:lpstr>
      <vt:lpstr>Instructivo!OLE_LINK1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ICBF-BOGOTA;Jaime.Ramirez@icbf.gov.co</dc:creator>
  <cp:keywords/>
  <dc:description/>
  <cp:lastModifiedBy>Oscar Manuel Parra Celis</cp:lastModifiedBy>
  <cp:revision/>
  <dcterms:created xsi:type="dcterms:W3CDTF">2002-03-21T15:50:22Z</dcterms:created>
  <dcterms:modified xsi:type="dcterms:W3CDTF">2025-05-20T12:20:49Z</dcterms:modified>
  <cp:category/>
  <cp:contentStatus/>
</cp:coreProperties>
</file>