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730"/>
  <workbookPr defaultThemeVersion="124226"/>
  <mc:AlternateContent xmlns:mc="http://schemas.openxmlformats.org/markup-compatibility/2006">
    <mc:Choice Requires="x15">
      <x15ac:absPath xmlns:x15ac="http://schemas.microsoft.com/office/spreadsheetml/2010/11/ac" url="C:\Users\usuario\Downloads\HISPANIA\"/>
    </mc:Choice>
  </mc:AlternateContent>
  <xr:revisionPtr revIDLastSave="0" documentId="13_ncr:1_{B7F52825-1E84-448D-B1BF-E664BCD709F6}" xr6:coauthVersionLast="47" xr6:coauthVersionMax="47" xr10:uidLastSave="{00000000-0000-0000-0000-000000000000}"/>
  <bookViews>
    <workbookView xWindow="-120" yWindow="-120" windowWidth="20730" windowHeight="11040" xr2:uid="{00000000-000D-0000-FFFF-FFFF00000000}"/>
  </bookViews>
  <sheets>
    <sheet name="Resumen" sheetId="6" r:id="rId1"/>
    <sheet name="Especificaciones técnicas 2024" sheetId="7" r:id="rId2"/>
    <sheet name="Unidad Productiva 2024" sheetId="4" r:id="rId3"/>
    <sheet name=" Insumos 2024" sheetId="5" r:id="rId4"/>
  </sheets>
  <externalReferences>
    <externalReference r:id="rId5"/>
    <externalReference r:id="rId6"/>
  </externalReferences>
  <definedNames>
    <definedName name="AYUDA">[1]BASE!$D$14</definedName>
    <definedName name="AYUDR">[1]BASE!$D$15</definedName>
    <definedName name="OFICI">[1]BASE!$D$13</definedName>
    <definedName name="PRESTA">[1]BASE!$D$10</definedName>
  </definedName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K76" i="5" l="1"/>
  <c r="J76" i="5"/>
  <c r="H76" i="5"/>
  <c r="F76" i="5"/>
  <c r="K75" i="5"/>
  <c r="J75" i="5"/>
  <c r="H75" i="5"/>
  <c r="F75" i="5"/>
  <c r="L75" i="5" s="1"/>
  <c r="M75" i="5" s="1"/>
  <c r="K74" i="5"/>
  <c r="J74" i="5"/>
  <c r="H74" i="5"/>
  <c r="F74" i="5"/>
  <c r="L74" i="5" s="1"/>
  <c r="M74" i="5" s="1"/>
  <c r="K73" i="5"/>
  <c r="J73" i="5"/>
  <c r="H73" i="5"/>
  <c r="F73" i="5"/>
  <c r="K72" i="5"/>
  <c r="J72" i="5"/>
  <c r="H72" i="5"/>
  <c r="F72" i="5"/>
  <c r="L72" i="5" s="1"/>
  <c r="M72" i="5" s="1"/>
  <c r="K71" i="5"/>
  <c r="J71" i="5"/>
  <c r="H71" i="5"/>
  <c r="F71" i="5"/>
  <c r="K70" i="5"/>
  <c r="J70" i="5"/>
  <c r="H70" i="5"/>
  <c r="F70" i="5"/>
  <c r="K69" i="5"/>
  <c r="J69" i="5"/>
  <c r="H69" i="5"/>
  <c r="F69" i="5"/>
  <c r="K68" i="5"/>
  <c r="J68" i="5"/>
  <c r="H68" i="5"/>
  <c r="F68" i="5"/>
  <c r="K67" i="5"/>
  <c r="J67" i="5"/>
  <c r="H67" i="5"/>
  <c r="F67" i="5"/>
  <c r="L67" i="5" s="1"/>
  <c r="M67" i="5" s="1"/>
  <c r="K66" i="5"/>
  <c r="J66" i="5"/>
  <c r="H66" i="5"/>
  <c r="F66" i="5"/>
  <c r="K65" i="5"/>
  <c r="J65" i="5"/>
  <c r="H65" i="5"/>
  <c r="F65" i="5"/>
  <c r="L65" i="5" s="1"/>
  <c r="M65" i="5" s="1"/>
  <c r="K64" i="5"/>
  <c r="J64" i="5"/>
  <c r="H64" i="5"/>
  <c r="F64" i="5"/>
  <c r="K63" i="5"/>
  <c r="J63" i="5"/>
  <c r="H63" i="5"/>
  <c r="F63" i="5"/>
  <c r="K62" i="5"/>
  <c r="J62" i="5"/>
  <c r="H62" i="5"/>
  <c r="F62" i="5"/>
  <c r="K61" i="5"/>
  <c r="J61" i="5"/>
  <c r="H61" i="5"/>
  <c r="F61" i="5"/>
  <c r="K60" i="5"/>
  <c r="J60" i="5"/>
  <c r="H60" i="5"/>
  <c r="F60" i="5"/>
  <c r="L60" i="5" s="1"/>
  <c r="M60" i="5" s="1"/>
  <c r="K59" i="5"/>
  <c r="J59" i="5"/>
  <c r="H59" i="5"/>
  <c r="F59" i="5"/>
  <c r="L59" i="5" s="1"/>
  <c r="M59" i="5" s="1"/>
  <c r="K58" i="5"/>
  <c r="J58" i="5"/>
  <c r="H58" i="5"/>
  <c r="F58" i="5"/>
  <c r="K57" i="5"/>
  <c r="J57" i="5"/>
  <c r="H57" i="5"/>
  <c r="F57" i="5"/>
  <c r="K56" i="5"/>
  <c r="J56" i="5"/>
  <c r="H56" i="5"/>
  <c r="F56" i="5"/>
  <c r="K55" i="5"/>
  <c r="J55" i="5"/>
  <c r="H55" i="5"/>
  <c r="F55" i="5"/>
  <c r="L55" i="5" s="1"/>
  <c r="M55" i="5" s="1"/>
  <c r="K54" i="5"/>
  <c r="J54" i="5"/>
  <c r="H54" i="5"/>
  <c r="F54" i="5"/>
  <c r="K53" i="5"/>
  <c r="J53" i="5"/>
  <c r="H53" i="5"/>
  <c r="F53" i="5"/>
  <c r="L53" i="5" s="1"/>
  <c r="M53" i="5" s="1"/>
  <c r="K52" i="5"/>
  <c r="J52" i="5"/>
  <c r="H52" i="5"/>
  <c r="F52" i="5"/>
  <c r="K51" i="5"/>
  <c r="J51" i="5"/>
  <c r="H51" i="5"/>
  <c r="F51" i="5"/>
  <c r="L51" i="5" s="1"/>
  <c r="M51" i="5" s="1"/>
  <c r="M50" i="5"/>
  <c r="K50" i="5"/>
  <c r="J50" i="5"/>
  <c r="H50" i="5"/>
  <c r="F50" i="5"/>
  <c r="M49" i="5"/>
  <c r="K49" i="5"/>
  <c r="J49" i="5"/>
  <c r="H49" i="5"/>
  <c r="F49" i="5"/>
  <c r="L69" i="5" l="1"/>
  <c r="M69" i="5" s="1"/>
  <c r="L71" i="5"/>
  <c r="M71" i="5" s="1"/>
  <c r="L63" i="5"/>
  <c r="M63" i="5" s="1"/>
  <c r="L56" i="5"/>
  <c r="M56" i="5" s="1"/>
  <c r="L66" i="5"/>
  <c r="M66" i="5" s="1"/>
  <c r="L76" i="5"/>
  <c r="M76" i="5" s="1"/>
  <c r="L52" i="5"/>
  <c r="M52" i="5" s="1"/>
  <c r="L61" i="5"/>
  <c r="M61" i="5" s="1"/>
  <c r="L68" i="5"/>
  <c r="M68" i="5" s="1"/>
  <c r="L54" i="5"/>
  <c r="M54" i="5" s="1"/>
  <c r="L70" i="5"/>
  <c r="M70" i="5" s="1"/>
  <c r="L58" i="5"/>
  <c r="M58" i="5" s="1"/>
  <c r="L62" i="5"/>
  <c r="M62" i="5" s="1"/>
  <c r="L57" i="5"/>
  <c r="M57" i="5" s="1"/>
  <c r="L64" i="5"/>
  <c r="M64" i="5" s="1"/>
  <c r="L73" i="5"/>
  <c r="M73" i="5" s="1"/>
  <c r="F48" i="5" l="1"/>
  <c r="H48" i="5"/>
  <c r="H84" i="4" l="1"/>
  <c r="I84" i="4" s="1"/>
  <c r="G83" i="4"/>
  <c r="H83" i="4" s="1"/>
  <c r="G82" i="4"/>
  <c r="H82" i="4" s="1"/>
  <c r="G81" i="4"/>
  <c r="H81" i="4" s="1"/>
  <c r="G80" i="4"/>
  <c r="H80" i="4" s="1"/>
  <c r="G79" i="4"/>
  <c r="H79" i="4" s="1"/>
  <c r="G78" i="4"/>
  <c r="H78" i="4" s="1"/>
  <c r="G77" i="4"/>
  <c r="H77" i="4" s="1"/>
  <c r="G76" i="4"/>
  <c r="H76" i="4" s="1"/>
  <c r="G75" i="4"/>
  <c r="H75" i="4" s="1"/>
  <c r="G74" i="4"/>
  <c r="H74" i="4" s="1"/>
  <c r="G73" i="4"/>
  <c r="H73" i="4" s="1"/>
  <c r="G72" i="4"/>
  <c r="H72" i="4" s="1"/>
  <c r="G71" i="4"/>
  <c r="H71" i="4" s="1"/>
  <c r="G70" i="4"/>
  <c r="H70" i="4" s="1"/>
  <c r="G69" i="4"/>
  <c r="H69" i="4" s="1"/>
  <c r="G68" i="4"/>
  <c r="H68" i="4" s="1"/>
  <c r="G67" i="4"/>
  <c r="H67" i="4" s="1"/>
  <c r="G66" i="4"/>
  <c r="H66" i="4" s="1"/>
  <c r="G65" i="4"/>
  <c r="H65" i="4" s="1"/>
  <c r="H64" i="4"/>
  <c r="G64" i="4"/>
  <c r="G63" i="4"/>
  <c r="H63" i="4" s="1"/>
  <c r="G62" i="4"/>
  <c r="H62" i="4" s="1"/>
  <c r="G61" i="4"/>
  <c r="H61" i="4" s="1"/>
  <c r="G60" i="4"/>
  <c r="H60" i="4" s="1"/>
  <c r="G59" i="4"/>
  <c r="H59" i="4" s="1"/>
  <c r="G58" i="4"/>
  <c r="H58" i="4" s="1"/>
  <c r="J48" i="5" l="1"/>
  <c r="K48" i="5"/>
  <c r="L48" i="5" l="1"/>
  <c r="M48" i="5" s="1"/>
  <c r="F5" i="4" l="1"/>
  <c r="G5" i="4" s="1"/>
  <c r="F4" i="4"/>
  <c r="G4" i="4" s="1"/>
  <c r="G3" i="4"/>
  <c r="F8" i="4" l="1"/>
  <c r="G8" i="4" s="1"/>
  <c r="F7" i="4"/>
  <c r="G7" i="4" s="1"/>
  <c r="B10" i="6"/>
  <c r="H16" i="4" l="1"/>
  <c r="H21" i="4"/>
  <c r="H15" i="4"/>
  <c r="G56" i="4" l="1"/>
  <c r="F19" i="4"/>
  <c r="G19" i="4" s="1"/>
  <c r="G12" i="4"/>
  <c r="K45" i="5" l="1"/>
  <c r="F23" i="5" l="1"/>
  <c r="F24" i="5"/>
  <c r="H24" i="5"/>
  <c r="J24" i="5"/>
  <c r="K24" i="5"/>
  <c r="J45" i="5"/>
  <c r="H45" i="5"/>
  <c r="F45" i="5"/>
  <c r="L45" i="5" s="1"/>
  <c r="G17" i="4"/>
  <c r="M45" i="5" l="1"/>
  <c r="H56" i="4"/>
  <c r="I56" i="4" s="1"/>
  <c r="L24" i="5"/>
  <c r="K4" i="5"/>
  <c r="K5" i="5"/>
  <c r="K6" i="5"/>
  <c r="K7" i="5"/>
  <c r="K8" i="5"/>
  <c r="K9" i="5"/>
  <c r="K10" i="5"/>
  <c r="K11" i="5"/>
  <c r="K12" i="5"/>
  <c r="K13" i="5"/>
  <c r="K14" i="5"/>
  <c r="K15" i="5"/>
  <c r="K16" i="5"/>
  <c r="K17" i="5"/>
  <c r="K18" i="5"/>
  <c r="K19" i="5"/>
  <c r="K20" i="5"/>
  <c r="K21" i="5"/>
  <c r="K22" i="5"/>
  <c r="K23" i="5"/>
  <c r="K25" i="5"/>
  <c r="K26" i="5"/>
  <c r="K27" i="5"/>
  <c r="K28" i="5"/>
  <c r="K29" i="5"/>
  <c r="K30" i="5"/>
  <c r="K31" i="5"/>
  <c r="K32" i="5"/>
  <c r="K33" i="5"/>
  <c r="K34" i="5"/>
  <c r="K35" i="5"/>
  <c r="K36" i="5"/>
  <c r="K37" i="5"/>
  <c r="K38" i="5"/>
  <c r="K39" i="5"/>
  <c r="K40" i="5"/>
  <c r="K41" i="5"/>
  <c r="K42" i="5"/>
  <c r="K43" i="5"/>
  <c r="K44" i="5"/>
  <c r="K46" i="5"/>
  <c r="K47" i="5"/>
  <c r="K3" i="5"/>
  <c r="M24" i="5" l="1"/>
  <c r="H8" i="4"/>
  <c r="I8" i="4" s="1"/>
  <c r="J4" i="5"/>
  <c r="J5" i="5"/>
  <c r="J6" i="5"/>
  <c r="J7" i="5"/>
  <c r="J8" i="5"/>
  <c r="J9" i="5"/>
  <c r="J10" i="5"/>
  <c r="J11" i="5"/>
  <c r="J12" i="5"/>
  <c r="J13" i="5"/>
  <c r="J14" i="5"/>
  <c r="J15" i="5"/>
  <c r="J16" i="5"/>
  <c r="J17" i="5"/>
  <c r="J18" i="5"/>
  <c r="J19" i="5"/>
  <c r="J20" i="5"/>
  <c r="J21" i="5"/>
  <c r="J22" i="5"/>
  <c r="J23" i="5"/>
  <c r="J25" i="5"/>
  <c r="J26" i="5"/>
  <c r="J27" i="5"/>
  <c r="J28" i="5"/>
  <c r="J29" i="5"/>
  <c r="J30" i="5"/>
  <c r="J31" i="5"/>
  <c r="J32" i="5"/>
  <c r="J33" i="5"/>
  <c r="J34" i="5"/>
  <c r="J35" i="5"/>
  <c r="J36" i="5"/>
  <c r="J37" i="5"/>
  <c r="J38" i="5"/>
  <c r="J39" i="5"/>
  <c r="J40" i="5"/>
  <c r="J41" i="5"/>
  <c r="J42" i="5"/>
  <c r="J43" i="5"/>
  <c r="J44" i="5"/>
  <c r="J46" i="5"/>
  <c r="J47" i="5"/>
  <c r="J3" i="5"/>
  <c r="H4" i="5"/>
  <c r="H5" i="5"/>
  <c r="H6" i="5"/>
  <c r="H7" i="5"/>
  <c r="H8" i="5"/>
  <c r="H9" i="5"/>
  <c r="H10" i="5"/>
  <c r="H11" i="5"/>
  <c r="H12" i="5"/>
  <c r="H13" i="5"/>
  <c r="H14" i="5"/>
  <c r="H15" i="5"/>
  <c r="H16" i="5"/>
  <c r="H17" i="5"/>
  <c r="H18" i="5"/>
  <c r="H19" i="5"/>
  <c r="H20" i="5"/>
  <c r="H21" i="5"/>
  <c r="H22" i="5"/>
  <c r="H23" i="5"/>
  <c r="H25" i="5"/>
  <c r="H26" i="5"/>
  <c r="H27" i="5"/>
  <c r="H28" i="5"/>
  <c r="H29" i="5"/>
  <c r="H30" i="5"/>
  <c r="H31" i="5"/>
  <c r="H32" i="5"/>
  <c r="H33" i="5"/>
  <c r="H34" i="5"/>
  <c r="H35" i="5"/>
  <c r="H36" i="5"/>
  <c r="H37" i="5"/>
  <c r="H38" i="5"/>
  <c r="H39" i="5"/>
  <c r="H40" i="5"/>
  <c r="H41" i="5"/>
  <c r="H42" i="5"/>
  <c r="H43" i="5"/>
  <c r="H44" i="5"/>
  <c r="H46" i="5"/>
  <c r="H47" i="5"/>
  <c r="H3" i="5"/>
  <c r="F4" i="5"/>
  <c r="F5" i="5"/>
  <c r="F6" i="5"/>
  <c r="F7" i="5"/>
  <c r="F8" i="5"/>
  <c r="F9" i="5"/>
  <c r="F10" i="5"/>
  <c r="F11" i="5"/>
  <c r="F12" i="5"/>
  <c r="F13" i="5"/>
  <c r="F14" i="5"/>
  <c r="F15" i="5"/>
  <c r="F16" i="5"/>
  <c r="F17" i="5"/>
  <c r="F18" i="5"/>
  <c r="F19" i="5"/>
  <c r="F20" i="5"/>
  <c r="F21" i="5"/>
  <c r="F22" i="5"/>
  <c r="F25" i="5"/>
  <c r="F26" i="5"/>
  <c r="F27" i="5"/>
  <c r="F28" i="5"/>
  <c r="F29" i="5"/>
  <c r="F30" i="5"/>
  <c r="F31" i="5"/>
  <c r="F32" i="5"/>
  <c r="F33" i="5"/>
  <c r="F34" i="5"/>
  <c r="F35" i="5"/>
  <c r="F36" i="5"/>
  <c r="F37" i="5"/>
  <c r="F38" i="5"/>
  <c r="F39" i="5"/>
  <c r="F40" i="5"/>
  <c r="F41" i="5"/>
  <c r="F42" i="5"/>
  <c r="F43" i="5"/>
  <c r="F44" i="5"/>
  <c r="F46" i="5"/>
  <c r="F47" i="5"/>
  <c r="F3" i="5"/>
  <c r="L40" i="5" l="1"/>
  <c r="M40" i="5" s="1"/>
  <c r="L32" i="5"/>
  <c r="M32" i="5" s="1"/>
  <c r="L12" i="5"/>
  <c r="H14" i="4" s="1"/>
  <c r="L28" i="5"/>
  <c r="M28" i="5" s="1"/>
  <c r="H51" i="4"/>
  <c r="I51" i="4" s="1"/>
  <c r="H43" i="4"/>
  <c r="I43" i="4" s="1"/>
  <c r="H36" i="4"/>
  <c r="I36" i="4" s="1"/>
  <c r="L19" i="5"/>
  <c r="H17" i="4" s="1"/>
  <c r="I17" i="4" s="1"/>
  <c r="L41" i="5"/>
  <c r="L33" i="5"/>
  <c r="L20" i="5"/>
  <c r="H19" i="4" s="1"/>
  <c r="L5" i="5"/>
  <c r="H5" i="4" s="1"/>
  <c r="I5" i="4" s="1"/>
  <c r="L4" i="5"/>
  <c r="L27" i="5"/>
  <c r="L39" i="5"/>
  <c r="L18" i="5"/>
  <c r="H28" i="4" s="1"/>
  <c r="L38" i="5"/>
  <c r="L26" i="5"/>
  <c r="L10" i="5"/>
  <c r="H11" i="4" s="1"/>
  <c r="L25" i="5"/>
  <c r="L44" i="5"/>
  <c r="L36" i="5"/>
  <c r="L23" i="5"/>
  <c r="H7" i="4" s="1"/>
  <c r="I7" i="4" s="1"/>
  <c r="L8" i="5"/>
  <c r="H9" i="4" s="1"/>
  <c r="L35" i="5"/>
  <c r="L22" i="5"/>
  <c r="L14" i="5"/>
  <c r="H18" i="4" s="1"/>
  <c r="L7" i="5"/>
  <c r="L31" i="5"/>
  <c r="L11" i="5"/>
  <c r="H13" i="4" s="1"/>
  <c r="L47" i="5"/>
  <c r="L30" i="5"/>
  <c r="L17" i="5"/>
  <c r="H27" i="4" s="1"/>
  <c r="L46" i="5"/>
  <c r="L37" i="5"/>
  <c r="L16" i="5"/>
  <c r="I21" i="4" s="1"/>
  <c r="L9" i="5"/>
  <c r="H10" i="4" s="1"/>
  <c r="M15" i="5"/>
  <c r="L43" i="5"/>
  <c r="L3" i="5"/>
  <c r="L42" i="5"/>
  <c r="L34" i="5"/>
  <c r="L21" i="5"/>
  <c r="H29" i="4" s="1"/>
  <c r="L6" i="5"/>
  <c r="H4" i="4" l="1"/>
  <c r="I4" i="4" s="1"/>
  <c r="I3" i="4"/>
  <c r="M12" i="5"/>
  <c r="H12" i="4"/>
  <c r="I12" i="4" s="1"/>
  <c r="H25" i="4"/>
  <c r="H6" i="4"/>
  <c r="I6" i="4" s="1"/>
  <c r="M20" i="5"/>
  <c r="I19" i="4"/>
  <c r="I14" i="4"/>
  <c r="M5" i="5"/>
  <c r="M7" i="5"/>
  <c r="M4" i="5"/>
  <c r="M6" i="5"/>
  <c r="M3" i="5"/>
  <c r="H53" i="4"/>
  <c r="I53" i="4" s="1"/>
  <c r="M42" i="5"/>
  <c r="H32" i="4"/>
  <c r="I32" i="4" s="1"/>
  <c r="M26" i="5"/>
  <c r="H49" i="4"/>
  <c r="I49" i="4" s="1"/>
  <c r="M38" i="5"/>
  <c r="I28" i="4"/>
  <c r="M18" i="5"/>
  <c r="H33" i="4"/>
  <c r="I33" i="4" s="1"/>
  <c r="M27" i="5"/>
  <c r="H31" i="4"/>
  <c r="I31" i="4" s="1"/>
  <c r="M25" i="5"/>
  <c r="I11" i="4"/>
  <c r="M10" i="5"/>
  <c r="M29" i="5"/>
  <c r="H54" i="4"/>
  <c r="I54" i="4" s="1"/>
  <c r="M43" i="5"/>
  <c r="I40" i="4"/>
  <c r="H50" i="4"/>
  <c r="I50" i="4" s="1"/>
  <c r="M39" i="5"/>
  <c r="I10" i="4"/>
  <c r="M9" i="5"/>
  <c r="H26" i="4"/>
  <c r="I26" i="4" s="1"/>
  <c r="M16" i="5"/>
  <c r="H48" i="4"/>
  <c r="I48" i="4" s="1"/>
  <c r="M37" i="5"/>
  <c r="M47" i="5"/>
  <c r="H44" i="4"/>
  <c r="I44" i="4" s="1"/>
  <c r="M33" i="5"/>
  <c r="H42" i="4"/>
  <c r="I42" i="4" s="1"/>
  <c r="M31" i="5"/>
  <c r="M19" i="5"/>
  <c r="I9" i="4"/>
  <c r="M8" i="5"/>
  <c r="I35" i="4"/>
  <c r="H57" i="4"/>
  <c r="I57" i="4" s="1"/>
  <c r="M46" i="5"/>
  <c r="I27" i="4"/>
  <c r="M17" i="5"/>
  <c r="H41" i="4"/>
  <c r="I41" i="4" s="1"/>
  <c r="M30" i="5"/>
  <c r="I13" i="4"/>
  <c r="M11" i="5"/>
  <c r="H52" i="4"/>
  <c r="I52" i="4" s="1"/>
  <c r="M41" i="5"/>
  <c r="I18" i="4"/>
  <c r="M14" i="5"/>
  <c r="H30" i="4"/>
  <c r="I30" i="4" s="1"/>
  <c r="M22" i="5"/>
  <c r="H46" i="4"/>
  <c r="I46" i="4" s="1"/>
  <c r="M35" i="5"/>
  <c r="I16" i="4"/>
  <c r="M13" i="5"/>
  <c r="I29" i="4"/>
  <c r="M21" i="5"/>
  <c r="H47" i="4"/>
  <c r="I47" i="4" s="1"/>
  <c r="M36" i="5"/>
  <c r="H45" i="4"/>
  <c r="I45" i="4" s="1"/>
  <c r="M34" i="5"/>
  <c r="H55" i="4"/>
  <c r="I55" i="4" s="1"/>
  <c r="M44" i="5"/>
  <c r="M23" i="5"/>
  <c r="H34" i="4"/>
  <c r="I34" i="4" s="1"/>
  <c r="I20" i="4"/>
  <c r="I15" i="4"/>
  <c r="F6" i="4"/>
  <c r="G6" i="4" s="1"/>
  <c r="F9" i="4"/>
  <c r="G9" i="4" s="1"/>
  <c r="F10" i="4"/>
  <c r="G10" i="4" s="1"/>
  <c r="F11" i="4"/>
  <c r="G11" i="4" s="1"/>
  <c r="F13" i="4"/>
  <c r="G13" i="4" s="1"/>
  <c r="F14" i="4"/>
  <c r="G14" i="4" s="1"/>
  <c r="F15" i="4"/>
  <c r="G15" i="4" s="1"/>
  <c r="F16" i="4"/>
  <c r="G16" i="4" s="1"/>
  <c r="F18" i="4"/>
  <c r="G18" i="4" s="1"/>
  <c r="F20" i="4"/>
  <c r="G20" i="4" s="1"/>
  <c r="F21" i="4"/>
  <c r="G21" i="4" s="1"/>
  <c r="G26" i="4"/>
  <c r="I85" i="4" l="1"/>
  <c r="I25" i="4"/>
  <c r="G32" i="4"/>
  <c r="G36" i="4"/>
  <c r="G34" i="4"/>
  <c r="G29" i="4"/>
  <c r="G31" i="4"/>
  <c r="G25" i="4"/>
  <c r="G35" i="4"/>
  <c r="G33" i="4"/>
  <c r="G30" i="4"/>
  <c r="G28" i="4"/>
  <c r="G27" i="4"/>
  <c r="G48" i="4" l="1"/>
  <c r="G41" i="4"/>
  <c r="G45" i="4"/>
  <c r="G49" i="4"/>
  <c r="G53" i="4"/>
  <c r="G43" i="4"/>
  <c r="G51" i="4"/>
  <c r="G52" i="4"/>
  <c r="G42" i="4"/>
  <c r="G46" i="4"/>
  <c r="G50" i="4"/>
  <c r="G54" i="4"/>
  <c r="G40" i="4"/>
  <c r="G47" i="4"/>
  <c r="G55" i="4"/>
  <c r="G44" i="4"/>
  <c r="G57" i="4"/>
  <c r="I37" i="4" l="1"/>
  <c r="I22" i="4"/>
  <c r="I86" i="4" l="1"/>
  <c r="G9" i="6"/>
  <c r="I88" i="4" l="1"/>
  <c r="C9" i="6"/>
  <c r="C10" i="6" s="1"/>
  <c r="E10" i="6"/>
  <c r="D10" i="6"/>
  <c r="F10" i="6"/>
  <c r="G10" i="6"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JHON JAIRO BEDOYA GOMEZ</author>
  </authors>
  <commentList>
    <comment ref="L13" authorId="0" shapeId="0" xr:uid="{00000000-0006-0000-0300-000001000000}">
      <text>
        <r>
          <rPr>
            <sz val="9"/>
            <color indexed="81"/>
            <rFont val="Tahoma"/>
            <family val="2"/>
          </rPr>
          <t xml:space="preserve">Cotización telefónica en Plastiagro soluciones
Cotizacion unica </t>
        </r>
      </text>
    </comment>
    <comment ref="L15" authorId="0" shapeId="0" xr:uid="{00000000-0006-0000-0300-000002000000}">
      <text>
        <r>
          <rPr>
            <sz val="9"/>
            <color indexed="81"/>
            <rFont val="Tahoma"/>
            <family val="2"/>
          </rPr>
          <t xml:space="preserve">Cotización telefonica en Plastiagro soluciones
</t>
        </r>
      </text>
    </comment>
    <comment ref="L29" authorId="0" shapeId="0" xr:uid="{00000000-0006-0000-0300-000003000000}">
      <text>
        <r>
          <rPr>
            <b/>
            <sz val="9"/>
            <color indexed="81"/>
            <rFont val="Tahoma"/>
            <family val="2"/>
          </rPr>
          <t>Cotización telefonica con Divegraficas</t>
        </r>
        <r>
          <rPr>
            <sz val="9"/>
            <color indexed="81"/>
            <rFont val="Tahoma"/>
            <family val="2"/>
          </rPr>
          <t xml:space="preserve">
</t>
        </r>
      </text>
    </comment>
    <comment ref="L49" authorId="0" shapeId="0" xr:uid="{00000000-0006-0000-0300-000004000000}">
      <text>
        <r>
          <rPr>
            <sz val="9"/>
            <color indexed="81"/>
            <rFont val="Tahoma"/>
            <family val="2"/>
          </rPr>
          <t xml:space="preserve">Costo promedio de transporte veredal. Informa del municipio
</t>
        </r>
      </text>
    </comment>
    <comment ref="L50" authorId="0" shapeId="0" xr:uid="{00000000-0006-0000-0300-000005000000}">
      <text>
        <r>
          <rPr>
            <sz val="9"/>
            <color indexed="81"/>
            <rFont val="Tahoma"/>
            <family val="2"/>
          </rPr>
          <t xml:space="preserve">Costo promedio consultado con oficiales de la zonz
</t>
        </r>
      </text>
    </comment>
  </commentList>
</comments>
</file>

<file path=xl/sharedStrings.xml><?xml version="1.0" encoding="utf-8"?>
<sst xmlns="http://schemas.openxmlformats.org/spreadsheetml/2006/main" count="626" uniqueCount="243">
  <si>
    <t>ANEXO Nro. 5</t>
  </si>
  <si>
    <t>DEPARTAMENTO DE ANTIOQUIA</t>
  </si>
  <si>
    <t>GOBERNACIÓN DE ANTIOQUIA</t>
  </si>
  <si>
    <t>PRESUPUESTO CONSOLIDADO</t>
  </si>
  <si>
    <t>Objeto: “Cofinanciación para la implementación de Unidades Productivas para la Seguridad Alimentaria en el Municipio de Hispania  -Antioquia"</t>
  </si>
  <si>
    <t>Fecha elaboración</t>
  </si>
  <si>
    <t>RUBRO</t>
  </si>
  <si>
    <t>CANT DE UNIDADES PRODUCTIVAS</t>
  </si>
  <si>
    <t>VALOR UNIDADES PRODUCTIVAS</t>
  </si>
  <si>
    <t>DEPARTAMENTO MANA</t>
  </si>
  <si>
    <t>MUNICIPIO</t>
  </si>
  <si>
    <t xml:space="preserve">VALOR PROYECTO TOTAL </t>
  </si>
  <si>
    <t>EFECTIVO</t>
  </si>
  <si>
    <t>ESPECIE</t>
  </si>
  <si>
    <t>Unidad Productiva</t>
  </si>
  <si>
    <t xml:space="preserve">Total </t>
  </si>
  <si>
    <t xml:space="preserve"> </t>
  </si>
  <si>
    <t>ESPECIFICACIONES TÉCNICAS DE LAS UNIDADES PRODUCTIVAS BAJO CONDICIONES PROTEGIDAS DE 40 M2</t>
  </si>
  <si>
    <t>MATERIALES</t>
  </si>
  <si>
    <t>UNIDAD</t>
  </si>
  <si>
    <t>ESPECIFICACIONES TÉCNICAS</t>
  </si>
  <si>
    <t>Guadua</t>
  </si>
  <si>
    <t>Unidad</t>
  </si>
  <si>
    <t>Guadua 6 metros de largo, 9 cm diametro como minimo, proveniente de plantación.</t>
  </si>
  <si>
    <t xml:space="preserve">Plastico para invernadero calibre 6 </t>
  </si>
  <si>
    <t>Metro</t>
  </si>
  <si>
    <t>AGROLENE (Polietileno para invernaderos) Transparente ancho 6,1 calibre 6 x 1 metros Producto plástico de alta tecnología y con aditivos estabilizadores que los hace muy resistentes a los esfuerzos físicos y a la degradación por químicos y por los rayos ultravioleta (UV) de la luz solar, componentes presentes en los diferentes cultivos.</t>
  </si>
  <si>
    <t>Plastico para invernadero calibre 5</t>
  </si>
  <si>
    <t>AGROLENE (Polietileno para invernaderos) Transparente ancho 1,5 calibre 5 x 1 metros Producto plástico de alta tecnología y con aditivos estabilizadores que los hace muy resistentes a los esfuerzos físicos y a la degradación por químicos y por los rayos ultravioleta (UV) de la luz solar, componentes presentes en los diferentes cultivos.</t>
  </si>
  <si>
    <t>Plástico trampas amarillo</t>
  </si>
  <si>
    <t>Fabricado con polietileno de baja densidad, los colores tradicionalmente fabricados son: amarillo, estos tonos son utilizados porque atraen sobre todo a lepidópteros (polillas), a dípteros (moscas) y a trips. El ancho y largo del plástico son 0.4 x 1 metro.</t>
  </si>
  <si>
    <t>Plástico trampas azul</t>
  </si>
  <si>
    <t>fabricado con polietileno de baja densidad, los colores tradicionalmente fabricados son: azul, estos tonos son utilizados porque atraen sobre todo a lepidópteros (polillas), a dípteros (moscas) y a trips. El ancho y largo del plástico son 0.4 x 1 metro.</t>
  </si>
  <si>
    <t>Tabla de madera común</t>
  </si>
  <si>
    <t xml:space="preserve">Tabla de madera común 3mts de largo 1" de grueso, sin presencia de nudos ni daños, al igual que fisuras. </t>
  </si>
  <si>
    <t>Varilla de hierro</t>
  </si>
  <si>
    <t>mts</t>
  </si>
  <si>
    <t>Varilla 1/2" (12mm)  barras de acero de 6m de largo para uso como refuerzo de concreto en construcciones sismo resistentes</t>
  </si>
  <si>
    <t>Tuercas 3/8</t>
  </si>
  <si>
    <t>Tipo: Tuerca -Medidas: 3/8pulg -Tipo de Cabeza: Hexagonal -Contenido: 6 -Material: Acero -Uso: Multiusos -Origen: Importado -73908</t>
  </si>
  <si>
    <t>Arandelas 3/8</t>
  </si>
  <si>
    <t>Arandela Plana - Diametro: 3/8</t>
  </si>
  <si>
    <t>Tornillo de ensamble caja de 2"</t>
  </si>
  <si>
    <t>Caja</t>
  </si>
  <si>
    <t xml:space="preserve">Tornillo autoperforante 6x 2''. Ideal para trabajos en madera y drywall. </t>
  </si>
  <si>
    <t>Ganchos cosedora industrial 5019</t>
  </si>
  <si>
    <t>Grapa con acabado Galvanizado, puente interior de 10.3 mm y un laminado de 0.50x 1.5mm. Caja por 5.000 unidades</t>
  </si>
  <si>
    <t>Varilla Roscada 3/8</t>
  </si>
  <si>
    <t>Tipo: Varilla Roscada • Medidas: 3/8pulgx1m • Contenido: 1 • Material: Acero • Uso: Multiusos • Origen: Importado</t>
  </si>
  <si>
    <t>Guaya 1/8</t>
  </si>
  <si>
    <t xml:space="preserve">Diámetro: 1/8" (3,18 mm), Construcción: 6 X 7, Alma: Yute Resistencia a la Ruptura: 694 Kg, Peso por Metro: 0,029 Kg. </t>
  </si>
  <si>
    <t>Alambre liso farner</t>
  </si>
  <si>
    <t>Kg</t>
  </si>
  <si>
    <t>Alambre liso 100% plástico de diámetro promedio de 3.0 mm (sección oval).Calibre: 12. Material: Mezcla de Polyester con otros polímeros y aditivos. Peso: 10.4 gr/m. Aprox. Resistencia a la ruptura: 250 – 270 Aprox. Tensión optima de instalación 1% del largo de instalación Aprox. Ancho 1:  3.4mm aprox. Ancho 2: 2.6mm aprox.</t>
  </si>
  <si>
    <t xml:space="preserve">Anclaje de 1/2 completo </t>
  </si>
  <si>
    <t>Anclaje de 1/2 completo (Varilla de 1/2" roscada en extremo, ojo, doble tuerca y bloque en fibra)</t>
  </si>
  <si>
    <t>Soga pisadora</t>
  </si>
  <si>
    <t>mt</t>
  </si>
  <si>
    <t>Especial para la construcción de invernaderos (instalación de polisombra y plástico) su uso permite una mayor protección de filtraciones de agua y hongos ya que no es necesario hacer perforaciones, además cuenta con aditivo U.V que garantiza una mayor durabilidad. Ideal para el pisamiento de el plástico sin necesidad de perforaciones.</t>
  </si>
  <si>
    <t>Tensor Trabajo Pesado 1/4X3-1/2-pulg</t>
  </si>
  <si>
    <t>1/2"</t>
  </si>
  <si>
    <t>Dimensiones: Ancho 23 mm. Alto 3.5 pulgadas. Largo 10.24 mm. Especificaciones:Color Gris Plata. Material Acero Galvanizado.</t>
  </si>
  <si>
    <t>Transporte - un viaje</t>
  </si>
  <si>
    <t>Transporte de los materiales hasta el sitio donde se realizara la instalación del invernadero a demas de todos los insumos.</t>
  </si>
  <si>
    <t>Oficial (incluye 65% prestaciones)</t>
  </si>
  <si>
    <t>Jornal</t>
  </si>
  <si>
    <t>Oficial de construcción (incluye 65% prestaciones)</t>
  </si>
  <si>
    <t>SUMINISTRO, TRANSPORTE HE INSTALACIÓN DE UNIDAD PARA GALLINAS, POLLOS Y COMPOSTERAS.</t>
  </si>
  <si>
    <t>CANT</t>
  </si>
  <si>
    <t>1"</t>
  </si>
  <si>
    <t xml:space="preserve">Malla gallinera </t>
  </si>
  <si>
    <t>Malla plástica para galpón avícola con huecos de 1 pulgada y 1,80 m de alto x 50 m de largo</t>
  </si>
  <si>
    <t>Estacón inmunizado</t>
  </si>
  <si>
    <t>9 cm Diámetro</t>
  </si>
  <si>
    <t>Estacon de madera inmunizado de 2.5 metros de largo con diametro de 9 cm</t>
  </si>
  <si>
    <t>Estacón inmunizado Media Madera</t>
  </si>
  <si>
    <t>4.5 cm Diámetro</t>
  </si>
  <si>
    <t>Cuarto de estacon de madera inmunizado de 2.5 metros extraido de estacon de 10"</t>
  </si>
  <si>
    <t>Varilla Madera</t>
  </si>
  <si>
    <t>2" x 2"</t>
  </si>
  <si>
    <t xml:space="preserve">Varilla de madera comun con dimensiones de 3 m de largo por 2" ancho por 2" alto, sin presencia de nudos ni daños, al igual que fisuras. </t>
  </si>
  <si>
    <t>2" x 3"</t>
  </si>
  <si>
    <t xml:space="preserve">Varilla de madera comun con dimensiones de 3 m de largo por 2" ancho por 3" alto, sin presencia de nudos ni daños, al igual que fisuras. </t>
  </si>
  <si>
    <t>Bisagra</t>
  </si>
  <si>
    <t>Bisagra de 2"• Espesor: 1.55 mm • Cabeza: Plana • Incluye: Tonillo de cabeza • Tipo de Empaque: Blíster.</t>
  </si>
  <si>
    <t>Clavos 3"</t>
  </si>
  <si>
    <t>Puntilla Corriente Para Madera - Caja x 500g, Ideales para trabajar en madera por que tienen cabeza centrada, cuerpo recto y punta diamante.</t>
  </si>
  <si>
    <t>Zinc rizado</t>
  </si>
  <si>
    <t>Hoja zinc rizado 1.5 x 3 m, calibre 26</t>
  </si>
  <si>
    <t>Sombrillas de amarre</t>
  </si>
  <si>
    <t>Los amarres están compuestos por tres elementos: Cabeza, sello de caucho y alambre galvanizado. Cabeza o tapa (Polietileno de baja densidad). Diámetro: (25 - 20) mm, Espesor: 8 mm</t>
  </si>
  <si>
    <t>Guadua 6 metros de larga 9 cm diametro como minimo, proveniente de plantación.</t>
  </si>
  <si>
    <t>SUBTOTAL</t>
  </si>
  <si>
    <t>INSUMOS REQUERIDOS PARA FUNCIONAMIENTO DE LA UNIDAD PRODUCTIVA DE SEGURDAD ALIMENTARIA</t>
  </si>
  <si>
    <t>Gallinas 16 semanas</t>
  </si>
  <si>
    <t>Gallina de la raza genetica Lohman Brown, provenientes de granjas registradas y cumpliento la Resolución N°003651 de 2014. Estas aves se caracterizan por su alto rendimiento y de excelente conversión alimenticia; produce huevos de color marrón, alcanza un pico de producción de 90 a 94% a las 30 semanas de edad en explotaciones comerciales. El promedio de huevos obtenidos por gallina al año es de 320 a 330 unidades; mientras el peso promedio del huevo es de 64 a 65 gramos.</t>
  </si>
  <si>
    <t>Concentrado para gallinas</t>
  </si>
  <si>
    <t>kg</t>
  </si>
  <si>
    <t>Alimento Concentrado para gallina ponedora con HUMEDAD (Max.) 13% PROTEINA (Min.) 17% GRASA (Min.) 4% FIBRA (Max.) 6% CENIZAS (Max.) 15% CALCIO (Min.) 3,6%FÓSFORO (Min.) 0,45%. El producto debe cumplir con las especificaciones establecidas en su registro sanitario, salvo disposición contraria por parte del comprador, al momento de la entrega el producto debe tener por lo menos el 75% de su vida útil.</t>
  </si>
  <si>
    <t>Paca de cascariila de arroz</t>
  </si>
  <si>
    <t>Paca de cascara de arroz empacada a presión debidamente sujetada y con peso de 60 kg.</t>
  </si>
  <si>
    <t>Pendón informativo de 1*1m Full -color</t>
  </si>
  <si>
    <t>1m x 1m</t>
  </si>
  <si>
    <t>Lonas de 500g impresas en tinta eco solvente. Adecuada para exterior, resistente a las inclemencias del tiempo especial anuncios - promociones, pancartas, con ojales en cada una de las esquinas de las cuales se contara con cuerdas de 1 metro de largo. La impresion se debera presentar color y debera estar autorizada por la supervisíon del convenio de aqcuerdo al manual de identidad del departamento de Antioquia.</t>
  </si>
  <si>
    <t xml:space="preserve">Fertilizante  Organico  Compostado </t>
  </si>
  <si>
    <t xml:space="preserve"> Bulto x 50 kg  </t>
  </si>
  <si>
    <t>Abono orgánico, es un producto para ser aplicado al suelo e impactar positivamente todas las características fisicoquímicas y biorgánicas de este. Material orgánico de origen animal. Gallinaza, presentación en Bulto de 50 kg</t>
  </si>
  <si>
    <t xml:space="preserve">Cal Enmienda </t>
  </si>
  <si>
    <t>Identificador del producto: enmienda al suelo Formulación: polvo espolvoreable Estado físico: sólido Presentación: 50  kg</t>
  </si>
  <si>
    <t>Plantula de aguacate</t>
  </si>
  <si>
    <t>Deberá ser material debidamente seleccionado, proveniente de fincas certificadas  y que cumpla con los criterios de la Resolución 3168 de 2015 del ICA.</t>
  </si>
  <si>
    <t>Plantula de Naranja</t>
  </si>
  <si>
    <t>Cormos de Platano</t>
  </si>
  <si>
    <t xml:space="preserve">Semilla de Cilantro Magnum </t>
  </si>
  <si>
    <t>Sobre  x 10 Gr</t>
  </si>
  <si>
    <t>Cada variedad en bolsa de 10 gramos. Todas las semillas deben tener registro ICA vigente como Productor y/o comercializador, cumplir la Resolución 148 expedida por el ICA, % de germinación mayor del 90%, Pureza del 99%. Garantizar el % de germinación y que semillas provengas de lotes de producción del l semestre del 2024.
Presentar resultado de prueba de germinación, no superior a 3 meses.</t>
  </si>
  <si>
    <t xml:space="preserve">Semilla de Tomate chonto </t>
  </si>
  <si>
    <t xml:space="preserve">Semilla de repollo verde </t>
  </si>
  <si>
    <t xml:space="preserve">Semilla de zanahoría </t>
  </si>
  <si>
    <t>Semilla de Remolacha Crosby Egypthan</t>
  </si>
  <si>
    <t xml:space="preserve">Semilla de Lechuga batavia </t>
  </si>
  <si>
    <t xml:space="preserve">Semilla de habichuela Blue Lake </t>
  </si>
  <si>
    <t xml:space="preserve">Semilla de pepino cohombro </t>
  </si>
  <si>
    <t xml:space="preserve">Semilla de Arveja Santa Isabel </t>
  </si>
  <si>
    <t>Plátulas de hortalizas varias</t>
  </si>
  <si>
    <t xml:space="preserve">Debe tener tres hojas verdaderas, con un buen enraizamiento, con una buena turba y que demuestren que fue adquirida en un lugar de germinación de plántulas libres de agroquímicos, que sea demostrado por medio el Artículo 4 de la resolución I.C.A. 780006 de 2020. </t>
  </si>
  <si>
    <t>Bandeja Germinadora</t>
  </si>
  <si>
    <t>Bandeja para germinación de semillas en poliestireno. Esta bandeja te permite optimizar el espacio, puedes poner a germinar 288 semillas de lechuga crespa por ejemplo o flores y otras hortalizas en muy poco espacio. cada alvéolo tiene una profundidad de 3.7 cm y el tamaño total de la bandeja es de 54 x 27 cm.</t>
  </si>
  <si>
    <t>Equipo de jardinería(palin, pala, rastrillo)</t>
  </si>
  <si>
    <t>Global</t>
  </si>
  <si>
    <t xml:space="preserve">Kit Jardineria 3 Pieza Trabajo Liviano UTH 64245236
• Incluye una pala cuchara (ancha), una pala trasplantadora (angosta) y un rastrillo cultivador.
• Ideal para realizar trabajos en el jardín de su casa.
• Fabricadas en plástico del alta durabilidad que proporciona mayor comodidad durante las tareas de jardinería.
• Con indicadores de medición en centímetros y pulgadas
Regadora en material: Plástico, Ancho x Altura: 34 cm x 15 cm con capaida para 8 litros , la salida de agua es en forma de ducha. </t>
  </si>
  <si>
    <t>Tanque plástico de 250 lts.</t>
  </si>
  <si>
    <t>Tanques para el almacenamiento de agua, conservación
de alimentos, insumos agrícolas e industriales. Fabricados
con doble capa de polietileno de media densidad 100%
virgen. Tanques multiusos doble capa.
• Fabricados con polietileno 100% virgen aprobado y
certificado por la FDA.
• Filtro UV y capa interna.
• Doble correa estructural y fondo reforzado.
• Sistema de cierre a presión.</t>
  </si>
  <si>
    <t>Accesorios de acople</t>
  </si>
  <si>
    <t>Accesorios de entrada (1/2") , salida (1") y rebose (1") en PVC</t>
  </si>
  <si>
    <t>Llaves.</t>
  </si>
  <si>
    <t>Válvula 16mm x 16 mm  para Mangueras de 16 mm para manguera manguera ideal para cerrar paso de agua o controlar el caudal de la misma fácil instalación para sistemas de riego</t>
  </si>
  <si>
    <t>Silletas.</t>
  </si>
  <si>
    <t>silletas de 16mm para SISTEMAS DE RIEGO para colocar en línea principal. para conectar manguera espigos de 16mm con esta silletas evitas la fuga de agua. Sirve para conectar los arrancadores, registros, manguera de 16mm.</t>
  </si>
  <si>
    <t>Tapon</t>
  </si>
  <si>
    <t>Tapón final cinta para cinta de riego ideal para surcos o líneas de siembra. Diseñado con tipo de bloqueo, los accesorios de bloqueo de cinta de goteo para riego por goteo son adecuados para cinta de goteo con emisor en el interior de un diámetro de 16 mm. Géneros de los conectores 16MM,cinta de riego,polipropileno.</t>
  </si>
  <si>
    <t>Manguera de riego de con puntos cada 10 cm</t>
  </si>
  <si>
    <t>Cinta de goteo fabricada con polietileno original, 16 mm, calibre 8 mil, goteros de 0,75 litros por hora, separados cada 10 centímetros.</t>
  </si>
  <si>
    <t>Mangueras de 1"</t>
  </si>
  <si>
    <t>Manguera 1-pulg Polietileno 100mts, 150 psi </t>
  </si>
  <si>
    <t>SUMINISTRO, TRANSPORTE,  INSTALACIÓN DE INVERNADERO DE 40 M2</t>
  </si>
  <si>
    <t>MEDIDAS</t>
  </si>
  <si>
    <t>CANT - UP</t>
  </si>
  <si>
    <t>TOTAL  INSUMOS</t>
  </si>
  <si>
    <t xml:space="preserve">PRECIO U. </t>
  </si>
  <si>
    <t>TOTAL</t>
  </si>
  <si>
    <t xml:space="preserve">6 m </t>
  </si>
  <si>
    <t xml:space="preserve">Plástico Transparente para invernadero calibre 6 </t>
  </si>
  <si>
    <t xml:space="preserve">6,10 m de ancho </t>
  </si>
  <si>
    <t>Plastico para invernadero calibre 7</t>
  </si>
  <si>
    <t xml:space="preserve">1,5 m de ancho </t>
  </si>
  <si>
    <t>3 m x 0,2 m x 1"grueso</t>
  </si>
  <si>
    <t>0,4 m x 1 m</t>
  </si>
  <si>
    <t>Tuercas de 3/8</t>
  </si>
  <si>
    <t>3"/8"</t>
  </si>
  <si>
    <t>Arandelas de 3/8</t>
  </si>
  <si>
    <t>Varilla Roscada de 3/8</t>
  </si>
  <si>
    <t>Varilla de hierro de 1/2</t>
  </si>
  <si>
    <t>1/2 x 6</t>
  </si>
  <si>
    <t>Guaya acerada de 1/8</t>
  </si>
  <si>
    <t>(1/8)</t>
  </si>
  <si>
    <t>Alambre liso cal 14</t>
  </si>
  <si>
    <t>Cal 14</t>
  </si>
  <si>
    <t xml:space="preserve">Caja x 5,000 </t>
  </si>
  <si>
    <t>caja</t>
  </si>
  <si>
    <t>Anclaje completo (Varilla de 1/2" roscada en extremo, doble tuerca y arandela y base en fibra de vidrio)</t>
  </si>
  <si>
    <t>1/2</t>
  </si>
  <si>
    <t>Tensor Trabajo Pesado 1/2 X3-1/2-pulg</t>
  </si>
  <si>
    <t>m</t>
  </si>
  <si>
    <t xml:space="preserve">caja </t>
  </si>
  <si>
    <t>Día</t>
  </si>
  <si>
    <t>SUMINISTRO, TRANSPORTE E INSTALACIÓN DE UNIDAD PARA AVES DE POSTURA Y COMPOSTERAS.</t>
  </si>
  <si>
    <t>UNIDADES</t>
  </si>
  <si>
    <t>Rollo x 50 mts</t>
  </si>
  <si>
    <t xml:space="preserve">2.2 mts </t>
  </si>
  <si>
    <t>2.2 mts</t>
  </si>
  <si>
    <t>Varilla Madera 3 m de 2*2"</t>
  </si>
  <si>
    <t>3 mts</t>
  </si>
  <si>
    <t>3" x 2"</t>
  </si>
  <si>
    <t>Varilla Madera 3 m de 2*3"</t>
  </si>
  <si>
    <t>3 mt</t>
  </si>
  <si>
    <t>Bisagra de 2"</t>
  </si>
  <si>
    <t>Mediana</t>
  </si>
  <si>
    <t>Clavos 2", 2 1/2 y 3"</t>
  </si>
  <si>
    <t>2"</t>
  </si>
  <si>
    <t>INSUMOS REQUERIDOS PARA FUNCIONAMIENTO DE LA UNIDAD PRODUCTIVA DE SEGURIDAD ALIMENTARIA</t>
  </si>
  <si>
    <t>Paca de cascarilla de arroz</t>
  </si>
  <si>
    <t>Paca</t>
  </si>
  <si>
    <t>Plántulas de hortalizas varias</t>
  </si>
  <si>
    <t>IVA</t>
  </si>
  <si>
    <t>COOBRICEÑO</t>
  </si>
  <si>
    <t>MULTERRAGRO/MONTAÑAS RIEGO</t>
  </si>
  <si>
    <t>SAMANO /ACUEDUCTOS E IRRIGACIONES</t>
  </si>
  <si>
    <t>Promedio</t>
  </si>
  <si>
    <t>Valor Unitario</t>
  </si>
  <si>
    <t>Valor Unitario Incluido IVA</t>
  </si>
  <si>
    <t>Valor Antes de IVA</t>
  </si>
  <si>
    <t>Valor Despues de IVA</t>
  </si>
  <si>
    <t>Valor Despues de IVA+20%</t>
  </si>
  <si>
    <t>6 mts</t>
  </si>
  <si>
    <t xml:space="preserve">5 mts de ancho </t>
  </si>
  <si>
    <t xml:space="preserve">1,5 mts de ancho </t>
  </si>
  <si>
    <t>(1/2)</t>
  </si>
  <si>
    <t>Estacón inmunizado 2,2 x 9 cm</t>
  </si>
  <si>
    <t>3"</t>
  </si>
  <si>
    <t>Plántula</t>
  </si>
  <si>
    <t xml:space="preserve">Regadora </t>
  </si>
  <si>
    <t>Conexión de latón para manguera 1/2'' Hembra</t>
  </si>
  <si>
    <t>Abrazadera tipo cremallera 1/2''</t>
  </si>
  <si>
    <t>Válvula Flotadora PVC 1/2 ''</t>
  </si>
  <si>
    <t>Tanque de 500 L</t>
  </si>
  <si>
    <t>Flanche de 1'' Macho-Hembra</t>
  </si>
  <si>
    <t>Adaptador Hembra 1'' Presión</t>
  </si>
  <si>
    <t xml:space="preserve">Tubería PVC 1'' RDE 26 </t>
  </si>
  <si>
    <t>Válvula de Bola Soldada 1''</t>
  </si>
  <si>
    <t>Filtro de Malla de 1''  120 mesh</t>
  </si>
  <si>
    <t>Codo PVC 90° 1'' Presión</t>
  </si>
  <si>
    <t xml:space="preserve">Buje Soldado 1x1/2'' </t>
  </si>
  <si>
    <t>Tubería PVC 1/2'' RDE 21 o mayor</t>
  </si>
  <si>
    <t>Adaptador Hembra 1/2'' Presión</t>
  </si>
  <si>
    <t>enlace Mixto Roscado Macho de 1/2''x16 mm</t>
  </si>
  <si>
    <t xml:space="preserve">Manguera Lisa polietileno de 16 mm - 60 psi </t>
  </si>
  <si>
    <t>Tee Estriada 16 mm Goteo</t>
  </si>
  <si>
    <t>Codo Estriado de 16 mm Goteo</t>
  </si>
  <si>
    <t>Válvula de goteo 16x16mm Manguera Manguera</t>
  </si>
  <si>
    <t>Doble anillo de 16 mm Goteo</t>
  </si>
  <si>
    <t xml:space="preserve">Goteros 4L/h autocompensado </t>
  </si>
  <si>
    <t>Sacabocados para Goteros</t>
  </si>
  <si>
    <t>Estaca/Grapa de jardín para sujetar Manguera PE</t>
  </si>
  <si>
    <t>Soldadura de 1/64 de Galon</t>
  </si>
  <si>
    <t>Limpiador PVC 56 gms 1/64G</t>
  </si>
  <si>
    <t>Cinta Teflón rollo de 12 metros</t>
  </si>
  <si>
    <t>Manguera Jardín 1/2''</t>
  </si>
  <si>
    <t>TOTAL UNIDAD PRODUCTIVA</t>
  </si>
  <si>
    <t>M</t>
  </si>
  <si>
    <t>UND</t>
  </si>
  <si>
    <t>ORLANDO ARTURO MARIN ATEHORTÚA</t>
  </si>
  <si>
    <t>MUNICIPIO DE HISPANIA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</si>
</sst>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0">
    <numFmt numFmtId="44" formatCode="_-&quot;$&quot;\ * #,##0.00_-;\-&quot;$&quot;\ * #,##0.00_-;_-&quot;$&quot;\ * &quot;-&quot;??_-;_-@_-"/>
    <numFmt numFmtId="164" formatCode="_(* #,##0.00_);_(* \(#,##0.00\);_(* &quot;-&quot;??_);_(@_)"/>
    <numFmt numFmtId="165" formatCode="&quot;$&quot;#,##0;[Red]\-&quot;$&quot;#,##0"/>
    <numFmt numFmtId="166" formatCode="&quot;$&quot;\ #,##0"/>
    <numFmt numFmtId="167" formatCode="[$-240A]d&quot; de &quot;mmmm&quot; de &quot;yyyy;@"/>
    <numFmt numFmtId="168" formatCode="_-* #,##0_-;\-* #,##0_-;_-* &quot;-&quot;??_-;_-@_-"/>
    <numFmt numFmtId="169" formatCode="_-[$$-240A]\ * #,##0_-;\-[$$-240A]\ * #,##0_-;_-[$$-240A]\ * &quot;-&quot;??_-;_-@_-"/>
    <numFmt numFmtId="170" formatCode="_(* #,##0_);_(* \(#,##0\);_(* &quot;-&quot;??_);_(@_)"/>
    <numFmt numFmtId="171" formatCode="_-&quot;$&quot;* #,##0_-;\-&quot;$&quot;* #,##0_-;_-&quot;$&quot;* &quot;-&quot;_-;_-@"/>
    <numFmt numFmtId="172" formatCode="&quot;$&quot;\ #,##0.00"/>
  </numFmts>
  <fonts count="23" x14ac:knownFonts="1">
    <font>
      <sz val="11"/>
      <color theme="1"/>
      <name val="Calibri"/>
      <family val="2"/>
      <scheme val="minor"/>
    </font>
    <font>
      <sz val="10"/>
      <name val="Arial"/>
      <family val="2"/>
    </font>
    <font>
      <b/>
      <sz val="10"/>
      <color theme="1"/>
      <name val="Arial"/>
      <family val="2"/>
    </font>
    <font>
      <b/>
      <sz val="10"/>
      <color rgb="FF000000"/>
      <name val="Arial"/>
      <family val="2"/>
    </font>
    <font>
      <sz val="10"/>
      <color theme="1"/>
      <name val="Arial"/>
      <family val="2"/>
    </font>
    <font>
      <sz val="10"/>
      <color rgb="FF000000"/>
      <name val="Arial"/>
      <family val="2"/>
    </font>
    <font>
      <sz val="11"/>
      <color theme="1"/>
      <name val="Calibri"/>
      <family val="2"/>
      <scheme val="minor"/>
    </font>
    <font>
      <b/>
      <sz val="11"/>
      <color theme="1"/>
      <name val="Calibri"/>
      <family val="2"/>
      <scheme val="minor"/>
    </font>
    <font>
      <b/>
      <sz val="14"/>
      <color theme="1"/>
      <name val="Calibri"/>
      <family val="2"/>
      <scheme val="minor"/>
    </font>
    <font>
      <b/>
      <sz val="12"/>
      <color theme="1"/>
      <name val="Arial"/>
      <family val="2"/>
    </font>
    <font>
      <b/>
      <sz val="11"/>
      <color theme="1"/>
      <name val="Arial"/>
      <family val="2"/>
    </font>
    <font>
      <b/>
      <sz val="11"/>
      <name val="Arial"/>
      <family val="2"/>
    </font>
    <font>
      <b/>
      <sz val="10"/>
      <color indexed="8"/>
      <name val="Arial"/>
      <family val="2"/>
    </font>
    <font>
      <sz val="10"/>
      <color indexed="8"/>
      <name val="Arial"/>
      <family val="2"/>
    </font>
    <font>
      <sz val="8"/>
      <name val="Calibri"/>
      <family val="2"/>
      <scheme val="minor"/>
    </font>
    <font>
      <sz val="9"/>
      <color indexed="81"/>
      <name val="Tahoma"/>
      <family val="2"/>
    </font>
    <font>
      <b/>
      <sz val="9"/>
      <color indexed="81"/>
      <name val="Tahoma"/>
      <family val="2"/>
    </font>
    <font>
      <b/>
      <sz val="12"/>
      <color theme="1"/>
      <name val="Arial Narrow"/>
      <family val="2"/>
    </font>
    <font>
      <sz val="12"/>
      <color rgb="FF000000"/>
      <name val="Calibri"/>
      <family val="2"/>
      <scheme val="minor"/>
    </font>
    <font>
      <b/>
      <sz val="11"/>
      <color rgb="FF000000"/>
      <name val="Arial"/>
      <family val="2"/>
    </font>
    <font>
      <sz val="11"/>
      <name val="Calibri"/>
      <family val="2"/>
      <scheme val="minor"/>
    </font>
    <font>
      <sz val="11"/>
      <color rgb="FF000000"/>
      <name val="Arial"/>
      <family val="2"/>
    </font>
    <font>
      <b/>
      <sz val="14"/>
      <color theme="1"/>
      <name val="Arial"/>
      <family val="2"/>
    </font>
  </fonts>
  <fills count="16">
    <fill>
      <patternFill patternType="none"/>
    </fill>
    <fill>
      <patternFill patternType="gray125"/>
    </fill>
    <fill>
      <patternFill patternType="solid">
        <fgColor theme="3" tint="0.79998168889431442"/>
        <bgColor indexed="64"/>
      </patternFill>
    </fill>
    <fill>
      <patternFill patternType="solid">
        <fgColor theme="0"/>
        <bgColor indexed="64"/>
      </patternFill>
    </fill>
    <fill>
      <patternFill patternType="solid">
        <fgColor theme="0" tint="-0.14999847407452621"/>
        <bgColor indexed="64"/>
      </patternFill>
    </fill>
    <fill>
      <patternFill patternType="solid">
        <fgColor theme="0" tint="-0.249977111117893"/>
        <bgColor indexed="64"/>
      </patternFill>
    </fill>
    <fill>
      <patternFill patternType="solid">
        <fgColor rgb="FFFFC000"/>
        <bgColor indexed="64"/>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theme="6" tint="0.79998168889431442"/>
        <bgColor indexed="64"/>
      </patternFill>
    </fill>
    <fill>
      <patternFill patternType="solid">
        <fgColor theme="6"/>
        <bgColor indexed="64"/>
      </patternFill>
    </fill>
    <fill>
      <patternFill patternType="solid">
        <fgColor theme="9" tint="0.39997558519241921"/>
        <bgColor indexed="64"/>
      </patternFill>
    </fill>
    <fill>
      <patternFill patternType="solid">
        <fgColor theme="7" tint="0.59999389629810485"/>
        <bgColor indexed="64"/>
      </patternFill>
    </fill>
    <fill>
      <patternFill patternType="solid">
        <fgColor theme="9" tint="-0.249977111117893"/>
        <bgColor indexed="64"/>
      </patternFill>
    </fill>
    <fill>
      <patternFill patternType="solid">
        <fgColor rgb="FFFFFFFF"/>
        <bgColor rgb="FF000000"/>
      </patternFill>
    </fill>
  </fills>
  <borders count="3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top style="medium">
        <color indexed="64"/>
      </top>
      <bottom/>
      <diagonal/>
    </border>
    <border>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medium">
        <color indexed="64"/>
      </right>
      <top style="medium">
        <color indexed="64"/>
      </top>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style="thin">
        <color indexed="64"/>
      </left>
      <right style="thin">
        <color indexed="64"/>
      </right>
      <top/>
      <bottom/>
      <diagonal/>
    </border>
    <border>
      <left style="medium">
        <color indexed="64"/>
      </left>
      <right style="medium">
        <color indexed="64"/>
      </right>
      <top/>
      <bottom style="medium">
        <color indexed="64"/>
      </bottom>
      <diagonal/>
    </border>
    <border>
      <left style="thin">
        <color indexed="64"/>
      </left>
      <right style="medium">
        <color indexed="64"/>
      </right>
      <top style="thin">
        <color indexed="64"/>
      </top>
      <bottom style="double">
        <color indexed="64"/>
      </bottom>
      <diagonal/>
    </border>
  </borders>
  <cellStyleXfs count="7">
    <xf numFmtId="0" fontId="0" fillId="0" borderId="0"/>
    <xf numFmtId="0" fontId="1" fillId="0" borderId="0"/>
    <xf numFmtId="0" fontId="1" fillId="0" borderId="0"/>
    <xf numFmtId="164" fontId="6" fillId="0" borderId="0" applyFont="0" applyFill="0" applyBorder="0" applyAlignment="0" applyProtection="0"/>
    <xf numFmtId="9" fontId="6" fillId="0" borderId="0" applyFont="0" applyFill="0" applyBorder="0" applyAlignment="0" applyProtection="0"/>
    <xf numFmtId="0" fontId="6" fillId="0" borderId="0"/>
    <xf numFmtId="44" fontId="6" fillId="0" borderId="0" applyFont="0" applyFill="0" applyBorder="0" applyAlignment="0" applyProtection="0"/>
  </cellStyleXfs>
  <cellXfs count="134">
    <xf numFmtId="0" fontId="0" fillId="0" borderId="0" xfId="0"/>
    <xf numFmtId="0" fontId="3" fillId="0" borderId="1" xfId="0" applyFont="1" applyBorder="1" applyAlignment="1">
      <alignment horizontal="center" vertical="center" wrapText="1"/>
    </xf>
    <xf numFmtId="0" fontId="4" fillId="0" borderId="0" xfId="0" applyFont="1"/>
    <xf numFmtId="0" fontId="5" fillId="0" borderId="1" xfId="0" applyFont="1" applyBorder="1" applyAlignment="1">
      <alignment vertical="center" wrapText="1"/>
    </xf>
    <xf numFmtId="0" fontId="5" fillId="0" borderId="1" xfId="0" applyFont="1" applyBorder="1" applyAlignment="1">
      <alignment horizontal="center" vertical="center" wrapText="1"/>
    </xf>
    <xf numFmtId="165" fontId="5" fillId="0" borderId="1" xfId="0" applyNumberFormat="1" applyFont="1" applyBorder="1" applyAlignment="1">
      <alignment horizontal="center" vertical="center" wrapText="1"/>
    </xf>
    <xf numFmtId="0" fontId="5" fillId="0" borderId="7" xfId="0" applyFont="1" applyBorder="1" applyAlignment="1">
      <alignment vertical="center" wrapText="1"/>
    </xf>
    <xf numFmtId="0" fontId="5" fillId="0" borderId="7" xfId="0" applyFont="1" applyBorder="1" applyAlignment="1">
      <alignment horizontal="center" vertical="center" wrapText="1"/>
    </xf>
    <xf numFmtId="16" fontId="5" fillId="0" borderId="1" xfId="0" applyNumberFormat="1" applyFont="1" applyBorder="1" applyAlignment="1">
      <alignment horizontal="center" vertical="center" wrapText="1"/>
    </xf>
    <xf numFmtId="0" fontId="5" fillId="0" borderId="5" xfId="0" applyFont="1" applyBorder="1" applyAlignment="1">
      <alignment vertical="center" wrapText="1"/>
    </xf>
    <xf numFmtId="0" fontId="5" fillId="0" borderId="4" xfId="0" applyFont="1" applyBorder="1" applyAlignment="1">
      <alignment horizontal="center" vertical="center" wrapText="1"/>
    </xf>
    <xf numFmtId="165" fontId="3" fillId="0" borderId="1" xfId="0" applyNumberFormat="1" applyFont="1" applyBorder="1" applyAlignment="1">
      <alignment horizontal="center" vertical="center" wrapText="1"/>
    </xf>
    <xf numFmtId="0" fontId="4" fillId="0" borderId="1" xfId="0" applyFont="1" applyBorder="1" applyAlignment="1">
      <alignment horizontal="center" vertical="center" wrapText="1"/>
    </xf>
    <xf numFmtId="0" fontId="3" fillId="3" borderId="1" xfId="0" applyFont="1" applyFill="1" applyBorder="1" applyAlignment="1">
      <alignment horizontal="center" vertical="center" wrapText="1"/>
    </xf>
    <xf numFmtId="164" fontId="0" fillId="0" borderId="0" xfId="3" applyFont="1"/>
    <xf numFmtId="166" fontId="9" fillId="2" borderId="1" xfId="0" applyNumberFormat="1" applyFont="1" applyFill="1" applyBorder="1" applyAlignment="1">
      <alignment horizontal="center" vertical="center" wrapText="1"/>
    </xf>
    <xf numFmtId="166" fontId="0" fillId="0" borderId="0" xfId="0" applyNumberFormat="1" applyAlignment="1">
      <alignment horizontal="center" vertical="center"/>
    </xf>
    <xf numFmtId="9" fontId="0" fillId="0" borderId="0" xfId="4" applyFont="1"/>
    <xf numFmtId="0" fontId="4" fillId="0" borderId="1" xfId="0" applyFont="1" applyBorder="1" applyAlignment="1">
      <alignment horizontal="justify" vertical="center" wrapText="1"/>
    </xf>
    <xf numFmtId="168" fontId="13" fillId="5" borderId="1" xfId="3" applyNumberFormat="1" applyFont="1" applyFill="1" applyBorder="1" applyAlignment="1">
      <alignment horizontal="center" vertical="center"/>
    </xf>
    <xf numFmtId="0" fontId="12" fillId="0" borderId="1" xfId="5" applyFont="1" applyBorder="1" applyAlignment="1">
      <alignment horizontal="left" vertical="center"/>
    </xf>
    <xf numFmtId="3" fontId="12" fillId="6" borderId="1" xfId="5" applyNumberFormat="1" applyFont="1" applyFill="1" applyBorder="1" applyAlignment="1">
      <alignment horizontal="right" vertical="center"/>
    </xf>
    <xf numFmtId="0" fontId="7" fillId="0" borderId="0" xfId="0" applyFont="1"/>
    <xf numFmtId="44" fontId="7" fillId="0" borderId="0" xfId="6" applyFont="1"/>
    <xf numFmtId="166" fontId="9" fillId="2" borderId="4" xfId="0" applyNumberFormat="1" applyFont="1" applyFill="1" applyBorder="1" applyAlignment="1">
      <alignment horizontal="center" vertical="center" wrapText="1"/>
    </xf>
    <xf numFmtId="0" fontId="5" fillId="0" borderId="15" xfId="0" applyFont="1" applyBorder="1" applyAlignment="1">
      <alignment vertical="center" wrapText="1"/>
    </xf>
    <xf numFmtId="9" fontId="5" fillId="0" borderId="16" xfId="4" applyFont="1" applyBorder="1" applyAlignment="1">
      <alignment horizontal="center" vertical="center" wrapText="1"/>
    </xf>
    <xf numFmtId="166" fontId="0" fillId="7" borderId="4" xfId="0" applyNumberFormat="1" applyFill="1" applyBorder="1" applyAlignment="1">
      <alignment horizontal="center" vertical="center"/>
    </xf>
    <xf numFmtId="166" fontId="0" fillId="7" borderId="1" xfId="0" applyNumberFormat="1" applyFill="1" applyBorder="1" applyAlignment="1">
      <alignment horizontal="center" vertical="center"/>
    </xf>
    <xf numFmtId="166" fontId="0" fillId="9" borderId="1" xfId="0" applyNumberFormat="1" applyFill="1" applyBorder="1" applyAlignment="1">
      <alignment horizontal="center" vertical="center"/>
    </xf>
    <xf numFmtId="166" fontId="0" fillId="8" borderId="1" xfId="0" applyNumberFormat="1" applyFill="1" applyBorder="1" applyAlignment="1">
      <alignment horizontal="center" vertical="center"/>
    </xf>
    <xf numFmtId="166" fontId="0" fillId="10" borderId="1" xfId="0" applyNumberFormat="1" applyFill="1" applyBorder="1" applyAlignment="1">
      <alignment horizontal="center" vertical="center"/>
    </xf>
    <xf numFmtId="166" fontId="9" fillId="12" borderId="1" xfId="0" applyNumberFormat="1" applyFont="1" applyFill="1" applyBorder="1" applyAlignment="1">
      <alignment horizontal="center" vertical="center" wrapText="1"/>
    </xf>
    <xf numFmtId="166" fontId="9" fillId="13" borderId="1" xfId="0" applyNumberFormat="1" applyFont="1" applyFill="1" applyBorder="1" applyAlignment="1">
      <alignment horizontal="center" vertical="center" wrapText="1"/>
    </xf>
    <xf numFmtId="166" fontId="10" fillId="11" borderId="1" xfId="0" applyNumberFormat="1" applyFont="1" applyFill="1" applyBorder="1" applyAlignment="1">
      <alignment horizontal="center" vertical="center" wrapText="1"/>
    </xf>
    <xf numFmtId="0" fontId="3" fillId="2" borderId="3" xfId="0" applyFont="1" applyFill="1" applyBorder="1" applyAlignment="1">
      <alignment vertical="center" wrapText="1"/>
    </xf>
    <xf numFmtId="0" fontId="3" fillId="2" borderId="4" xfId="0" applyFont="1" applyFill="1" applyBorder="1" applyAlignment="1">
      <alignment vertical="center" wrapText="1"/>
    </xf>
    <xf numFmtId="49" fontId="5" fillId="0" borderId="1" xfId="0" applyNumberFormat="1" applyFont="1" applyBorder="1" applyAlignment="1">
      <alignment horizontal="center" vertical="center" wrapText="1"/>
    </xf>
    <xf numFmtId="166" fontId="10" fillId="12" borderId="1" xfId="0" applyNumberFormat="1" applyFont="1" applyFill="1" applyBorder="1" applyAlignment="1">
      <alignment horizontal="center" vertical="center" wrapText="1"/>
    </xf>
    <xf numFmtId="166" fontId="0" fillId="9" borderId="1" xfId="0" applyNumberFormat="1" applyFill="1" applyBorder="1"/>
    <xf numFmtId="0" fontId="7" fillId="14" borderId="0" xfId="0" applyFont="1" applyFill="1" applyAlignment="1">
      <alignment horizontal="center" vertical="center"/>
    </xf>
    <xf numFmtId="168" fontId="0" fillId="0" borderId="0" xfId="0" applyNumberFormat="1"/>
    <xf numFmtId="14" fontId="7" fillId="0" borderId="21" xfId="0" applyNumberFormat="1" applyFont="1" applyBorder="1" applyAlignment="1">
      <alignment vertical="center"/>
    </xf>
    <xf numFmtId="0" fontId="12" fillId="4" borderId="1" xfId="5" applyFont="1" applyFill="1" applyBorder="1" applyAlignment="1">
      <alignment horizontal="center" vertical="center" wrapText="1"/>
    </xf>
    <xf numFmtId="169" fontId="13" fillId="0" borderId="1" xfId="3" applyNumberFormat="1" applyFont="1" applyBorder="1" applyAlignment="1">
      <alignment horizontal="center" vertical="center"/>
    </xf>
    <xf numFmtId="169" fontId="4" fillId="0" borderId="1" xfId="3" applyNumberFormat="1" applyFont="1" applyBorder="1" applyAlignment="1">
      <alignment horizontal="center" vertical="center"/>
    </xf>
    <xf numFmtId="169" fontId="2" fillId="0" borderId="1" xfId="0" applyNumberFormat="1" applyFont="1" applyBorder="1" applyAlignment="1">
      <alignment horizontal="center" vertical="center"/>
    </xf>
    <xf numFmtId="169" fontId="12" fillId="0" borderId="1" xfId="5" applyNumberFormat="1" applyFont="1" applyBorder="1" applyAlignment="1">
      <alignment horizontal="right" vertical="center"/>
    </xf>
    <xf numFmtId="169" fontId="2" fillId="6" borderId="1" xfId="0" applyNumberFormat="1" applyFont="1" applyFill="1" applyBorder="1" applyAlignment="1">
      <alignment horizontal="right" vertical="center"/>
    </xf>
    <xf numFmtId="0" fontId="17" fillId="0" borderId="0" xfId="0" applyFont="1" applyAlignment="1">
      <alignment vertical="center"/>
    </xf>
    <xf numFmtId="0" fontId="18" fillId="0" borderId="0" xfId="0" applyFont="1" applyAlignment="1">
      <alignment horizontal="justify" vertical="center"/>
    </xf>
    <xf numFmtId="0" fontId="5" fillId="0" borderId="1" xfId="0" applyFont="1" applyBorder="1" applyAlignment="1">
      <alignment horizontal="left" vertical="top" wrapText="1"/>
    </xf>
    <xf numFmtId="0" fontId="5" fillId="0" borderId="1" xfId="0" applyFont="1" applyBorder="1" applyAlignment="1">
      <alignment horizontal="left" vertical="center" wrapText="1"/>
    </xf>
    <xf numFmtId="0" fontId="4" fillId="0" borderId="1" xfId="0" applyFont="1" applyBorder="1" applyAlignment="1">
      <alignment horizontal="left" vertical="top" wrapText="1"/>
    </xf>
    <xf numFmtId="0" fontId="4" fillId="0" borderId="1" xfId="0" applyFont="1" applyBorder="1" applyAlignment="1">
      <alignment horizontal="left" vertical="center" wrapText="1"/>
    </xf>
    <xf numFmtId="0" fontId="5" fillId="0" borderId="1" xfId="0" applyFont="1" applyBorder="1" applyAlignment="1">
      <alignment vertical="top" wrapText="1"/>
    </xf>
    <xf numFmtId="0" fontId="20" fillId="0" borderId="0" xfId="0" applyFont="1"/>
    <xf numFmtId="10" fontId="20" fillId="0" borderId="0" xfId="0" applyNumberFormat="1" applyFont="1"/>
    <xf numFmtId="164" fontId="20" fillId="0" borderId="0" xfId="0" applyNumberFormat="1" applyFont="1"/>
    <xf numFmtId="0" fontId="0" fillId="0" borderId="1" xfId="0" applyBorder="1" applyAlignment="1">
      <alignment wrapText="1"/>
    </xf>
    <xf numFmtId="0" fontId="21" fillId="0" borderId="1" xfId="0" applyFont="1" applyBorder="1" applyAlignment="1">
      <alignment horizontal="center" vertical="center" wrapText="1"/>
    </xf>
    <xf numFmtId="169" fontId="4" fillId="0" borderId="1" xfId="3" applyNumberFormat="1" applyFont="1" applyBorder="1" applyAlignment="1">
      <alignment horizontal="center" vertical="center" wrapText="1"/>
    </xf>
    <xf numFmtId="170" fontId="0" fillId="0" borderId="0" xfId="3" applyNumberFormat="1" applyFont="1"/>
    <xf numFmtId="165" fontId="4" fillId="0" borderId="0" xfId="0" applyNumberFormat="1" applyFont="1"/>
    <xf numFmtId="44" fontId="4" fillId="0" borderId="0" xfId="0" applyNumberFormat="1" applyFont="1"/>
    <xf numFmtId="0" fontId="4" fillId="3" borderId="1" xfId="0" applyFont="1" applyFill="1" applyBorder="1" applyAlignment="1">
      <alignment horizontal="left" vertical="center" wrapText="1"/>
    </xf>
    <xf numFmtId="171" fontId="5" fillId="15" borderId="1" xfId="0" applyNumberFormat="1" applyFont="1" applyFill="1" applyBorder="1" applyAlignment="1">
      <alignment horizontal="center" vertical="center" wrapText="1"/>
    </xf>
    <xf numFmtId="0" fontId="5" fillId="15" borderId="1" xfId="0" applyFont="1" applyFill="1" applyBorder="1" applyAlignment="1">
      <alignment horizontal="center" vertical="center" wrapText="1"/>
    </xf>
    <xf numFmtId="172" fontId="5" fillId="15" borderId="1" xfId="6" applyNumberFormat="1" applyFont="1" applyFill="1" applyBorder="1" applyAlignment="1">
      <alignment horizontal="center" vertical="center" wrapText="1"/>
    </xf>
    <xf numFmtId="165" fontId="9" fillId="0" borderId="1" xfId="0" applyNumberFormat="1" applyFont="1" applyBorder="1"/>
    <xf numFmtId="0" fontId="4" fillId="3" borderId="1" xfId="0" applyFont="1" applyFill="1" applyBorder="1" applyAlignment="1">
      <alignment horizontal="center" vertical="center" wrapText="1"/>
    </xf>
    <xf numFmtId="0" fontId="5" fillId="3" borderId="1" xfId="0" applyFont="1" applyFill="1" applyBorder="1" applyAlignment="1">
      <alignment horizontal="center" vertical="center" wrapText="1"/>
    </xf>
    <xf numFmtId="171" fontId="5" fillId="3" borderId="1" xfId="0" applyNumberFormat="1" applyFont="1" applyFill="1" applyBorder="1" applyAlignment="1">
      <alignment horizontal="center" vertical="center" wrapText="1"/>
    </xf>
    <xf numFmtId="171" fontId="5" fillId="3" borderId="17" xfId="0" applyNumberFormat="1" applyFont="1" applyFill="1" applyBorder="1" applyAlignment="1">
      <alignment horizontal="center" vertical="center" wrapText="1"/>
    </xf>
    <xf numFmtId="0" fontId="5" fillId="3" borderId="17" xfId="0" applyFont="1" applyFill="1" applyBorder="1" applyAlignment="1">
      <alignment horizontal="center" vertical="center" wrapText="1"/>
    </xf>
    <xf numFmtId="9" fontId="5" fillId="0" borderId="35" xfId="4" applyFont="1" applyBorder="1" applyAlignment="1">
      <alignment horizontal="center" vertical="center" wrapText="1"/>
    </xf>
    <xf numFmtId="0" fontId="4" fillId="3" borderId="17" xfId="0" applyFont="1" applyFill="1" applyBorder="1" applyAlignment="1">
      <alignment horizontal="left" vertical="center" wrapText="1"/>
    </xf>
    <xf numFmtId="166" fontId="5" fillId="7" borderId="1" xfId="6" applyNumberFormat="1" applyFont="1" applyFill="1" applyBorder="1" applyAlignment="1">
      <alignment horizontal="center" vertical="center" wrapText="1"/>
    </xf>
    <xf numFmtId="166" fontId="0" fillId="8" borderId="1" xfId="0" applyNumberFormat="1" applyFill="1" applyBorder="1" applyAlignment="1">
      <alignment horizontal="center"/>
    </xf>
    <xf numFmtId="166" fontId="4" fillId="7" borderId="1" xfId="6" applyNumberFormat="1" applyFont="1" applyFill="1" applyBorder="1" applyAlignment="1">
      <alignment horizontal="center" vertical="center" wrapText="1"/>
    </xf>
    <xf numFmtId="0" fontId="17" fillId="0" borderId="0" xfId="0" applyFont="1" applyAlignment="1">
      <alignment horizontal="center" vertical="center"/>
    </xf>
    <xf numFmtId="0" fontId="8" fillId="0" borderId="1" xfId="0" applyFont="1" applyBorder="1" applyAlignment="1">
      <alignment horizontal="center" wrapText="1"/>
    </xf>
    <xf numFmtId="0" fontId="6" fillId="0" borderId="1" xfId="0" applyFont="1" applyBorder="1" applyAlignment="1">
      <alignment horizontal="center" wrapText="1"/>
    </xf>
    <xf numFmtId="0" fontId="10" fillId="0" borderId="1" xfId="5" applyFont="1" applyBorder="1" applyAlignment="1">
      <alignment horizontal="center" vertical="center"/>
    </xf>
    <xf numFmtId="0" fontId="10" fillId="0" borderId="1" xfId="5" applyFont="1" applyBorder="1" applyAlignment="1">
      <alignment horizontal="center" vertical="center" wrapText="1"/>
    </xf>
    <xf numFmtId="0" fontId="11" fillId="0" borderId="5" xfId="5" applyFont="1" applyBorder="1" applyAlignment="1">
      <alignment horizontal="left" vertical="center" wrapText="1"/>
    </xf>
    <xf numFmtId="0" fontId="12" fillId="4" borderId="1" xfId="5" applyFont="1" applyFill="1" applyBorder="1" applyAlignment="1">
      <alignment horizontal="center" vertical="center" wrapText="1"/>
    </xf>
    <xf numFmtId="167" fontId="10" fillId="0" borderId="9" xfId="5" applyNumberFormat="1" applyFont="1" applyBorder="1" applyAlignment="1">
      <alignment horizontal="right" vertical="center"/>
    </xf>
    <xf numFmtId="167" fontId="10" fillId="0" borderId="10" xfId="5" applyNumberFormat="1" applyFont="1" applyBorder="1" applyAlignment="1">
      <alignment horizontal="right" vertical="center"/>
    </xf>
    <xf numFmtId="167" fontId="10" fillId="0" borderId="11" xfId="5" applyNumberFormat="1" applyFont="1" applyBorder="1" applyAlignment="1">
      <alignment horizontal="right" vertical="center"/>
    </xf>
    <xf numFmtId="0" fontId="12" fillId="4" borderId="19" xfId="5" applyFont="1" applyFill="1" applyBorder="1" applyAlignment="1">
      <alignment horizontal="center" vertical="center" wrapText="1"/>
    </xf>
    <xf numFmtId="0" fontId="12" fillId="4" borderId="8" xfId="5" applyFont="1" applyFill="1" applyBorder="1" applyAlignment="1">
      <alignment horizontal="center" vertical="center" wrapText="1"/>
    </xf>
    <xf numFmtId="0" fontId="12" fillId="4" borderId="20" xfId="5" applyFont="1" applyFill="1" applyBorder="1" applyAlignment="1">
      <alignment horizontal="center" vertical="center" wrapText="1"/>
    </xf>
    <xf numFmtId="0" fontId="12" fillId="4" borderId="7" xfId="5" applyFont="1" applyFill="1" applyBorder="1" applyAlignment="1">
      <alignment horizontal="center" vertical="center" wrapText="1"/>
    </xf>
    <xf numFmtId="0" fontId="12" fillId="4" borderId="18" xfId="5" applyFont="1" applyFill="1" applyBorder="1" applyAlignment="1">
      <alignment horizontal="center" vertical="center" wrapText="1"/>
    </xf>
    <xf numFmtId="0" fontId="19" fillId="2" borderId="2" xfId="0" applyFont="1" applyFill="1" applyBorder="1" applyAlignment="1">
      <alignment horizontal="center" vertical="center" wrapText="1"/>
    </xf>
    <xf numFmtId="0" fontId="19" fillId="2" borderId="3" xfId="0" applyFont="1" applyFill="1" applyBorder="1" applyAlignment="1">
      <alignment horizontal="center" vertical="center" wrapText="1"/>
    </xf>
    <xf numFmtId="0" fontId="3" fillId="2" borderId="2" xfId="0" applyFont="1" applyFill="1" applyBorder="1" applyAlignment="1">
      <alignment horizontal="center" vertical="center" wrapText="1"/>
    </xf>
    <xf numFmtId="0" fontId="3" fillId="2" borderId="3" xfId="0" applyFont="1" applyFill="1" applyBorder="1" applyAlignment="1">
      <alignment horizontal="center" vertical="center" wrapText="1"/>
    </xf>
    <xf numFmtId="0" fontId="3" fillId="0" borderId="2" xfId="0" applyFont="1" applyBorder="1" applyAlignment="1">
      <alignment horizontal="center" vertical="center" wrapText="1"/>
    </xf>
    <xf numFmtId="0" fontId="3" fillId="0" borderId="3" xfId="0" applyFont="1" applyBorder="1" applyAlignment="1">
      <alignment horizontal="center" vertical="center" wrapText="1"/>
    </xf>
    <xf numFmtId="0" fontId="3" fillId="0" borderId="6" xfId="0" applyFont="1" applyBorder="1" applyAlignment="1">
      <alignment horizontal="center" vertical="center" wrapText="1"/>
    </xf>
    <xf numFmtId="0" fontId="3" fillId="0" borderId="4" xfId="0" applyFont="1" applyBorder="1" applyAlignment="1">
      <alignment horizontal="center" vertical="center" wrapText="1"/>
    </xf>
    <xf numFmtId="0" fontId="3" fillId="2" borderId="4" xfId="0" applyFont="1" applyFill="1" applyBorder="1" applyAlignment="1">
      <alignment horizontal="center" vertical="center" wrapText="1"/>
    </xf>
    <xf numFmtId="0" fontId="2" fillId="0" borderId="2" xfId="0" applyFont="1" applyBorder="1" applyAlignment="1">
      <alignment horizontal="center"/>
    </xf>
    <xf numFmtId="0" fontId="2" fillId="0" borderId="3" xfId="0" applyFont="1" applyBorder="1" applyAlignment="1">
      <alignment horizontal="center"/>
    </xf>
    <xf numFmtId="0" fontId="2" fillId="0" borderId="4" xfId="0" applyFont="1" applyBorder="1" applyAlignment="1">
      <alignment horizontal="center"/>
    </xf>
    <xf numFmtId="165" fontId="9" fillId="0" borderId="5" xfId="0" applyNumberFormat="1" applyFont="1" applyBorder="1" applyAlignment="1">
      <alignment horizontal="right"/>
    </xf>
    <xf numFmtId="0" fontId="9" fillId="0" borderId="33" xfId="0" applyFont="1" applyBorder="1" applyAlignment="1">
      <alignment horizontal="right"/>
    </xf>
    <xf numFmtId="0" fontId="2" fillId="0" borderId="23" xfId="0" applyFont="1" applyBorder="1" applyAlignment="1">
      <alignment horizontal="center" vertical="center"/>
    </xf>
    <xf numFmtId="0" fontId="2" fillId="0" borderId="22" xfId="0" applyFont="1" applyBorder="1" applyAlignment="1">
      <alignment horizontal="center" vertical="center"/>
    </xf>
    <xf numFmtId="0" fontId="2" fillId="0" borderId="24" xfId="0" applyFont="1" applyBorder="1" applyAlignment="1">
      <alignment horizontal="center" vertical="center"/>
    </xf>
    <xf numFmtId="0" fontId="2" fillId="0" borderId="25" xfId="0" applyFont="1" applyBorder="1" applyAlignment="1">
      <alignment horizontal="center" vertical="center"/>
    </xf>
    <xf numFmtId="0" fontId="2" fillId="0" borderId="0" xfId="0" applyFont="1" applyAlignment="1">
      <alignment horizontal="center" vertical="center"/>
    </xf>
    <xf numFmtId="0" fontId="2" fillId="0" borderId="26" xfId="0" applyFont="1" applyBorder="1" applyAlignment="1">
      <alignment horizontal="center" vertical="center"/>
    </xf>
    <xf numFmtId="165" fontId="9" fillId="0" borderId="21" xfId="0" applyNumberFormat="1" applyFont="1" applyBorder="1" applyAlignment="1">
      <alignment horizontal="center"/>
    </xf>
    <xf numFmtId="0" fontId="9" fillId="0" borderId="34" xfId="0" applyFont="1" applyBorder="1" applyAlignment="1">
      <alignment horizontal="center"/>
    </xf>
    <xf numFmtId="0" fontId="22" fillId="0" borderId="27" xfId="0" applyFont="1" applyBorder="1" applyAlignment="1">
      <alignment horizontal="center" vertical="center"/>
    </xf>
    <xf numFmtId="0" fontId="22" fillId="0" borderId="28" xfId="0" applyFont="1" applyBorder="1" applyAlignment="1">
      <alignment horizontal="center" vertical="center"/>
    </xf>
    <xf numFmtId="0" fontId="22" fillId="0" borderId="29" xfId="0" applyFont="1" applyBorder="1" applyAlignment="1">
      <alignment horizontal="center" vertical="center"/>
    </xf>
    <xf numFmtId="0" fontId="22" fillId="0" borderId="30" xfId="0" applyFont="1" applyBorder="1" applyAlignment="1">
      <alignment horizontal="center" vertical="center"/>
    </xf>
    <xf numFmtId="0" fontId="22" fillId="0" borderId="31" xfId="0" applyFont="1" applyBorder="1" applyAlignment="1">
      <alignment horizontal="center" vertical="center"/>
    </xf>
    <xf numFmtId="0" fontId="22" fillId="0" borderId="32" xfId="0" applyFont="1" applyBorder="1" applyAlignment="1">
      <alignment horizontal="center" vertical="center"/>
    </xf>
    <xf numFmtId="0" fontId="3" fillId="0" borderId="12" xfId="0" applyFont="1" applyBorder="1" applyAlignment="1">
      <alignment horizontal="center" vertical="center" wrapText="1"/>
    </xf>
    <xf numFmtId="0" fontId="3" fillId="0" borderId="15" xfId="0" applyFont="1" applyBorder="1" applyAlignment="1">
      <alignment horizontal="center" vertical="center" wrapText="1"/>
    </xf>
    <xf numFmtId="9" fontId="3" fillId="0" borderId="14" xfId="4" applyFont="1" applyBorder="1" applyAlignment="1">
      <alignment horizontal="center" vertical="center" wrapText="1"/>
    </xf>
    <xf numFmtId="9" fontId="3" fillId="0" borderId="16" xfId="4" applyFont="1" applyBorder="1" applyAlignment="1">
      <alignment horizontal="center" vertical="center" wrapText="1"/>
    </xf>
    <xf numFmtId="166" fontId="8" fillId="2" borderId="4" xfId="0" applyNumberFormat="1" applyFont="1" applyFill="1" applyBorder="1" applyAlignment="1">
      <alignment horizontal="center" vertical="center" wrapText="1"/>
    </xf>
    <xf numFmtId="166" fontId="8" fillId="2" borderId="1" xfId="0" applyNumberFormat="1" applyFont="1" applyFill="1" applyBorder="1" applyAlignment="1">
      <alignment horizontal="center" vertical="center" wrapText="1"/>
    </xf>
    <xf numFmtId="166" fontId="8" fillId="13" borderId="1" xfId="0" applyNumberFormat="1" applyFont="1" applyFill="1" applyBorder="1" applyAlignment="1">
      <alignment horizontal="center" vertical="center" wrapText="1"/>
    </xf>
    <xf numFmtId="166" fontId="10" fillId="11" borderId="1" xfId="0" applyNumberFormat="1" applyFont="1" applyFill="1" applyBorder="1" applyAlignment="1">
      <alignment horizontal="center" vertical="center" wrapText="1"/>
    </xf>
    <xf numFmtId="166" fontId="8" fillId="12" borderId="1" xfId="0" applyNumberFormat="1" applyFont="1" applyFill="1" applyBorder="1" applyAlignment="1">
      <alignment horizontal="center" vertical="center" wrapText="1"/>
    </xf>
    <xf numFmtId="0" fontId="3" fillId="0" borderId="13" xfId="0" applyFont="1" applyBorder="1" applyAlignment="1">
      <alignment horizontal="center" vertical="center" wrapText="1"/>
    </xf>
    <xf numFmtId="0" fontId="3" fillId="0" borderId="1" xfId="0" applyFont="1" applyBorder="1" applyAlignment="1">
      <alignment horizontal="center" vertical="center" wrapText="1"/>
    </xf>
  </cellXfs>
  <cellStyles count="7">
    <cellStyle name="Millares" xfId="3" builtinId="3"/>
    <cellStyle name="Moneda" xfId="6" builtinId="4"/>
    <cellStyle name="Normal" xfId="0" builtinId="0"/>
    <cellStyle name="Normal 10" xfId="2" xr:uid="{00000000-0005-0000-0000-000003000000}"/>
    <cellStyle name="Normal 11 2" xfId="1" xr:uid="{00000000-0005-0000-0000-000004000000}"/>
    <cellStyle name="Normal 3" xfId="5" xr:uid="{00000000-0005-0000-0000-000005000000}"/>
    <cellStyle name="Porcentaje" xfId="4" builtinId="5"/>
  </cellStyles>
  <dxfs count="0"/>
  <tableStyles count="0" defaultTableStyle="TableStyleMedium2" defaultPivotStyle="PivotStyleLight16"/>
  <colors>
    <mruColors>
      <color rgb="FF00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2.xml"/><Relationship Id="rId5" Type="http://schemas.openxmlformats.org/officeDocument/2006/relationships/externalLink" Target="externalLinks/externalLink1.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file:///F:\Volumes\2020\ACUEDUCTO\ACTAS\ACTA%2001.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JTRIVINOG/Documents/MODIFICACI&#211;N%20PRESUPUESTO-ESTUDIO%20DE%20COSTOS%20UNIDADES%20PRODUCTIVAS%202025%20-%20JERIC&#211;%20xlsx.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RESTACIONES"/>
      <sheetName val="FORMULARIO AIU"/>
      <sheetName val="FORMULARIO 7 AMB"/>
      <sheetName val="FORMULARIO # 6"/>
      <sheetName val="POLIZAS"/>
      <sheetName val="PRESUPUESTO"/>
      <sheetName val="APU´S"/>
      <sheetName val="BASE"/>
      <sheetName val="APU CONCRETOS"/>
      <sheetName val="TANQUE 120m3"/>
      <sheetName val="APU TANQUE 120 m3"/>
      <sheetName val="REDES DE DISTRUBICÓN"/>
      <sheetName val="APU REDES DISTRIBUCIÓN"/>
      <sheetName val="RESUMEN OBRAS "/>
      <sheetName val="RESUMEN"/>
      <sheetName val="PLAN INVERSION ANTICIP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row r="10">
          <cell r="D10">
            <v>0.65</v>
          </cell>
        </row>
        <row r="13">
          <cell r="D13">
            <v>113865.95</v>
          </cell>
        </row>
        <row r="14">
          <cell r="D14">
            <v>68319.569999999992</v>
          </cell>
        </row>
        <row r="15">
          <cell r="D15">
            <v>54655.655999999995</v>
          </cell>
        </row>
      </sheetData>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Especificaciones técnicas "/>
      <sheetName val="Unidad Productiva "/>
      <sheetName val=" Insumos "/>
      <sheetName val="Sistema de Riego"/>
    </sheetNames>
    <sheetDataSet>
      <sheetData sheetId="0"/>
      <sheetData sheetId="1"/>
      <sheetData sheetId="2">
        <row r="3">
          <cell r="A3" t="str">
            <v>Guadua</v>
          </cell>
          <cell r="B3" t="str">
            <v>6 mts</v>
          </cell>
          <cell r="C3" t="str">
            <v>Unidad</v>
          </cell>
          <cell r="D3">
            <v>0</v>
          </cell>
          <cell r="E3">
            <v>25400</v>
          </cell>
          <cell r="F3">
            <v>25400</v>
          </cell>
          <cell r="G3">
            <v>23500</v>
          </cell>
          <cell r="H3">
            <v>23500</v>
          </cell>
          <cell r="I3">
            <v>28900</v>
          </cell>
          <cell r="J3">
            <v>28900</v>
          </cell>
          <cell r="K3">
            <v>23500</v>
          </cell>
          <cell r="L3">
            <v>23500</v>
          </cell>
        </row>
        <row r="4">
          <cell r="A4" t="str">
            <v xml:space="preserve">Plástico Transparente para invernadero calibre 6 </v>
          </cell>
          <cell r="B4" t="str">
            <v xml:space="preserve">5 mts de ancho </v>
          </cell>
          <cell r="C4" t="str">
            <v>Metro</v>
          </cell>
          <cell r="D4">
            <v>0.19</v>
          </cell>
          <cell r="E4">
            <v>21345</v>
          </cell>
          <cell r="F4">
            <v>25400.55</v>
          </cell>
          <cell r="G4">
            <v>19748</v>
          </cell>
          <cell r="H4">
            <v>23500.12</v>
          </cell>
          <cell r="I4">
            <v>24454</v>
          </cell>
          <cell r="J4">
            <v>29100.260000000002</v>
          </cell>
          <cell r="K4">
            <v>19748</v>
          </cell>
          <cell r="L4">
            <v>23500.12</v>
          </cell>
        </row>
        <row r="5">
          <cell r="A5" t="str">
            <v>Plastico para invernadero calibre 7</v>
          </cell>
          <cell r="B5" t="str">
            <v xml:space="preserve">1,5 mts de ancho </v>
          </cell>
          <cell r="C5" t="str">
            <v>Metro</v>
          </cell>
          <cell r="D5">
            <v>0.19</v>
          </cell>
          <cell r="E5">
            <v>13866</v>
          </cell>
          <cell r="F5">
            <v>16500.54</v>
          </cell>
          <cell r="G5">
            <v>13025</v>
          </cell>
          <cell r="H5">
            <v>15499.75</v>
          </cell>
          <cell r="I5">
            <v>14958</v>
          </cell>
          <cell r="J5">
            <v>17800.02</v>
          </cell>
          <cell r="K5">
            <v>13025</v>
          </cell>
          <cell r="L5">
            <v>15499.75</v>
          </cell>
        </row>
        <row r="6">
          <cell r="A6" t="str">
            <v>Tabla de madera común</v>
          </cell>
          <cell r="B6" t="str">
            <v>3 mts</v>
          </cell>
          <cell r="C6" t="str">
            <v>1"</v>
          </cell>
          <cell r="D6">
            <v>0</v>
          </cell>
          <cell r="E6">
            <v>23000</v>
          </cell>
          <cell r="F6">
            <v>23000</v>
          </cell>
          <cell r="G6">
            <v>22000</v>
          </cell>
          <cell r="H6">
            <v>22000</v>
          </cell>
          <cell r="I6">
            <v>28000</v>
          </cell>
          <cell r="J6">
            <v>28000</v>
          </cell>
          <cell r="K6">
            <v>22000</v>
          </cell>
          <cell r="L6">
            <v>22000</v>
          </cell>
        </row>
        <row r="7">
          <cell r="A7" t="str">
            <v>Varilla de hierro de 1/2</v>
          </cell>
          <cell r="B7" t="str">
            <v>(1/2)</v>
          </cell>
          <cell r="C7" t="str">
            <v>mts</v>
          </cell>
          <cell r="D7">
            <v>0.19</v>
          </cell>
          <cell r="E7">
            <v>7395</v>
          </cell>
          <cell r="F7">
            <v>8800.0499999999993</v>
          </cell>
          <cell r="G7">
            <v>6975</v>
          </cell>
          <cell r="H7">
            <v>8300.25</v>
          </cell>
          <cell r="I7">
            <v>7311</v>
          </cell>
          <cell r="J7">
            <v>8700.09</v>
          </cell>
          <cell r="K7">
            <v>6975</v>
          </cell>
          <cell r="L7">
            <v>8300.25</v>
          </cell>
        </row>
        <row r="8">
          <cell r="A8" t="str">
            <v>Tuercas de 3/8</v>
          </cell>
          <cell r="B8" t="str">
            <v>3"/8"</v>
          </cell>
          <cell r="C8" t="str">
            <v>Unidad</v>
          </cell>
          <cell r="D8">
            <v>0.19</v>
          </cell>
          <cell r="E8">
            <v>218</v>
          </cell>
          <cell r="F8">
            <v>259.42</v>
          </cell>
          <cell r="G8">
            <v>185</v>
          </cell>
          <cell r="H8">
            <v>220.15</v>
          </cell>
          <cell r="I8">
            <v>235</v>
          </cell>
          <cell r="J8">
            <v>279.64999999999998</v>
          </cell>
          <cell r="K8">
            <v>185</v>
          </cell>
          <cell r="L8">
            <v>220.15</v>
          </cell>
        </row>
        <row r="9">
          <cell r="A9" t="str">
            <v>Arandelas de 3/8</v>
          </cell>
          <cell r="B9" t="str">
            <v>3"/8"</v>
          </cell>
          <cell r="C9" t="str">
            <v>Unidad</v>
          </cell>
          <cell r="D9">
            <v>0.19</v>
          </cell>
          <cell r="E9">
            <v>218</v>
          </cell>
          <cell r="F9">
            <v>259.42</v>
          </cell>
          <cell r="G9">
            <v>185</v>
          </cell>
          <cell r="H9">
            <v>220.15</v>
          </cell>
          <cell r="I9">
            <v>235</v>
          </cell>
          <cell r="J9">
            <v>279.64999999999998</v>
          </cell>
          <cell r="K9">
            <v>185</v>
          </cell>
          <cell r="L9">
            <v>220.15</v>
          </cell>
        </row>
        <row r="10">
          <cell r="A10" t="str">
            <v>Varilla Roscada de 3/8</v>
          </cell>
          <cell r="B10" t="str">
            <v>3"/8"</v>
          </cell>
          <cell r="C10" t="str">
            <v>Unidad</v>
          </cell>
          <cell r="D10">
            <v>0.19</v>
          </cell>
          <cell r="E10">
            <v>6387</v>
          </cell>
          <cell r="F10">
            <v>7600.53</v>
          </cell>
          <cell r="G10">
            <v>7227</v>
          </cell>
          <cell r="H10">
            <v>8600.130000000001</v>
          </cell>
          <cell r="I10">
            <v>7059</v>
          </cell>
          <cell r="J10">
            <v>8400.2099999999991</v>
          </cell>
          <cell r="K10">
            <v>6387</v>
          </cell>
          <cell r="L10">
            <v>7600.53</v>
          </cell>
        </row>
        <row r="11">
          <cell r="A11" t="str">
            <v>Guaya acerada de 1/8</v>
          </cell>
          <cell r="B11" t="str">
            <v>(1/8)</v>
          </cell>
          <cell r="C11" t="str">
            <v>Metro</v>
          </cell>
          <cell r="D11">
            <v>0.19</v>
          </cell>
          <cell r="E11">
            <v>2185</v>
          </cell>
          <cell r="F11">
            <v>2600.15</v>
          </cell>
          <cell r="G11">
            <v>1849</v>
          </cell>
          <cell r="H11">
            <v>2200.31</v>
          </cell>
          <cell r="I11">
            <v>2353</v>
          </cell>
          <cell r="J11">
            <v>2800.07</v>
          </cell>
          <cell r="K11">
            <v>1849</v>
          </cell>
          <cell r="L11">
            <v>2200.31</v>
          </cell>
        </row>
        <row r="12">
          <cell r="A12" t="str">
            <v>Alambre liso cal 14</v>
          </cell>
          <cell r="B12" t="str">
            <v>Cal 14</v>
          </cell>
          <cell r="C12" t="str">
            <v>Kg</v>
          </cell>
          <cell r="D12">
            <v>0.19</v>
          </cell>
          <cell r="E12">
            <v>10084</v>
          </cell>
          <cell r="F12">
            <v>11999.96</v>
          </cell>
          <cell r="G12">
            <v>11849</v>
          </cell>
          <cell r="H12">
            <v>14100.31</v>
          </cell>
          <cell r="I12">
            <v>13193</v>
          </cell>
          <cell r="J12">
            <v>15699.67</v>
          </cell>
          <cell r="K12">
            <v>10084</v>
          </cell>
          <cell r="L12">
            <v>11999.96</v>
          </cell>
        </row>
        <row r="13">
          <cell r="A13" t="str">
            <v>Anclaje completo (Varilla de 1/2" roscada en extremo, doble tuerca y arandela y base en fibra de vidrio)</v>
          </cell>
          <cell r="B13" t="str">
            <v>(1/2)</v>
          </cell>
          <cell r="C13" t="str">
            <v>mts</v>
          </cell>
          <cell r="D13">
            <v>0.19</v>
          </cell>
          <cell r="E13"/>
          <cell r="F13">
            <v>0</v>
          </cell>
          <cell r="G13"/>
          <cell r="H13">
            <v>0</v>
          </cell>
          <cell r="I13"/>
          <cell r="J13">
            <v>0</v>
          </cell>
          <cell r="K13">
            <v>0</v>
          </cell>
          <cell r="L13">
            <v>35000</v>
          </cell>
        </row>
        <row r="14">
          <cell r="A14" t="str">
            <v>Soga pisadora</v>
          </cell>
          <cell r="B14" t="str">
            <v>m</v>
          </cell>
          <cell r="C14" t="str">
            <v>mt</v>
          </cell>
          <cell r="D14">
            <v>0.19</v>
          </cell>
          <cell r="E14">
            <v>924</v>
          </cell>
          <cell r="F14">
            <v>1099.56</v>
          </cell>
          <cell r="G14">
            <v>1008</v>
          </cell>
          <cell r="H14">
            <v>1199.52</v>
          </cell>
          <cell r="I14">
            <v>1261</v>
          </cell>
          <cell r="J14">
            <v>1500.59</v>
          </cell>
          <cell r="K14">
            <v>924</v>
          </cell>
          <cell r="L14">
            <v>1099.56</v>
          </cell>
        </row>
        <row r="15">
          <cell r="A15" t="str">
            <v>Ganchos cosedora industrial 5019</v>
          </cell>
          <cell r="B15" t="str">
            <v>3 mts</v>
          </cell>
          <cell r="C15" t="str">
            <v>1"</v>
          </cell>
          <cell r="D15">
            <v>0.19</v>
          </cell>
          <cell r="E15"/>
          <cell r="F15">
            <v>0</v>
          </cell>
          <cell r="G15"/>
          <cell r="H15">
            <v>0</v>
          </cell>
          <cell r="I15"/>
          <cell r="J15">
            <v>0</v>
          </cell>
          <cell r="K15">
            <v>0</v>
          </cell>
          <cell r="L15">
            <v>15000</v>
          </cell>
        </row>
        <row r="16">
          <cell r="A16" t="str">
            <v xml:space="preserve">Malla gallinera </v>
          </cell>
          <cell r="B16" t="str">
            <v>Rollo x 50 mts</v>
          </cell>
          <cell r="C16" t="str">
            <v>Unidad</v>
          </cell>
          <cell r="D16">
            <v>0.19</v>
          </cell>
          <cell r="E16">
            <v>55378</v>
          </cell>
          <cell r="F16">
            <v>65899.820000000007</v>
          </cell>
          <cell r="G16">
            <v>63109</v>
          </cell>
          <cell r="H16">
            <v>75099.710000000006</v>
          </cell>
          <cell r="I16">
            <v>63866</v>
          </cell>
          <cell r="J16">
            <v>76000.540000000008</v>
          </cell>
          <cell r="K16">
            <v>55378</v>
          </cell>
          <cell r="L16">
            <v>65899.820000000007</v>
          </cell>
        </row>
        <row r="17">
          <cell r="A17" t="str">
            <v>Estacón inmunizado 2,2 x 9 cm</v>
          </cell>
          <cell r="B17" t="str">
            <v xml:space="preserve">2.2 mts </v>
          </cell>
          <cell r="C17" t="str">
            <v>9 cm Diámetro</v>
          </cell>
          <cell r="D17">
            <v>0.19</v>
          </cell>
          <cell r="E17">
            <v>27815</v>
          </cell>
          <cell r="F17">
            <v>33099.85</v>
          </cell>
          <cell r="G17">
            <v>22773</v>
          </cell>
          <cell r="H17">
            <v>27099.87</v>
          </cell>
          <cell r="I17">
            <v>24538</v>
          </cell>
          <cell r="J17">
            <v>29200.22</v>
          </cell>
          <cell r="K17">
            <v>22773</v>
          </cell>
          <cell r="L17">
            <v>27099.87</v>
          </cell>
        </row>
        <row r="18">
          <cell r="A18" t="str">
            <v>Estacón inmunizado Media Madera</v>
          </cell>
          <cell r="B18" t="str">
            <v>2.2 mts</v>
          </cell>
          <cell r="C18" t="str">
            <v>4.5 cm Diámetro</v>
          </cell>
          <cell r="D18">
            <v>0.19</v>
          </cell>
          <cell r="E18">
            <v>14958</v>
          </cell>
          <cell r="F18">
            <v>17800.02</v>
          </cell>
          <cell r="G18">
            <v>12521</v>
          </cell>
          <cell r="H18">
            <v>14899.99</v>
          </cell>
          <cell r="I18">
            <v>13866</v>
          </cell>
          <cell r="J18">
            <v>16500.54</v>
          </cell>
          <cell r="K18">
            <v>12521</v>
          </cell>
          <cell r="L18">
            <v>14899.99</v>
          </cell>
        </row>
        <row r="19">
          <cell r="A19" t="str">
            <v>Tensor Trabajo Pesado 1/2 X3-1/2-pulg</v>
          </cell>
          <cell r="B19" t="str">
            <v>1/2</v>
          </cell>
          <cell r="C19" t="str">
            <v>Unidad</v>
          </cell>
          <cell r="D19">
            <v>0.19</v>
          </cell>
          <cell r="E19">
            <v>14118</v>
          </cell>
          <cell r="F19">
            <v>16800.419999999998</v>
          </cell>
          <cell r="G19">
            <v>14874</v>
          </cell>
          <cell r="H19">
            <v>17700.060000000001</v>
          </cell>
          <cell r="I19">
            <v>15378</v>
          </cell>
          <cell r="J19">
            <v>18299.82</v>
          </cell>
          <cell r="K19">
            <v>14118</v>
          </cell>
          <cell r="L19">
            <v>16800.419999999998</v>
          </cell>
        </row>
        <row r="20">
          <cell r="A20" t="str">
            <v>Tornillo de ensamble caja de 2"</v>
          </cell>
          <cell r="B20" t="str">
            <v>Caja</v>
          </cell>
          <cell r="C20" t="str">
            <v>Unidad</v>
          </cell>
          <cell r="D20">
            <v>0.19</v>
          </cell>
          <cell r="E20">
            <v>11092</v>
          </cell>
          <cell r="F20">
            <v>13199.48</v>
          </cell>
          <cell r="G20">
            <v>9076</v>
          </cell>
          <cell r="H20">
            <v>10800.44</v>
          </cell>
          <cell r="I20">
            <v>9328</v>
          </cell>
          <cell r="J20">
            <v>11100.32</v>
          </cell>
          <cell r="K20">
            <v>9076</v>
          </cell>
          <cell r="L20">
            <v>10800.44</v>
          </cell>
        </row>
        <row r="21">
          <cell r="A21" t="str">
            <v>Varilla Madera 3 m de 2*2"</v>
          </cell>
          <cell r="B21" t="str">
            <v>3 mts</v>
          </cell>
          <cell r="C21" t="str">
            <v>2" x 2"</v>
          </cell>
          <cell r="D21">
            <v>0</v>
          </cell>
          <cell r="E21">
            <v>16800</v>
          </cell>
          <cell r="F21">
            <v>16800</v>
          </cell>
          <cell r="G21">
            <v>14900</v>
          </cell>
          <cell r="H21">
            <v>14900</v>
          </cell>
          <cell r="I21">
            <v>16100</v>
          </cell>
          <cell r="J21">
            <v>16100</v>
          </cell>
          <cell r="K21">
            <v>14900</v>
          </cell>
          <cell r="L21">
            <v>14900</v>
          </cell>
        </row>
        <row r="22">
          <cell r="A22" t="str">
            <v>Varilla Madera 3 m de 2*3"</v>
          </cell>
          <cell r="B22" t="str">
            <v>3 mts</v>
          </cell>
          <cell r="C22" t="str">
            <v>2" x 3"</v>
          </cell>
          <cell r="D22">
            <v>0</v>
          </cell>
          <cell r="E22">
            <v>20700</v>
          </cell>
          <cell r="F22">
            <v>20700</v>
          </cell>
          <cell r="G22">
            <v>16900</v>
          </cell>
          <cell r="H22">
            <v>16900</v>
          </cell>
          <cell r="I22">
            <v>19800</v>
          </cell>
          <cell r="J22">
            <v>19800</v>
          </cell>
          <cell r="K22">
            <v>16900</v>
          </cell>
          <cell r="L22">
            <v>16900</v>
          </cell>
        </row>
        <row r="23">
          <cell r="A23" t="str">
            <v>Plástico trampas amarillo</v>
          </cell>
          <cell r="B23" t="str">
            <v>m</v>
          </cell>
          <cell r="C23" t="str">
            <v>m</v>
          </cell>
          <cell r="D23">
            <v>0.19</v>
          </cell>
          <cell r="E23">
            <v>2185</v>
          </cell>
          <cell r="F23">
            <v>2600.15</v>
          </cell>
          <cell r="G23">
            <v>1849</v>
          </cell>
          <cell r="H23">
            <v>2200.31</v>
          </cell>
          <cell r="I23">
            <v>2353</v>
          </cell>
          <cell r="J23">
            <v>2800.07</v>
          </cell>
          <cell r="K23">
            <v>1849</v>
          </cell>
          <cell r="L23">
            <v>2200.31</v>
          </cell>
        </row>
        <row r="24">
          <cell r="A24" t="str">
            <v>Plástico trampas azul</v>
          </cell>
          <cell r="B24" t="str">
            <v>m</v>
          </cell>
          <cell r="C24" t="str">
            <v>m</v>
          </cell>
          <cell r="D24">
            <v>0.19</v>
          </cell>
          <cell r="E24">
            <v>2185</v>
          </cell>
          <cell r="F24">
            <v>2600.15</v>
          </cell>
          <cell r="G24">
            <v>1849</v>
          </cell>
          <cell r="H24">
            <v>2200.31</v>
          </cell>
          <cell r="I24">
            <v>2353</v>
          </cell>
          <cell r="J24">
            <v>2800.07</v>
          </cell>
          <cell r="K24">
            <v>1849</v>
          </cell>
          <cell r="L24">
            <v>2200.31</v>
          </cell>
        </row>
        <row r="25">
          <cell r="A25" t="str">
            <v>Bisagra de 2"</v>
          </cell>
          <cell r="B25" t="str">
            <v>Mediana</v>
          </cell>
          <cell r="C25" t="str">
            <v>Unidad</v>
          </cell>
          <cell r="D25">
            <v>0.19</v>
          </cell>
          <cell r="E25">
            <v>4622</v>
          </cell>
          <cell r="F25">
            <v>5500.18</v>
          </cell>
          <cell r="G25">
            <v>3697</v>
          </cell>
          <cell r="H25">
            <v>4399.43</v>
          </cell>
          <cell r="I25">
            <v>4034</v>
          </cell>
          <cell r="J25">
            <v>4800.46</v>
          </cell>
          <cell r="K25">
            <v>3697</v>
          </cell>
          <cell r="L25">
            <v>4399.43</v>
          </cell>
        </row>
        <row r="26">
          <cell r="A26" t="str">
            <v>Clavos 2", 2 1/2 y 3"</v>
          </cell>
          <cell r="B26" t="str">
            <v>3"</v>
          </cell>
          <cell r="C26" t="str">
            <v>Caja</v>
          </cell>
          <cell r="D26">
            <v>0.19</v>
          </cell>
          <cell r="E26">
            <v>6807</v>
          </cell>
          <cell r="F26">
            <v>8100.33</v>
          </cell>
          <cell r="G26">
            <v>5462</v>
          </cell>
          <cell r="H26">
            <v>6499.78</v>
          </cell>
          <cell r="I26">
            <v>5966</v>
          </cell>
          <cell r="J26">
            <v>7099.54</v>
          </cell>
          <cell r="K26">
            <v>5462</v>
          </cell>
          <cell r="L26">
            <v>6499.78</v>
          </cell>
        </row>
        <row r="27">
          <cell r="A27" t="str">
            <v>Zinc rizado</v>
          </cell>
          <cell r="B27" t="str">
            <v>3 mts</v>
          </cell>
          <cell r="C27" t="str">
            <v>Unidad</v>
          </cell>
          <cell r="D27">
            <v>0.19</v>
          </cell>
          <cell r="E27">
            <v>26891</v>
          </cell>
          <cell r="F27">
            <v>32000.29</v>
          </cell>
          <cell r="G27">
            <v>24454</v>
          </cell>
          <cell r="H27">
            <v>29100.260000000002</v>
          </cell>
          <cell r="I27">
            <v>29832</v>
          </cell>
          <cell r="J27">
            <v>35500.080000000002</v>
          </cell>
          <cell r="K27">
            <v>24454</v>
          </cell>
          <cell r="L27">
            <v>29100.260000000002</v>
          </cell>
        </row>
        <row r="28">
          <cell r="A28" t="str">
            <v>Sombrillas de amarre</v>
          </cell>
          <cell r="B28" t="str">
            <v>Unidad</v>
          </cell>
          <cell r="C28" t="str">
            <v>Unidad</v>
          </cell>
          <cell r="D28">
            <v>0.19</v>
          </cell>
          <cell r="E28">
            <v>630</v>
          </cell>
          <cell r="F28">
            <v>749.7</v>
          </cell>
          <cell r="G28">
            <v>504</v>
          </cell>
          <cell r="H28">
            <v>599.76</v>
          </cell>
          <cell r="I28">
            <v>588</v>
          </cell>
          <cell r="J28">
            <v>699.72</v>
          </cell>
          <cell r="K28">
            <v>504</v>
          </cell>
          <cell r="L28">
            <v>599.76</v>
          </cell>
        </row>
        <row r="29">
          <cell r="A29" t="str">
            <v>Pendón informativo de 1*1m Full -color</v>
          </cell>
          <cell r="B29"/>
          <cell r="C29" t="str">
            <v>Unidad</v>
          </cell>
          <cell r="D29">
            <v>0.19</v>
          </cell>
          <cell r="E29"/>
          <cell r="F29">
            <v>0</v>
          </cell>
          <cell r="G29"/>
          <cell r="H29">
            <v>0</v>
          </cell>
          <cell r="I29"/>
          <cell r="J29">
            <v>0</v>
          </cell>
          <cell r="K29">
            <v>0</v>
          </cell>
          <cell r="L29">
            <v>130191.048</v>
          </cell>
        </row>
        <row r="30">
          <cell r="A30" t="str">
            <v xml:space="preserve">Fertilizante  Organico  Compostado </v>
          </cell>
          <cell r="B30"/>
          <cell r="C30" t="str">
            <v xml:space="preserve"> Bulto x 50 kg  </v>
          </cell>
          <cell r="D30">
            <v>0</v>
          </cell>
          <cell r="E30">
            <v>25200</v>
          </cell>
          <cell r="F30">
            <v>25200</v>
          </cell>
          <cell r="G30">
            <v>24500</v>
          </cell>
          <cell r="H30">
            <v>24500</v>
          </cell>
          <cell r="I30">
            <v>29500</v>
          </cell>
          <cell r="J30">
            <v>29500</v>
          </cell>
          <cell r="K30">
            <v>24500</v>
          </cell>
          <cell r="L30">
            <v>24500</v>
          </cell>
        </row>
        <row r="31">
          <cell r="A31" t="str">
            <v xml:space="preserve">Cal Enmienda </v>
          </cell>
          <cell r="B31"/>
          <cell r="C31" t="str">
            <v xml:space="preserve"> Bulto x 50 kg  </v>
          </cell>
          <cell r="D31">
            <v>0</v>
          </cell>
          <cell r="E31">
            <v>25200</v>
          </cell>
          <cell r="F31">
            <v>25200</v>
          </cell>
          <cell r="G31">
            <v>24500</v>
          </cell>
          <cell r="H31">
            <v>24500</v>
          </cell>
          <cell r="I31">
            <v>29500</v>
          </cell>
          <cell r="J31">
            <v>29500</v>
          </cell>
          <cell r="K31">
            <v>24500</v>
          </cell>
          <cell r="L31">
            <v>24500</v>
          </cell>
        </row>
        <row r="32">
          <cell r="A32" t="str">
            <v>Plantula de aguacate</v>
          </cell>
          <cell r="B32"/>
          <cell r="C32" t="str">
            <v>Unidad</v>
          </cell>
          <cell r="D32">
            <v>0</v>
          </cell>
          <cell r="E32">
            <v>23200</v>
          </cell>
          <cell r="F32">
            <v>23200</v>
          </cell>
          <cell r="G32">
            <v>22500</v>
          </cell>
          <cell r="H32">
            <v>22500</v>
          </cell>
          <cell r="I32">
            <v>27500</v>
          </cell>
          <cell r="J32">
            <v>27500</v>
          </cell>
          <cell r="K32">
            <v>22500</v>
          </cell>
          <cell r="L32">
            <v>22500</v>
          </cell>
        </row>
        <row r="33">
          <cell r="A33" t="str">
            <v>Plantula de Naranja</v>
          </cell>
          <cell r="B33"/>
          <cell r="C33" t="str">
            <v>Unidad</v>
          </cell>
          <cell r="D33">
            <v>0</v>
          </cell>
          <cell r="E33">
            <v>23200</v>
          </cell>
          <cell r="F33">
            <v>23200</v>
          </cell>
          <cell r="G33">
            <v>22500</v>
          </cell>
          <cell r="H33">
            <v>22500</v>
          </cell>
          <cell r="I33">
            <v>27500</v>
          </cell>
          <cell r="J33">
            <v>27500</v>
          </cell>
          <cell r="K33">
            <v>22500</v>
          </cell>
          <cell r="L33">
            <v>22500</v>
          </cell>
        </row>
        <row r="34">
          <cell r="A34" t="str">
            <v>Cormos de Platano</v>
          </cell>
          <cell r="B34"/>
          <cell r="C34" t="str">
            <v>Unidad</v>
          </cell>
          <cell r="D34">
            <v>0</v>
          </cell>
          <cell r="E34">
            <v>3900</v>
          </cell>
          <cell r="F34">
            <v>3900</v>
          </cell>
          <cell r="G34">
            <v>3700</v>
          </cell>
          <cell r="H34">
            <v>3700</v>
          </cell>
          <cell r="I34">
            <v>4400</v>
          </cell>
          <cell r="J34">
            <v>4400</v>
          </cell>
          <cell r="K34">
            <v>3700</v>
          </cell>
          <cell r="L34">
            <v>3700</v>
          </cell>
        </row>
        <row r="35">
          <cell r="A35" t="str">
            <v>Paca de cascarilla de arroz</v>
          </cell>
          <cell r="B35"/>
          <cell r="C35" t="str">
            <v>Paca</v>
          </cell>
          <cell r="D35">
            <v>0</v>
          </cell>
          <cell r="E35">
            <v>30100</v>
          </cell>
          <cell r="F35">
            <v>30100</v>
          </cell>
          <cell r="G35">
            <v>32700</v>
          </cell>
          <cell r="H35">
            <v>32700</v>
          </cell>
          <cell r="I35">
            <v>42000</v>
          </cell>
          <cell r="J35">
            <v>42000</v>
          </cell>
          <cell r="K35">
            <v>30100</v>
          </cell>
          <cell r="L35">
            <v>30100</v>
          </cell>
        </row>
        <row r="36">
          <cell r="A36" t="str">
            <v xml:space="preserve">Semilla de Cilantro Magnum </v>
          </cell>
          <cell r="B36"/>
          <cell r="C36" t="str">
            <v>Sobre  x 10 Gr</v>
          </cell>
          <cell r="D36">
            <v>0</v>
          </cell>
          <cell r="E36">
            <v>3500</v>
          </cell>
          <cell r="F36">
            <v>3500</v>
          </cell>
          <cell r="G36">
            <v>4100</v>
          </cell>
          <cell r="H36">
            <v>4100</v>
          </cell>
          <cell r="I36">
            <v>3900</v>
          </cell>
          <cell r="J36">
            <v>3900</v>
          </cell>
          <cell r="K36">
            <v>3500</v>
          </cell>
          <cell r="L36">
            <v>3500</v>
          </cell>
        </row>
        <row r="37">
          <cell r="A37" t="str">
            <v xml:space="preserve">Semilla de Tomate chonto </v>
          </cell>
          <cell r="B37"/>
          <cell r="C37" t="str">
            <v>Sobre  x 10 Gr</v>
          </cell>
          <cell r="D37">
            <v>0</v>
          </cell>
          <cell r="E37">
            <v>3500</v>
          </cell>
          <cell r="F37">
            <v>3500</v>
          </cell>
          <cell r="G37">
            <v>4100</v>
          </cell>
          <cell r="H37">
            <v>4100</v>
          </cell>
          <cell r="I37">
            <v>3900</v>
          </cell>
          <cell r="J37">
            <v>3900</v>
          </cell>
          <cell r="K37">
            <v>3500</v>
          </cell>
          <cell r="L37">
            <v>3500</v>
          </cell>
        </row>
        <row r="38">
          <cell r="A38" t="str">
            <v xml:space="preserve">Semilla de repollo verde </v>
          </cell>
          <cell r="B38"/>
          <cell r="C38" t="str">
            <v>Sobre  x 10 Gr</v>
          </cell>
          <cell r="D38">
            <v>0</v>
          </cell>
          <cell r="E38">
            <v>3500</v>
          </cell>
          <cell r="F38">
            <v>3500</v>
          </cell>
          <cell r="G38">
            <v>4100</v>
          </cell>
          <cell r="H38">
            <v>4100</v>
          </cell>
          <cell r="I38">
            <v>3900</v>
          </cell>
          <cell r="J38">
            <v>3900</v>
          </cell>
          <cell r="K38">
            <v>3500</v>
          </cell>
          <cell r="L38">
            <v>3500</v>
          </cell>
        </row>
        <row r="39">
          <cell r="A39" t="str">
            <v xml:space="preserve">Semilla de zanahoría </v>
          </cell>
          <cell r="B39"/>
          <cell r="C39" t="str">
            <v>Sobre  x 10 Gr</v>
          </cell>
          <cell r="D39">
            <v>0</v>
          </cell>
          <cell r="E39">
            <v>3500</v>
          </cell>
          <cell r="F39">
            <v>3500</v>
          </cell>
          <cell r="G39">
            <v>4100</v>
          </cell>
          <cell r="H39">
            <v>4100</v>
          </cell>
          <cell r="I39">
            <v>3900</v>
          </cell>
          <cell r="J39">
            <v>3900</v>
          </cell>
          <cell r="K39">
            <v>3500</v>
          </cell>
          <cell r="L39">
            <v>3500</v>
          </cell>
        </row>
        <row r="40">
          <cell r="A40" t="str">
            <v>Semilla de Remolacha Crosby Egypthan</v>
          </cell>
          <cell r="B40"/>
          <cell r="C40" t="str">
            <v>Sobre  x 10 Gr</v>
          </cell>
          <cell r="D40">
            <v>0</v>
          </cell>
          <cell r="E40">
            <v>3500</v>
          </cell>
          <cell r="F40">
            <v>3500</v>
          </cell>
          <cell r="G40">
            <v>4100</v>
          </cell>
          <cell r="H40">
            <v>4100</v>
          </cell>
          <cell r="I40">
            <v>3900</v>
          </cell>
          <cell r="J40">
            <v>3900</v>
          </cell>
          <cell r="K40">
            <v>3500</v>
          </cell>
          <cell r="L40">
            <v>3500</v>
          </cell>
        </row>
        <row r="41">
          <cell r="A41" t="str">
            <v xml:space="preserve">Semilla de Lechuga batavia </v>
          </cell>
          <cell r="B41"/>
          <cell r="C41" t="str">
            <v>Sobre  x 10 Gr</v>
          </cell>
          <cell r="D41">
            <v>0</v>
          </cell>
          <cell r="E41">
            <v>3500</v>
          </cell>
          <cell r="F41">
            <v>3500</v>
          </cell>
          <cell r="G41">
            <v>4100</v>
          </cell>
          <cell r="H41">
            <v>4100</v>
          </cell>
          <cell r="I41">
            <v>3900</v>
          </cell>
          <cell r="J41">
            <v>3900</v>
          </cell>
          <cell r="K41">
            <v>3500</v>
          </cell>
          <cell r="L41">
            <v>3500</v>
          </cell>
        </row>
        <row r="42">
          <cell r="A42" t="str">
            <v xml:space="preserve">Semilla de habichuela Blue Lake </v>
          </cell>
          <cell r="B42"/>
          <cell r="C42" t="str">
            <v>Sobre  x 10 Gr</v>
          </cell>
          <cell r="D42">
            <v>0</v>
          </cell>
          <cell r="E42">
            <v>3500</v>
          </cell>
          <cell r="F42">
            <v>3500</v>
          </cell>
          <cell r="G42">
            <v>4100</v>
          </cell>
          <cell r="H42">
            <v>4100</v>
          </cell>
          <cell r="I42">
            <v>3900</v>
          </cell>
          <cell r="J42">
            <v>3900</v>
          </cell>
          <cell r="K42">
            <v>3500</v>
          </cell>
          <cell r="L42">
            <v>3500</v>
          </cell>
        </row>
        <row r="43">
          <cell r="A43" t="str">
            <v xml:space="preserve">Semilla de pepino cohombro </v>
          </cell>
          <cell r="B43"/>
          <cell r="C43" t="str">
            <v>Sobre  x 10 Gr</v>
          </cell>
          <cell r="D43">
            <v>0</v>
          </cell>
          <cell r="E43">
            <v>3500</v>
          </cell>
          <cell r="F43">
            <v>3500</v>
          </cell>
          <cell r="G43">
            <v>4100</v>
          </cell>
          <cell r="H43">
            <v>4100</v>
          </cell>
          <cell r="I43">
            <v>3900</v>
          </cell>
          <cell r="J43">
            <v>3900</v>
          </cell>
          <cell r="K43">
            <v>3500</v>
          </cell>
          <cell r="L43">
            <v>3500</v>
          </cell>
        </row>
        <row r="44">
          <cell r="A44" t="str">
            <v xml:space="preserve">Semilla de Arveja Santa Isabel </v>
          </cell>
          <cell r="B44"/>
          <cell r="C44" t="str">
            <v>Sobre  x 10 Gr</v>
          </cell>
          <cell r="D44">
            <v>0</v>
          </cell>
          <cell r="E44">
            <v>3500</v>
          </cell>
          <cell r="F44">
            <v>3500</v>
          </cell>
          <cell r="G44">
            <v>4100</v>
          </cell>
          <cell r="H44">
            <v>4100</v>
          </cell>
          <cell r="I44">
            <v>3900</v>
          </cell>
          <cell r="J44">
            <v>3900</v>
          </cell>
          <cell r="K44">
            <v>3500</v>
          </cell>
          <cell r="L44">
            <v>3500</v>
          </cell>
        </row>
        <row r="45">
          <cell r="A45" t="str">
            <v>Plántulas de hortalizas varias</v>
          </cell>
          <cell r="B45"/>
          <cell r="C45" t="str">
            <v>Plántula</v>
          </cell>
          <cell r="D45">
            <v>0</v>
          </cell>
          <cell r="E45">
            <v>500</v>
          </cell>
          <cell r="F45">
            <v>500</v>
          </cell>
          <cell r="G45">
            <v>300</v>
          </cell>
          <cell r="H45">
            <v>300</v>
          </cell>
          <cell r="I45">
            <v>400</v>
          </cell>
          <cell r="J45">
            <v>400</v>
          </cell>
          <cell r="K45">
            <v>300</v>
          </cell>
          <cell r="L45">
            <v>300</v>
          </cell>
        </row>
        <row r="46">
          <cell r="A46" t="str">
            <v>Bandeja Germinadora</v>
          </cell>
          <cell r="B46"/>
          <cell r="C46" t="str">
            <v>Unidad</v>
          </cell>
          <cell r="D46">
            <v>0.05</v>
          </cell>
          <cell r="E46">
            <v>11345</v>
          </cell>
          <cell r="F46">
            <v>11912.25</v>
          </cell>
          <cell r="G46">
            <v>9664</v>
          </cell>
          <cell r="H46">
            <v>10147.200000000001</v>
          </cell>
          <cell r="I46">
            <v>11765</v>
          </cell>
          <cell r="J46">
            <v>12353.25</v>
          </cell>
          <cell r="K46">
            <v>9664</v>
          </cell>
          <cell r="L46">
            <v>10147.200000000001</v>
          </cell>
        </row>
        <row r="47">
          <cell r="A47" t="str">
            <v>Equipo de jardinería(palin, pala, rastrillo)</v>
          </cell>
          <cell r="B47"/>
          <cell r="C47" t="str">
            <v>Global</v>
          </cell>
          <cell r="D47">
            <v>0.05</v>
          </cell>
          <cell r="E47">
            <v>31092</v>
          </cell>
          <cell r="F47">
            <v>32646.6</v>
          </cell>
          <cell r="G47">
            <v>30252</v>
          </cell>
          <cell r="H47">
            <v>31764.6</v>
          </cell>
          <cell r="I47">
            <v>29412</v>
          </cell>
          <cell r="J47">
            <v>30882.6</v>
          </cell>
          <cell r="K47">
            <v>29412</v>
          </cell>
          <cell r="L47">
            <v>30882.6</v>
          </cell>
        </row>
        <row r="48">
          <cell r="A48" t="str">
            <v xml:space="preserve">Regadora </v>
          </cell>
          <cell r="B48"/>
          <cell r="C48" t="str">
            <v>Global</v>
          </cell>
          <cell r="D48">
            <v>0.05</v>
          </cell>
          <cell r="E48">
            <v>31093</v>
          </cell>
          <cell r="F48">
            <v>32647.65</v>
          </cell>
          <cell r="G48">
            <v>22941</v>
          </cell>
          <cell r="H48">
            <v>24088.05</v>
          </cell>
          <cell r="I48">
            <v>26050</v>
          </cell>
          <cell r="J48">
            <v>27352.5</v>
          </cell>
          <cell r="K48">
            <v>22941</v>
          </cell>
          <cell r="L48">
            <v>24088.05</v>
          </cell>
        </row>
        <row r="49">
          <cell r="A49" t="str">
            <v>Transporte - un viaje</v>
          </cell>
          <cell r="B49" t="str">
            <v>Global</v>
          </cell>
          <cell r="C49" t="str">
            <v>Unidad</v>
          </cell>
          <cell r="D49">
            <v>0</v>
          </cell>
          <cell r="E49">
            <v>380000</v>
          </cell>
          <cell r="F49">
            <v>380000</v>
          </cell>
          <cell r="G49">
            <v>310000</v>
          </cell>
          <cell r="H49">
            <v>310000</v>
          </cell>
          <cell r="I49">
            <v>350000</v>
          </cell>
          <cell r="J49">
            <v>350000</v>
          </cell>
          <cell r="K49">
            <v>310000</v>
          </cell>
          <cell r="L49">
            <v>240000</v>
          </cell>
        </row>
        <row r="50">
          <cell r="A50" t="str">
            <v>Oficial (incluye 65% prestaciones)</v>
          </cell>
          <cell r="B50" t="str">
            <v>Día</v>
          </cell>
          <cell r="C50" t="str">
            <v>Jornal</v>
          </cell>
          <cell r="D50">
            <v>0</v>
          </cell>
          <cell r="E50">
            <v>186000</v>
          </cell>
          <cell r="F50">
            <v>186000</v>
          </cell>
          <cell r="G50">
            <v>157000</v>
          </cell>
          <cell r="H50">
            <v>157000</v>
          </cell>
          <cell r="I50">
            <v>180000</v>
          </cell>
          <cell r="J50">
            <v>180000</v>
          </cell>
          <cell r="K50">
            <v>157000</v>
          </cell>
          <cell r="L50">
            <v>220000</v>
          </cell>
        </row>
      </sheetData>
      <sheetData sheetId="3"/>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24"/>
  <sheetViews>
    <sheetView tabSelected="1" topLeftCell="A8" zoomScaleNormal="100" workbookViewId="0">
      <selection activeCell="D14" sqref="D14"/>
    </sheetView>
  </sheetViews>
  <sheetFormatPr baseColWidth="10" defaultColWidth="11.42578125" defaultRowHeight="15" x14ac:dyDescent="0.25"/>
  <cols>
    <col min="1" max="1" width="12.42578125" customWidth="1"/>
    <col min="2" max="2" width="14.7109375" customWidth="1"/>
    <col min="3" max="3" width="15.42578125" bestFit="1" customWidth="1"/>
    <col min="4" max="4" width="17.42578125" customWidth="1"/>
    <col min="5" max="5" width="16" customWidth="1"/>
    <col min="6" max="6" width="20.140625" customWidth="1"/>
    <col min="7" max="7" width="17.85546875" customWidth="1"/>
    <col min="9" max="9" width="28" customWidth="1"/>
  </cols>
  <sheetData>
    <row r="1" spans="1:9" ht="15.75" x14ac:dyDescent="0.3">
      <c r="A1" s="81" t="s">
        <v>0</v>
      </c>
      <c r="B1" s="82"/>
      <c r="C1" s="82"/>
      <c r="D1" s="82"/>
      <c r="E1" s="82"/>
      <c r="F1" s="82"/>
      <c r="G1" s="82"/>
    </row>
    <row r="2" spans="1:9" x14ac:dyDescent="0.25">
      <c r="A2" s="83" t="s">
        <v>1</v>
      </c>
      <c r="B2" s="83"/>
      <c r="C2" s="83"/>
      <c r="D2" s="83"/>
      <c r="E2" s="83"/>
      <c r="F2" s="83"/>
      <c r="G2" s="83"/>
    </row>
    <row r="3" spans="1:9" x14ac:dyDescent="0.25">
      <c r="A3" s="84" t="s">
        <v>2</v>
      </c>
      <c r="B3" s="84"/>
      <c r="C3" s="84"/>
      <c r="D3" s="84"/>
      <c r="E3" s="84"/>
      <c r="F3" s="84"/>
      <c r="G3" s="84"/>
    </row>
    <row r="4" spans="1:9" x14ac:dyDescent="0.25">
      <c r="A4" s="83" t="s">
        <v>3</v>
      </c>
      <c r="B4" s="83"/>
      <c r="C4" s="83"/>
      <c r="D4" s="83"/>
      <c r="E4" s="83"/>
      <c r="F4" s="83"/>
      <c r="G4" s="83"/>
    </row>
    <row r="5" spans="1:9" ht="30" customHeight="1" thickBot="1" x14ac:dyDescent="0.3">
      <c r="A5" s="85" t="s">
        <v>4</v>
      </c>
      <c r="B5" s="85"/>
      <c r="C5" s="85"/>
      <c r="D5" s="85"/>
      <c r="E5" s="85"/>
      <c r="F5" s="85"/>
      <c r="G5" s="85"/>
    </row>
    <row r="6" spans="1:9" ht="23.25" customHeight="1" thickBot="1" x14ac:dyDescent="0.3">
      <c r="A6" s="87" t="s">
        <v>5</v>
      </c>
      <c r="B6" s="88"/>
      <c r="C6" s="88"/>
      <c r="D6" s="88"/>
      <c r="E6" s="88"/>
      <c r="F6" s="89"/>
      <c r="G6" s="42">
        <v>45785</v>
      </c>
      <c r="I6" s="22"/>
    </row>
    <row r="7" spans="1:9" ht="23.25" customHeight="1" x14ac:dyDescent="0.25">
      <c r="A7" s="90" t="s">
        <v>6</v>
      </c>
      <c r="B7" s="92" t="s">
        <v>7</v>
      </c>
      <c r="C7" s="92" t="s">
        <v>8</v>
      </c>
      <c r="D7" s="92" t="s">
        <v>9</v>
      </c>
      <c r="E7" s="94" t="s">
        <v>10</v>
      </c>
      <c r="F7" s="90"/>
      <c r="G7" s="86" t="s">
        <v>11</v>
      </c>
      <c r="I7" s="22"/>
    </row>
    <row r="8" spans="1:9" ht="21" customHeight="1" x14ac:dyDescent="0.25">
      <c r="A8" s="91"/>
      <c r="B8" s="93"/>
      <c r="C8" s="93"/>
      <c r="D8" s="93"/>
      <c r="E8" s="43" t="s">
        <v>12</v>
      </c>
      <c r="F8" s="43" t="s">
        <v>13</v>
      </c>
      <c r="G8" s="86"/>
      <c r="I8" s="23"/>
    </row>
    <row r="9" spans="1:9" ht="24.75" customHeight="1" x14ac:dyDescent="0.25">
      <c r="A9" s="18" t="s">
        <v>14</v>
      </c>
      <c r="B9" s="19">
        <v>12</v>
      </c>
      <c r="C9" s="44">
        <f>+'Unidad Productiva 2024'!I86*B9</f>
        <v>79856911.019999996</v>
      </c>
      <c r="D9" s="44">
        <v>50000000</v>
      </c>
      <c r="E9" s="45">
        <v>29856911</v>
      </c>
      <c r="F9" s="61">
        <v>12000000</v>
      </c>
      <c r="G9" s="46">
        <f>SUM(D9:F9)</f>
        <v>91856911</v>
      </c>
    </row>
    <row r="10" spans="1:9" ht="22.5" customHeight="1" x14ac:dyDescent="0.25">
      <c r="A10" s="20" t="s">
        <v>15</v>
      </c>
      <c r="B10" s="21">
        <f>B9</f>
        <v>12</v>
      </c>
      <c r="C10" s="47">
        <f>SUM(C9:C9)</f>
        <v>79856911.019999996</v>
      </c>
      <c r="D10" s="47">
        <f>SUM(D9:D9)</f>
        <v>50000000</v>
      </c>
      <c r="E10" s="47">
        <f>SUM(E9:E9)</f>
        <v>29856911</v>
      </c>
      <c r="F10" s="48">
        <f>SUM(F9)</f>
        <v>12000000</v>
      </c>
      <c r="G10" s="46">
        <f>SUM(D10:F10)</f>
        <v>91856911</v>
      </c>
    </row>
    <row r="11" spans="1:9" ht="14.45" customHeight="1" x14ac:dyDescent="0.25">
      <c r="G11" s="41"/>
    </row>
    <row r="12" spans="1:9" ht="14.45" customHeight="1" x14ac:dyDescent="0.25">
      <c r="A12" s="49"/>
      <c r="B12" s="49"/>
      <c r="C12" s="49"/>
      <c r="D12" s="14"/>
    </row>
    <row r="13" spans="1:9" ht="15.6" customHeight="1" x14ac:dyDescent="0.25">
      <c r="A13" s="80" t="s">
        <v>241</v>
      </c>
      <c r="B13" s="80"/>
      <c r="C13" s="80"/>
      <c r="F13" s="62" t="s">
        <v>16</v>
      </c>
    </row>
    <row r="14" spans="1:9" ht="21.75" customHeight="1" x14ac:dyDescent="0.25">
      <c r="A14" s="80" t="s">
        <v>242</v>
      </c>
      <c r="B14" s="80"/>
      <c r="C14" s="80"/>
      <c r="D14" s="56"/>
      <c r="E14" s="56"/>
      <c r="F14" s="57"/>
      <c r="G14" s="56"/>
    </row>
    <row r="15" spans="1:9" ht="15.75" x14ac:dyDescent="0.25">
      <c r="A15" s="49"/>
      <c r="D15" s="58"/>
      <c r="E15" s="56"/>
      <c r="F15" s="57"/>
      <c r="G15" s="56"/>
    </row>
    <row r="16" spans="1:9" ht="15.75" x14ac:dyDescent="0.25">
      <c r="A16" s="49"/>
      <c r="D16" s="56"/>
      <c r="E16" s="56"/>
      <c r="F16" s="56"/>
      <c r="G16" s="56"/>
    </row>
    <row r="17" spans="1:7" ht="15.75" x14ac:dyDescent="0.25">
      <c r="A17" s="50"/>
      <c r="D17" s="56"/>
      <c r="E17" s="56"/>
      <c r="F17" s="56"/>
      <c r="G17" s="56"/>
    </row>
    <row r="18" spans="1:7" x14ac:dyDescent="0.25">
      <c r="D18" s="56"/>
      <c r="E18" s="56"/>
      <c r="F18" s="56"/>
      <c r="G18" s="56"/>
    </row>
    <row r="19" spans="1:7" x14ac:dyDescent="0.25">
      <c r="D19" s="56"/>
      <c r="E19" s="56"/>
      <c r="F19" s="56"/>
      <c r="G19" s="56"/>
    </row>
    <row r="20" spans="1:7" x14ac:dyDescent="0.25">
      <c r="D20" s="56"/>
      <c r="E20" s="56"/>
      <c r="F20" s="56"/>
      <c r="G20" s="56"/>
    </row>
    <row r="21" spans="1:7" x14ac:dyDescent="0.25">
      <c r="D21" s="56"/>
      <c r="E21" s="56"/>
      <c r="F21" s="56"/>
      <c r="G21" s="56"/>
    </row>
    <row r="22" spans="1:7" x14ac:dyDescent="0.25">
      <c r="D22" s="56"/>
      <c r="E22" s="56"/>
      <c r="F22" s="56"/>
      <c r="G22" s="56"/>
    </row>
    <row r="23" spans="1:7" x14ac:dyDescent="0.25">
      <c r="D23" s="56"/>
      <c r="E23" s="56"/>
      <c r="F23" s="56"/>
      <c r="G23" s="56"/>
    </row>
    <row r="24" spans="1:7" x14ac:dyDescent="0.25">
      <c r="D24" s="56"/>
      <c r="E24" s="56"/>
      <c r="F24" s="56"/>
      <c r="G24" s="56"/>
    </row>
  </sheetData>
  <mergeCells count="14">
    <mergeCell ref="A1:G1"/>
    <mergeCell ref="A2:G2"/>
    <mergeCell ref="A3:G3"/>
    <mergeCell ref="A4:G4"/>
    <mergeCell ref="A5:G5"/>
    <mergeCell ref="G7:G8"/>
    <mergeCell ref="A6:F6"/>
    <mergeCell ref="A7:A8"/>
    <mergeCell ref="B7:B8"/>
    <mergeCell ref="C7:C8"/>
    <mergeCell ref="D7:D8"/>
    <mergeCell ref="E7:F7"/>
    <mergeCell ref="A13:C13"/>
    <mergeCell ref="A14:C14"/>
  </mergeCells>
  <pageMargins left="0.7" right="0.7" top="0.75" bottom="0.75" header="0.3" footer="0.3"/>
  <pageSetup orientation="landscape" horizontalDpi="4294967295" verticalDpi="4294967295"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C69"/>
  <sheetViews>
    <sheetView workbookViewId="0">
      <selection activeCell="A69" sqref="A69"/>
    </sheetView>
  </sheetViews>
  <sheetFormatPr baseColWidth="10" defaultColWidth="11.42578125" defaultRowHeight="15" x14ac:dyDescent="0.25"/>
  <cols>
    <col min="1" max="1" width="26.5703125" customWidth="1"/>
    <col min="2" max="2" width="11.42578125" customWidth="1"/>
    <col min="3" max="3" width="62" customWidth="1"/>
  </cols>
  <sheetData>
    <row r="1" spans="1:3" ht="49.5" customHeight="1" x14ac:dyDescent="0.25">
      <c r="A1" s="95" t="s">
        <v>17</v>
      </c>
      <c r="B1" s="96"/>
      <c r="C1" s="96"/>
    </row>
    <row r="2" spans="1:3" ht="26.25" customHeight="1" x14ac:dyDescent="0.25">
      <c r="A2" s="1" t="s">
        <v>18</v>
      </c>
      <c r="B2" s="1" t="s">
        <v>19</v>
      </c>
      <c r="C2" s="1" t="s">
        <v>20</v>
      </c>
    </row>
    <row r="3" spans="1:3" ht="25.5" x14ac:dyDescent="0.25">
      <c r="A3" s="3" t="s">
        <v>21</v>
      </c>
      <c r="B3" s="4" t="s">
        <v>22</v>
      </c>
      <c r="C3" s="51" t="s">
        <v>23</v>
      </c>
    </row>
    <row r="4" spans="1:3" ht="63.75" x14ac:dyDescent="0.25">
      <c r="A4" s="6" t="s">
        <v>24</v>
      </c>
      <c r="B4" s="4" t="s">
        <v>25</v>
      </c>
      <c r="C4" s="51" t="s">
        <v>26</v>
      </c>
    </row>
    <row r="5" spans="1:3" ht="63.75" x14ac:dyDescent="0.25">
      <c r="A5" s="3" t="s">
        <v>27</v>
      </c>
      <c r="B5" s="4" t="s">
        <v>25</v>
      </c>
      <c r="C5" s="52" t="s">
        <v>28</v>
      </c>
    </row>
    <row r="6" spans="1:3" ht="51" x14ac:dyDescent="0.25">
      <c r="A6" s="3" t="s">
        <v>29</v>
      </c>
      <c r="B6" s="4" t="s">
        <v>25</v>
      </c>
      <c r="C6" s="52" t="s">
        <v>30</v>
      </c>
    </row>
    <row r="7" spans="1:3" ht="51" x14ac:dyDescent="0.25">
      <c r="A7" s="3" t="s">
        <v>31</v>
      </c>
      <c r="B7" s="4" t="s">
        <v>25</v>
      </c>
      <c r="C7" s="52" t="s">
        <v>32</v>
      </c>
    </row>
    <row r="8" spans="1:3" ht="25.5" x14ac:dyDescent="0.25">
      <c r="A8" s="3" t="s">
        <v>33</v>
      </c>
      <c r="B8" s="4" t="s">
        <v>22</v>
      </c>
      <c r="C8" s="52" t="s">
        <v>34</v>
      </c>
    </row>
    <row r="9" spans="1:3" ht="25.5" x14ac:dyDescent="0.25">
      <c r="A9" s="3" t="s">
        <v>35</v>
      </c>
      <c r="B9" s="4" t="s">
        <v>36</v>
      </c>
      <c r="C9" s="52" t="s">
        <v>37</v>
      </c>
    </row>
    <row r="10" spans="1:3" ht="25.5" x14ac:dyDescent="0.25">
      <c r="A10" s="3" t="s">
        <v>38</v>
      </c>
      <c r="B10" s="4" t="s">
        <v>22</v>
      </c>
      <c r="C10" s="52" t="s">
        <v>39</v>
      </c>
    </row>
    <row r="11" spans="1:3" x14ac:dyDescent="0.25">
      <c r="A11" s="3" t="s">
        <v>40</v>
      </c>
      <c r="B11" s="4" t="s">
        <v>22</v>
      </c>
      <c r="C11" s="52" t="s">
        <v>41</v>
      </c>
    </row>
    <row r="12" spans="1:3" ht="25.5" x14ac:dyDescent="0.25">
      <c r="A12" s="3" t="s">
        <v>42</v>
      </c>
      <c r="B12" s="4" t="s">
        <v>43</v>
      </c>
      <c r="C12" s="52" t="s">
        <v>44</v>
      </c>
    </row>
    <row r="13" spans="1:3" ht="25.5" x14ac:dyDescent="0.25">
      <c r="A13" s="3" t="s">
        <v>45</v>
      </c>
      <c r="B13" s="4" t="s">
        <v>43</v>
      </c>
      <c r="C13" s="52" t="s">
        <v>46</v>
      </c>
    </row>
    <row r="14" spans="1:3" ht="25.5" x14ac:dyDescent="0.25">
      <c r="A14" s="3" t="s">
        <v>47</v>
      </c>
      <c r="B14" s="4" t="s">
        <v>22</v>
      </c>
      <c r="C14" s="52" t="s">
        <v>48</v>
      </c>
    </row>
    <row r="15" spans="1:3" ht="39.75" customHeight="1" x14ac:dyDescent="0.25">
      <c r="A15" s="3" t="s">
        <v>49</v>
      </c>
      <c r="B15" s="4" t="s">
        <v>25</v>
      </c>
      <c r="C15" s="52" t="s">
        <v>50</v>
      </c>
    </row>
    <row r="16" spans="1:3" ht="63.75" x14ac:dyDescent="0.25">
      <c r="A16" s="3" t="s">
        <v>51</v>
      </c>
      <c r="B16" s="4" t="s">
        <v>52</v>
      </c>
      <c r="C16" s="52" t="s">
        <v>53</v>
      </c>
    </row>
    <row r="17" spans="1:3" ht="25.5" x14ac:dyDescent="0.25">
      <c r="A17" s="3" t="s">
        <v>35</v>
      </c>
      <c r="B17" s="4" t="s">
        <v>36</v>
      </c>
      <c r="C17" s="52" t="s">
        <v>37</v>
      </c>
    </row>
    <row r="18" spans="1:3" ht="28.5" customHeight="1" x14ac:dyDescent="0.25">
      <c r="A18" s="3" t="s">
        <v>54</v>
      </c>
      <c r="B18" s="4" t="s">
        <v>22</v>
      </c>
      <c r="C18" s="52" t="s">
        <v>55</v>
      </c>
    </row>
    <row r="19" spans="1:3" ht="69.75" customHeight="1" x14ac:dyDescent="0.25">
      <c r="A19" s="9" t="s">
        <v>56</v>
      </c>
      <c r="B19" s="4" t="s">
        <v>57</v>
      </c>
      <c r="C19" s="52" t="s">
        <v>58</v>
      </c>
    </row>
    <row r="20" spans="1:3" ht="25.5" x14ac:dyDescent="0.25">
      <c r="A20" s="9" t="s">
        <v>59</v>
      </c>
      <c r="B20" s="4" t="s">
        <v>60</v>
      </c>
      <c r="C20" s="52" t="s">
        <v>61</v>
      </c>
    </row>
    <row r="21" spans="1:3" ht="26.25" customHeight="1" x14ac:dyDescent="0.25">
      <c r="A21" s="3" t="s">
        <v>62</v>
      </c>
      <c r="B21" s="4" t="s">
        <v>22</v>
      </c>
      <c r="C21" s="52" t="s">
        <v>63</v>
      </c>
    </row>
    <row r="22" spans="1:3" ht="26.25" customHeight="1" x14ac:dyDescent="0.25">
      <c r="A22" s="3" t="s">
        <v>64</v>
      </c>
      <c r="B22" s="4" t="s">
        <v>65</v>
      </c>
      <c r="C22" s="52" t="s">
        <v>66</v>
      </c>
    </row>
    <row r="23" spans="1:3" ht="24.75" customHeight="1" x14ac:dyDescent="0.25">
      <c r="A23" s="97" t="s">
        <v>67</v>
      </c>
      <c r="B23" s="98"/>
      <c r="C23" s="98"/>
    </row>
    <row r="24" spans="1:3" x14ac:dyDescent="0.25">
      <c r="A24" s="1" t="s">
        <v>18</v>
      </c>
      <c r="B24" s="1" t="s">
        <v>19</v>
      </c>
      <c r="C24" s="1" t="s">
        <v>68</v>
      </c>
    </row>
    <row r="25" spans="1:3" ht="25.5" x14ac:dyDescent="0.25">
      <c r="A25" s="3" t="s">
        <v>33</v>
      </c>
      <c r="B25" s="4" t="s">
        <v>69</v>
      </c>
      <c r="C25" s="51" t="s">
        <v>34</v>
      </c>
    </row>
    <row r="26" spans="1:3" ht="25.5" x14ac:dyDescent="0.25">
      <c r="A26" s="3" t="s">
        <v>70</v>
      </c>
      <c r="B26" s="4" t="s">
        <v>22</v>
      </c>
      <c r="C26" s="51" t="s">
        <v>71</v>
      </c>
    </row>
    <row r="27" spans="1:3" ht="25.5" x14ac:dyDescent="0.25">
      <c r="A27" s="3" t="s">
        <v>72</v>
      </c>
      <c r="B27" s="4" t="s">
        <v>73</v>
      </c>
      <c r="C27" s="51" t="s">
        <v>74</v>
      </c>
    </row>
    <row r="28" spans="1:3" ht="25.5" x14ac:dyDescent="0.25">
      <c r="A28" s="3" t="s">
        <v>75</v>
      </c>
      <c r="B28" s="4" t="s">
        <v>76</v>
      </c>
      <c r="C28" s="51" t="s">
        <v>77</v>
      </c>
    </row>
    <row r="29" spans="1:3" ht="25.5" x14ac:dyDescent="0.25">
      <c r="A29" s="3" t="s">
        <v>78</v>
      </c>
      <c r="B29" s="4" t="s">
        <v>79</v>
      </c>
      <c r="C29" s="53" t="s">
        <v>80</v>
      </c>
    </row>
    <row r="30" spans="1:3" ht="25.5" x14ac:dyDescent="0.25">
      <c r="A30" s="3" t="s">
        <v>78</v>
      </c>
      <c r="B30" s="4" t="s">
        <v>81</v>
      </c>
      <c r="C30" s="53" t="s">
        <v>82</v>
      </c>
    </row>
    <row r="31" spans="1:3" ht="25.5" x14ac:dyDescent="0.25">
      <c r="A31" s="3" t="s">
        <v>83</v>
      </c>
      <c r="B31" s="4" t="s">
        <v>22</v>
      </c>
      <c r="C31" s="51" t="s">
        <v>84</v>
      </c>
    </row>
    <row r="32" spans="1:3" ht="25.5" x14ac:dyDescent="0.25">
      <c r="A32" s="3" t="s">
        <v>85</v>
      </c>
      <c r="B32" s="4" t="s">
        <v>43</v>
      </c>
      <c r="C32" s="51" t="s">
        <v>86</v>
      </c>
    </row>
    <row r="33" spans="1:3" x14ac:dyDescent="0.25">
      <c r="A33" s="3" t="s">
        <v>87</v>
      </c>
      <c r="B33" s="4" t="s">
        <v>22</v>
      </c>
      <c r="C33" s="51" t="s">
        <v>88</v>
      </c>
    </row>
    <row r="34" spans="1:3" ht="38.25" x14ac:dyDescent="0.25">
      <c r="A34" s="3" t="s">
        <v>89</v>
      </c>
      <c r="B34" s="4" t="s">
        <v>22</v>
      </c>
      <c r="C34" s="51" t="s">
        <v>90</v>
      </c>
    </row>
    <row r="35" spans="1:3" ht="25.5" x14ac:dyDescent="0.25">
      <c r="A35" s="3" t="s">
        <v>21</v>
      </c>
      <c r="B35" s="4" t="s">
        <v>22</v>
      </c>
      <c r="C35" s="51" t="s">
        <v>91</v>
      </c>
    </row>
    <row r="36" spans="1:3" ht="25.5" x14ac:dyDescent="0.25">
      <c r="A36" s="3" t="s">
        <v>62</v>
      </c>
      <c r="B36" s="4" t="s">
        <v>22</v>
      </c>
      <c r="C36" s="51" t="s">
        <v>63</v>
      </c>
    </row>
    <row r="37" spans="1:3" ht="25.5" customHeight="1" x14ac:dyDescent="0.25">
      <c r="A37" s="3" t="s">
        <v>64</v>
      </c>
      <c r="B37" s="4" t="s">
        <v>65</v>
      </c>
      <c r="C37" s="51" t="s">
        <v>66</v>
      </c>
    </row>
    <row r="38" spans="1:3" x14ac:dyDescent="0.25">
      <c r="A38" s="99" t="s">
        <v>92</v>
      </c>
      <c r="B38" s="100"/>
      <c r="C38" s="100"/>
    </row>
    <row r="39" spans="1:3" ht="32.25" customHeight="1" x14ac:dyDescent="0.25">
      <c r="A39" s="97" t="s">
        <v>93</v>
      </c>
      <c r="B39" s="98"/>
      <c r="C39" s="98"/>
    </row>
    <row r="40" spans="1:3" x14ac:dyDescent="0.25">
      <c r="A40" s="1" t="s">
        <v>18</v>
      </c>
      <c r="B40" s="1" t="s">
        <v>19</v>
      </c>
      <c r="C40" s="1" t="s">
        <v>68</v>
      </c>
    </row>
    <row r="41" spans="1:3" ht="102" x14ac:dyDescent="0.25">
      <c r="A41" s="3" t="s">
        <v>94</v>
      </c>
      <c r="B41" s="4" t="s">
        <v>22</v>
      </c>
      <c r="C41" s="51" t="s">
        <v>95</v>
      </c>
    </row>
    <row r="42" spans="1:3" ht="89.25" x14ac:dyDescent="0.25">
      <c r="A42" s="3" t="s">
        <v>96</v>
      </c>
      <c r="B42" s="4" t="s">
        <v>97</v>
      </c>
      <c r="C42" s="51" t="s">
        <v>98</v>
      </c>
    </row>
    <row r="43" spans="1:3" ht="30" customHeight="1" x14ac:dyDescent="0.25">
      <c r="A43" s="3" t="s">
        <v>99</v>
      </c>
      <c r="B43" s="4"/>
      <c r="C43" s="55" t="s">
        <v>100</v>
      </c>
    </row>
    <row r="44" spans="1:3" ht="89.25" x14ac:dyDescent="0.25">
      <c r="A44" s="3" t="s">
        <v>101</v>
      </c>
      <c r="B44" s="4" t="s">
        <v>102</v>
      </c>
      <c r="C44" s="51" t="s">
        <v>103</v>
      </c>
    </row>
    <row r="45" spans="1:3" ht="92.25" customHeight="1" x14ac:dyDescent="0.25">
      <c r="A45" s="3" t="s">
        <v>96</v>
      </c>
      <c r="B45" s="4" t="s">
        <v>97</v>
      </c>
      <c r="C45" s="51" t="s">
        <v>98</v>
      </c>
    </row>
    <row r="46" spans="1:3" ht="51" x14ac:dyDescent="0.25">
      <c r="A46" s="3" t="s">
        <v>104</v>
      </c>
      <c r="B46" s="4" t="s">
        <v>105</v>
      </c>
      <c r="C46" s="53" t="s">
        <v>106</v>
      </c>
    </row>
    <row r="47" spans="1:3" ht="25.5" x14ac:dyDescent="0.25">
      <c r="A47" s="3" t="s">
        <v>107</v>
      </c>
      <c r="B47" s="4" t="s">
        <v>105</v>
      </c>
      <c r="C47" s="53" t="s">
        <v>108</v>
      </c>
    </row>
    <row r="48" spans="1:3" ht="38.25" x14ac:dyDescent="0.25">
      <c r="A48" s="3" t="s">
        <v>109</v>
      </c>
      <c r="B48" s="4" t="s">
        <v>22</v>
      </c>
      <c r="C48" s="53" t="s">
        <v>110</v>
      </c>
    </row>
    <row r="49" spans="1:3" ht="38.25" x14ac:dyDescent="0.25">
      <c r="A49" s="3" t="s">
        <v>111</v>
      </c>
      <c r="B49" s="4" t="s">
        <v>22</v>
      </c>
      <c r="C49" s="53" t="s">
        <v>110</v>
      </c>
    </row>
    <row r="50" spans="1:3" ht="42.75" customHeight="1" x14ac:dyDescent="0.25">
      <c r="A50" s="3" t="s">
        <v>112</v>
      </c>
      <c r="B50" s="4" t="s">
        <v>22</v>
      </c>
      <c r="C50" s="53" t="s">
        <v>110</v>
      </c>
    </row>
    <row r="51" spans="1:3" ht="89.25" x14ac:dyDescent="0.25">
      <c r="A51" s="3" t="s">
        <v>113</v>
      </c>
      <c r="B51" s="4" t="s">
        <v>114</v>
      </c>
      <c r="C51" s="53" t="s">
        <v>115</v>
      </c>
    </row>
    <row r="52" spans="1:3" ht="89.25" x14ac:dyDescent="0.25">
      <c r="A52" s="3" t="s">
        <v>116</v>
      </c>
      <c r="B52" s="4" t="s">
        <v>114</v>
      </c>
      <c r="C52" s="53" t="s">
        <v>115</v>
      </c>
    </row>
    <row r="53" spans="1:3" ht="89.25" x14ac:dyDescent="0.25">
      <c r="A53" s="3" t="s">
        <v>117</v>
      </c>
      <c r="B53" s="4" t="s">
        <v>114</v>
      </c>
      <c r="C53" s="53" t="s">
        <v>115</v>
      </c>
    </row>
    <row r="54" spans="1:3" ht="89.25" x14ac:dyDescent="0.25">
      <c r="A54" s="3" t="s">
        <v>118</v>
      </c>
      <c r="B54" s="4" t="s">
        <v>114</v>
      </c>
      <c r="C54" s="53" t="s">
        <v>115</v>
      </c>
    </row>
    <row r="55" spans="1:3" ht="89.25" x14ac:dyDescent="0.25">
      <c r="A55" s="3" t="s">
        <v>119</v>
      </c>
      <c r="B55" s="4" t="s">
        <v>114</v>
      </c>
      <c r="C55" s="53" t="s">
        <v>115</v>
      </c>
    </row>
    <row r="56" spans="1:3" ht="89.25" x14ac:dyDescent="0.25">
      <c r="A56" s="3" t="s">
        <v>120</v>
      </c>
      <c r="B56" s="4" t="s">
        <v>114</v>
      </c>
      <c r="C56" s="53" t="s">
        <v>115</v>
      </c>
    </row>
    <row r="57" spans="1:3" ht="89.25" x14ac:dyDescent="0.25">
      <c r="A57" s="3" t="s">
        <v>121</v>
      </c>
      <c r="B57" s="4" t="s">
        <v>114</v>
      </c>
      <c r="C57" s="53" t="s">
        <v>115</v>
      </c>
    </row>
    <row r="58" spans="1:3" ht="89.25" x14ac:dyDescent="0.25">
      <c r="A58" s="3" t="s">
        <v>122</v>
      </c>
      <c r="B58" s="4" t="s">
        <v>114</v>
      </c>
      <c r="C58" s="53" t="s">
        <v>115</v>
      </c>
    </row>
    <row r="59" spans="1:3" ht="89.25" x14ac:dyDescent="0.25">
      <c r="A59" s="3" t="s">
        <v>123</v>
      </c>
      <c r="B59" s="4" t="s">
        <v>114</v>
      </c>
      <c r="C59" s="53" t="s">
        <v>115</v>
      </c>
    </row>
    <row r="60" spans="1:3" ht="54.75" customHeight="1" x14ac:dyDescent="0.25">
      <c r="A60" s="3" t="s">
        <v>124</v>
      </c>
      <c r="B60" s="4" t="s">
        <v>22</v>
      </c>
      <c r="C60" s="53" t="s">
        <v>125</v>
      </c>
    </row>
    <row r="61" spans="1:3" ht="63.75" x14ac:dyDescent="0.25">
      <c r="A61" s="3" t="s">
        <v>126</v>
      </c>
      <c r="B61" s="4" t="s">
        <v>22</v>
      </c>
      <c r="C61" s="54" t="s">
        <v>127</v>
      </c>
    </row>
    <row r="62" spans="1:3" ht="114.75" x14ac:dyDescent="0.25">
      <c r="A62" s="3" t="s">
        <v>128</v>
      </c>
      <c r="B62" s="4" t="s">
        <v>129</v>
      </c>
      <c r="C62" s="52" t="s">
        <v>130</v>
      </c>
    </row>
    <row r="63" spans="1:3" ht="135" x14ac:dyDescent="0.25">
      <c r="A63" s="3" t="s">
        <v>131</v>
      </c>
      <c r="B63" s="4" t="s">
        <v>22</v>
      </c>
      <c r="C63" s="59" t="s">
        <v>132</v>
      </c>
    </row>
    <row r="64" spans="1:3" x14ac:dyDescent="0.25">
      <c r="A64" s="3" t="s">
        <v>133</v>
      </c>
      <c r="B64" s="4" t="s">
        <v>22</v>
      </c>
      <c r="C64" s="52" t="s">
        <v>134</v>
      </c>
    </row>
    <row r="65" spans="1:3" ht="38.25" x14ac:dyDescent="0.25">
      <c r="A65" s="3" t="s">
        <v>135</v>
      </c>
      <c r="B65" s="4" t="s">
        <v>22</v>
      </c>
      <c r="C65" s="52" t="s">
        <v>136</v>
      </c>
    </row>
    <row r="66" spans="1:3" ht="51" x14ac:dyDescent="0.25">
      <c r="A66" s="3" t="s">
        <v>137</v>
      </c>
      <c r="B66" s="4" t="s">
        <v>22</v>
      </c>
      <c r="C66" s="52" t="s">
        <v>138</v>
      </c>
    </row>
    <row r="67" spans="1:3" ht="63.75" x14ac:dyDescent="0.25">
      <c r="A67" s="3" t="s">
        <v>139</v>
      </c>
      <c r="B67" s="4" t="s">
        <v>22</v>
      </c>
      <c r="C67" s="52" t="s">
        <v>140</v>
      </c>
    </row>
    <row r="68" spans="1:3" ht="25.5" x14ac:dyDescent="0.25">
      <c r="A68" s="3" t="s">
        <v>141</v>
      </c>
      <c r="B68" s="60" t="s">
        <v>25</v>
      </c>
      <c r="C68" s="52" t="s">
        <v>142</v>
      </c>
    </row>
    <row r="69" spans="1:3" x14ac:dyDescent="0.25">
      <c r="A69" s="3" t="s">
        <v>143</v>
      </c>
      <c r="B69" s="60" t="s">
        <v>25</v>
      </c>
      <c r="C69" s="52" t="s">
        <v>144</v>
      </c>
    </row>
  </sheetData>
  <mergeCells count="4">
    <mergeCell ref="A1:C1"/>
    <mergeCell ref="A23:C23"/>
    <mergeCell ref="A38:C38"/>
    <mergeCell ref="A39:C39"/>
  </mergeCells>
  <pageMargins left="0.7" right="0.7" top="0.75" bottom="0.75" header="0.3" footer="0.3"/>
  <pageSetup orientation="portrait" horizontalDpi="4294967295" verticalDpi="4294967295"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L91"/>
  <sheetViews>
    <sheetView workbookViewId="0">
      <selection activeCell="J46" sqref="J46"/>
    </sheetView>
  </sheetViews>
  <sheetFormatPr baseColWidth="10" defaultColWidth="11.42578125" defaultRowHeight="12.75" x14ac:dyDescent="0.2"/>
  <cols>
    <col min="1" max="1" width="11.42578125" style="2"/>
    <col min="2" max="2" width="43" style="2" customWidth="1"/>
    <col min="3" max="3" width="15.5703125" style="2" customWidth="1"/>
    <col min="4" max="4" width="15" style="2" customWidth="1"/>
    <col min="5" max="5" width="6.28515625" style="2" customWidth="1"/>
    <col min="6" max="6" width="10.85546875" style="2" customWidth="1"/>
    <col min="7" max="7" width="9.85546875" style="2" customWidth="1"/>
    <col min="8" max="8" width="12.140625" style="2" customWidth="1"/>
    <col min="9" max="9" width="19.85546875" style="2" customWidth="1"/>
    <col min="10" max="10" width="14.42578125" style="2" bestFit="1" customWidth="1"/>
    <col min="11" max="16384" width="11.42578125" style="2"/>
  </cols>
  <sheetData>
    <row r="1" spans="2:9" ht="24" customHeight="1" x14ac:dyDescent="0.2">
      <c r="B1" s="97" t="s">
        <v>145</v>
      </c>
      <c r="C1" s="98"/>
      <c r="D1" s="98"/>
      <c r="E1" s="98"/>
      <c r="F1" s="35"/>
      <c r="G1" s="35"/>
      <c r="H1" s="35"/>
      <c r="I1" s="36"/>
    </row>
    <row r="2" spans="2:9" ht="25.5" x14ac:dyDescent="0.2">
      <c r="B2" s="1" t="s">
        <v>18</v>
      </c>
      <c r="C2" s="1" t="s">
        <v>146</v>
      </c>
      <c r="D2" s="1" t="s">
        <v>19</v>
      </c>
      <c r="E2" s="1" t="s">
        <v>68</v>
      </c>
      <c r="F2" s="1" t="s">
        <v>147</v>
      </c>
      <c r="G2" s="1" t="s">
        <v>148</v>
      </c>
      <c r="H2" s="1" t="s">
        <v>149</v>
      </c>
      <c r="I2" s="1" t="s">
        <v>150</v>
      </c>
    </row>
    <row r="3" spans="2:9" ht="18" customHeight="1" x14ac:dyDescent="0.2">
      <c r="B3" s="3" t="s">
        <v>21</v>
      </c>
      <c r="C3" s="4" t="s">
        <v>151</v>
      </c>
      <c r="D3" s="4" t="s">
        <v>22</v>
      </c>
      <c r="E3" s="4">
        <v>17</v>
      </c>
      <c r="F3" s="13">
        <v>1</v>
      </c>
      <c r="G3" s="1">
        <f>+F3*E3</f>
        <v>17</v>
      </c>
      <c r="H3" s="5">
        <v>23500</v>
      </c>
      <c r="I3" s="5">
        <f t="shared" ref="I3:I5" si="0">+H3*E3</f>
        <v>399500</v>
      </c>
    </row>
    <row r="4" spans="2:9" x14ac:dyDescent="0.2">
      <c r="B4" s="6" t="s">
        <v>152</v>
      </c>
      <c r="C4" s="7" t="s">
        <v>153</v>
      </c>
      <c r="D4" s="4" t="s">
        <v>25</v>
      </c>
      <c r="E4" s="4">
        <v>18</v>
      </c>
      <c r="F4" s="4">
        <f t="shared" ref="F4:F11" si="1">+$F$3</f>
        <v>1</v>
      </c>
      <c r="G4" s="1">
        <f t="shared" ref="G4:G5" si="2">+F4*E4</f>
        <v>18</v>
      </c>
      <c r="H4" s="5">
        <f>+VLOOKUP(B4,' Insumos 2024'!$A$3:$L$57,12,0)</f>
        <v>23500.12</v>
      </c>
      <c r="I4" s="5">
        <f t="shared" si="0"/>
        <v>423002.16</v>
      </c>
    </row>
    <row r="5" spans="2:9" x14ac:dyDescent="0.2">
      <c r="B5" s="3" t="s">
        <v>154</v>
      </c>
      <c r="C5" s="4" t="s">
        <v>155</v>
      </c>
      <c r="D5" s="4" t="s">
        <v>25</v>
      </c>
      <c r="E5" s="4">
        <v>50</v>
      </c>
      <c r="F5" s="4">
        <f t="shared" si="1"/>
        <v>1</v>
      </c>
      <c r="G5" s="1">
        <f t="shared" si="2"/>
        <v>50</v>
      </c>
      <c r="H5" s="5">
        <f>+VLOOKUP(B5,' Insumos 2024'!$A$3:$L$57,12,0)</f>
        <v>15499.75</v>
      </c>
      <c r="I5" s="5">
        <f t="shared" si="0"/>
        <v>774987.5</v>
      </c>
    </row>
    <row r="6" spans="2:9" ht="25.5" x14ac:dyDescent="0.2">
      <c r="B6" s="3" t="s">
        <v>33</v>
      </c>
      <c r="C6" s="4" t="s">
        <v>156</v>
      </c>
      <c r="D6" s="4" t="s">
        <v>22</v>
      </c>
      <c r="E6" s="4">
        <v>16</v>
      </c>
      <c r="F6" s="4">
        <f t="shared" si="1"/>
        <v>1</v>
      </c>
      <c r="G6" s="1">
        <f>+F6*E6</f>
        <v>16</v>
      </c>
      <c r="H6" s="5">
        <f>+VLOOKUP(B6,' Insumos 2024'!$A$3:$L$57,12,0)</f>
        <v>22000</v>
      </c>
      <c r="I6" s="5">
        <f>+H6*E6</f>
        <v>352000</v>
      </c>
    </row>
    <row r="7" spans="2:9" x14ac:dyDescent="0.2">
      <c r="B7" s="3" t="s">
        <v>29</v>
      </c>
      <c r="C7" s="4" t="s">
        <v>157</v>
      </c>
      <c r="D7" s="4" t="s">
        <v>22</v>
      </c>
      <c r="E7" s="4">
        <v>6</v>
      </c>
      <c r="F7" s="4">
        <f t="shared" si="1"/>
        <v>1</v>
      </c>
      <c r="G7" s="1">
        <f>+F7*E7</f>
        <v>6</v>
      </c>
      <c r="H7" s="5">
        <f>+VLOOKUP(B7,' Insumos 2024'!$A$3:$L$57,12,0)</f>
        <v>2200.31</v>
      </c>
      <c r="I7" s="5">
        <f>+H7*E7</f>
        <v>13201.86</v>
      </c>
    </row>
    <row r="8" spans="2:9" x14ac:dyDescent="0.2">
      <c r="B8" s="3" t="s">
        <v>31</v>
      </c>
      <c r="C8" s="4" t="s">
        <v>157</v>
      </c>
      <c r="D8" s="4" t="s">
        <v>22</v>
      </c>
      <c r="E8" s="4">
        <v>6</v>
      </c>
      <c r="F8" s="4">
        <f t="shared" si="1"/>
        <v>1</v>
      </c>
      <c r="G8" s="1">
        <f>+F8*E8</f>
        <v>6</v>
      </c>
      <c r="H8" s="5">
        <f>+VLOOKUP(B8,' Insumos 2024'!$A$3:$L$57,12,0)</f>
        <v>2200.31</v>
      </c>
      <c r="I8" s="5">
        <f>+H8*E8</f>
        <v>13201.86</v>
      </c>
    </row>
    <row r="9" spans="2:9" x14ac:dyDescent="0.2">
      <c r="B9" s="3" t="s">
        <v>158</v>
      </c>
      <c r="C9" s="4" t="s">
        <v>159</v>
      </c>
      <c r="D9" s="4" t="s">
        <v>22</v>
      </c>
      <c r="E9" s="4">
        <v>30</v>
      </c>
      <c r="F9" s="4">
        <f t="shared" si="1"/>
        <v>1</v>
      </c>
      <c r="G9" s="1">
        <f t="shared" ref="G9:G21" si="3">+F9*E9</f>
        <v>30</v>
      </c>
      <c r="H9" s="5">
        <f>+VLOOKUP(B9,' Insumos 2024'!$A$3:$L$57,12,0)</f>
        <v>220.15</v>
      </c>
      <c r="I9" s="5">
        <f t="shared" ref="I9:I21" si="4">+H9*E9</f>
        <v>6604.5</v>
      </c>
    </row>
    <row r="10" spans="2:9" x14ac:dyDescent="0.2">
      <c r="B10" s="3" t="s">
        <v>160</v>
      </c>
      <c r="C10" s="4" t="s">
        <v>159</v>
      </c>
      <c r="D10" s="4" t="s">
        <v>22</v>
      </c>
      <c r="E10" s="4">
        <v>30</v>
      </c>
      <c r="F10" s="4">
        <f t="shared" si="1"/>
        <v>1</v>
      </c>
      <c r="G10" s="1">
        <f t="shared" si="3"/>
        <v>30</v>
      </c>
      <c r="H10" s="5">
        <f>+VLOOKUP(B10,' Insumos 2024'!$A$3:$L$57,12,0)</f>
        <v>220.15</v>
      </c>
      <c r="I10" s="5">
        <f t="shared" si="4"/>
        <v>6604.5</v>
      </c>
    </row>
    <row r="11" spans="2:9" x14ac:dyDescent="0.2">
      <c r="B11" s="3" t="s">
        <v>161</v>
      </c>
      <c r="C11" s="4" t="s">
        <v>159</v>
      </c>
      <c r="D11" s="4" t="s">
        <v>22</v>
      </c>
      <c r="E11" s="4">
        <v>5</v>
      </c>
      <c r="F11" s="4">
        <f t="shared" si="1"/>
        <v>1</v>
      </c>
      <c r="G11" s="1">
        <f t="shared" si="3"/>
        <v>5</v>
      </c>
      <c r="H11" s="5">
        <f>+VLOOKUP(B11,' Insumos 2024'!$A$3:$L$57,12,0)</f>
        <v>7600.53</v>
      </c>
      <c r="I11" s="5">
        <f t="shared" si="4"/>
        <v>38002.65</v>
      </c>
    </row>
    <row r="12" spans="2:9" x14ac:dyDescent="0.2">
      <c r="B12" s="3" t="s">
        <v>162</v>
      </c>
      <c r="C12" s="4" t="s">
        <v>163</v>
      </c>
      <c r="D12" s="4" t="s">
        <v>22</v>
      </c>
      <c r="E12" s="4">
        <v>6</v>
      </c>
      <c r="F12" s="4">
        <v>1</v>
      </c>
      <c r="G12" s="1">
        <f t="shared" si="3"/>
        <v>6</v>
      </c>
      <c r="H12" s="5">
        <f>+VLOOKUP(B12,' Insumos 2024'!$A$3:$L$57,12,0)</f>
        <v>8300.25</v>
      </c>
      <c r="I12" s="5">
        <f t="shared" si="4"/>
        <v>49801.5</v>
      </c>
    </row>
    <row r="13" spans="2:9" x14ac:dyDescent="0.2">
      <c r="B13" s="3" t="s">
        <v>164</v>
      </c>
      <c r="C13" s="8" t="s">
        <v>165</v>
      </c>
      <c r="D13" s="4" t="s">
        <v>25</v>
      </c>
      <c r="E13" s="4">
        <v>150</v>
      </c>
      <c r="F13" s="4">
        <f>+$F$3</f>
        <v>1</v>
      </c>
      <c r="G13" s="1">
        <f t="shared" si="3"/>
        <v>150</v>
      </c>
      <c r="H13" s="5">
        <f>+VLOOKUP(B13,' Insumos 2024'!$A$3:$L$57,12,0)</f>
        <v>2200.31</v>
      </c>
      <c r="I13" s="5">
        <f t="shared" si="4"/>
        <v>330046.5</v>
      </c>
    </row>
    <row r="14" spans="2:9" x14ac:dyDescent="0.2">
      <c r="B14" s="3" t="s">
        <v>166</v>
      </c>
      <c r="C14" s="8" t="s">
        <v>167</v>
      </c>
      <c r="D14" s="4" t="s">
        <v>52</v>
      </c>
      <c r="E14" s="4">
        <v>4</v>
      </c>
      <c r="F14" s="4">
        <f>+$F$3</f>
        <v>1</v>
      </c>
      <c r="G14" s="1">
        <f t="shared" si="3"/>
        <v>4</v>
      </c>
      <c r="H14" s="5">
        <f>+VLOOKUP(B14,' Insumos 2024'!$A$3:$L$57,12,0)</f>
        <v>11999.96</v>
      </c>
      <c r="I14" s="5">
        <f t="shared" si="4"/>
        <v>47999.839999999997</v>
      </c>
    </row>
    <row r="15" spans="2:9" x14ac:dyDescent="0.2">
      <c r="B15" s="3" t="s">
        <v>45</v>
      </c>
      <c r="C15" s="4" t="s">
        <v>168</v>
      </c>
      <c r="D15" s="4" t="s">
        <v>169</v>
      </c>
      <c r="E15" s="4">
        <v>1</v>
      </c>
      <c r="F15" s="4">
        <f>+$F$3</f>
        <v>1</v>
      </c>
      <c r="G15" s="1">
        <f t="shared" si="3"/>
        <v>1</v>
      </c>
      <c r="H15" s="5">
        <f>+VLOOKUP(B15,' Insumos 2024'!$A$3:$L$57,12,0)</f>
        <v>15000</v>
      </c>
      <c r="I15" s="5">
        <f t="shared" si="4"/>
        <v>15000</v>
      </c>
    </row>
    <row r="16" spans="2:9" ht="38.25" x14ac:dyDescent="0.2">
      <c r="B16" s="3" t="s">
        <v>170</v>
      </c>
      <c r="C16" s="37" t="s">
        <v>171</v>
      </c>
      <c r="D16" s="4" t="s">
        <v>22</v>
      </c>
      <c r="E16" s="4">
        <v>6</v>
      </c>
      <c r="F16" s="4">
        <f>+$F$3</f>
        <v>1</v>
      </c>
      <c r="G16" s="1">
        <f t="shared" si="3"/>
        <v>6</v>
      </c>
      <c r="H16" s="5">
        <f>+VLOOKUP(B16,' Insumos 2024'!$A$3:$L$57,12,0)</f>
        <v>35000</v>
      </c>
      <c r="I16" s="5">
        <f t="shared" si="4"/>
        <v>210000</v>
      </c>
    </row>
    <row r="17" spans="2:12" x14ac:dyDescent="0.2">
      <c r="B17" s="9" t="s">
        <v>172</v>
      </c>
      <c r="C17" s="37" t="s">
        <v>171</v>
      </c>
      <c r="D17" s="4" t="s">
        <v>22</v>
      </c>
      <c r="E17" s="4">
        <v>6</v>
      </c>
      <c r="F17" s="4">
        <v>1</v>
      </c>
      <c r="G17" s="1">
        <f t="shared" si="3"/>
        <v>6</v>
      </c>
      <c r="H17" s="5">
        <f>+VLOOKUP(B17,' Insumos 2024'!$A$3:$L$57,12,0)</f>
        <v>16800.419999999998</v>
      </c>
      <c r="I17" s="5">
        <f t="shared" si="4"/>
        <v>100802.51999999999</v>
      </c>
    </row>
    <row r="18" spans="2:12" x14ac:dyDescent="0.2">
      <c r="B18" s="9" t="s">
        <v>56</v>
      </c>
      <c r="C18" s="4" t="s">
        <v>173</v>
      </c>
      <c r="D18" s="4" t="s">
        <v>173</v>
      </c>
      <c r="E18" s="4">
        <v>30</v>
      </c>
      <c r="F18" s="4">
        <f>+$F$3</f>
        <v>1</v>
      </c>
      <c r="G18" s="1">
        <f t="shared" si="3"/>
        <v>30</v>
      </c>
      <c r="H18" s="5">
        <f>+VLOOKUP(B18,' Insumos 2024'!$A$3:$L$57,12,0)</f>
        <v>1099.56</v>
      </c>
      <c r="I18" s="5">
        <f t="shared" si="4"/>
        <v>32986.799999999996</v>
      </c>
    </row>
    <row r="19" spans="2:12" x14ac:dyDescent="0.2">
      <c r="B19" s="9" t="s">
        <v>42</v>
      </c>
      <c r="C19" s="10" t="s">
        <v>174</v>
      </c>
      <c r="D19" s="4" t="s">
        <v>169</v>
      </c>
      <c r="E19" s="4">
        <v>3</v>
      </c>
      <c r="F19" s="4">
        <f>+$F$3</f>
        <v>1</v>
      </c>
      <c r="G19" s="1">
        <f t="shared" ref="G19" si="5">+F19*E19</f>
        <v>3</v>
      </c>
      <c r="H19" s="5">
        <f>+VLOOKUP(B19,' Insumos 2024'!$A$3:$L$57,12,0)</f>
        <v>10800.44</v>
      </c>
      <c r="I19" s="5">
        <f t="shared" ref="I19" si="6">+H19*E19</f>
        <v>32401.32</v>
      </c>
    </row>
    <row r="20" spans="2:12" x14ac:dyDescent="0.2">
      <c r="B20" s="3" t="s">
        <v>62</v>
      </c>
      <c r="C20" s="10" t="s">
        <v>129</v>
      </c>
      <c r="D20" s="4" t="s">
        <v>22</v>
      </c>
      <c r="E20" s="4">
        <v>1</v>
      </c>
      <c r="F20" s="4">
        <f>+$F$3</f>
        <v>1</v>
      </c>
      <c r="G20" s="1">
        <f t="shared" si="3"/>
        <v>1</v>
      </c>
      <c r="H20" s="5">
        <v>240000</v>
      </c>
      <c r="I20" s="5">
        <f t="shared" si="4"/>
        <v>240000</v>
      </c>
      <c r="J20" s="64"/>
    </row>
    <row r="21" spans="2:12" x14ac:dyDescent="0.2">
      <c r="B21" s="3" t="s">
        <v>64</v>
      </c>
      <c r="C21" s="10" t="s">
        <v>175</v>
      </c>
      <c r="D21" s="4" t="s">
        <v>65</v>
      </c>
      <c r="E21" s="4">
        <v>3</v>
      </c>
      <c r="F21" s="4">
        <f>+$F$3</f>
        <v>1</v>
      </c>
      <c r="G21" s="1">
        <f t="shared" si="3"/>
        <v>3</v>
      </c>
      <c r="H21" s="5">
        <f>+VLOOKUP(B21,' Insumos 2024'!$A$3:$L$57,12,0)</f>
        <v>220000</v>
      </c>
      <c r="I21" s="5">
        <f t="shared" si="4"/>
        <v>660000</v>
      </c>
    </row>
    <row r="22" spans="2:12" x14ac:dyDescent="0.2">
      <c r="B22" s="101" t="s">
        <v>92</v>
      </c>
      <c r="C22" s="100"/>
      <c r="D22" s="100"/>
      <c r="E22" s="100"/>
      <c r="F22" s="100"/>
      <c r="G22" s="100"/>
      <c r="H22" s="102"/>
      <c r="I22" s="11">
        <f>SUM(I3:I21)</f>
        <v>3746143.51</v>
      </c>
    </row>
    <row r="23" spans="2:12" ht="26.25" customHeight="1" x14ac:dyDescent="0.2">
      <c r="B23" s="97" t="s">
        <v>176</v>
      </c>
      <c r="C23" s="98"/>
      <c r="D23" s="98"/>
      <c r="E23" s="98"/>
      <c r="F23" s="35"/>
      <c r="G23" s="35"/>
      <c r="H23" s="35"/>
      <c r="I23" s="36"/>
    </row>
    <row r="24" spans="2:12" ht="25.5" x14ac:dyDescent="0.2">
      <c r="B24" s="1" t="s">
        <v>18</v>
      </c>
      <c r="C24" s="1" t="s">
        <v>146</v>
      </c>
      <c r="D24" s="1" t="s">
        <v>19</v>
      </c>
      <c r="E24" s="1" t="s">
        <v>68</v>
      </c>
      <c r="F24" s="1" t="s">
        <v>177</v>
      </c>
      <c r="G24" s="1" t="s">
        <v>148</v>
      </c>
      <c r="H24" s="1" t="s">
        <v>149</v>
      </c>
      <c r="I24" s="1" t="s">
        <v>150</v>
      </c>
    </row>
    <row r="25" spans="2:12" ht="25.5" x14ac:dyDescent="0.2">
      <c r="B25" s="3" t="s">
        <v>33</v>
      </c>
      <c r="C25" s="4" t="s">
        <v>156</v>
      </c>
      <c r="D25" s="4" t="s">
        <v>22</v>
      </c>
      <c r="E25" s="4">
        <v>14</v>
      </c>
      <c r="F25" s="4">
        <v>1</v>
      </c>
      <c r="G25" s="1">
        <f t="shared" ref="G25:G36" si="7">+F25*E25</f>
        <v>14</v>
      </c>
      <c r="H25" s="5">
        <f>+VLOOKUP(B6,' Insumos 2024'!$A$3:$L$57,12,0)</f>
        <v>22000</v>
      </c>
      <c r="I25" s="5">
        <f>+H25*E25</f>
        <v>308000</v>
      </c>
    </row>
    <row r="26" spans="2:12" ht="16.5" customHeight="1" x14ac:dyDescent="0.2">
      <c r="B26" s="3" t="s">
        <v>70</v>
      </c>
      <c r="C26" s="4" t="s">
        <v>178</v>
      </c>
      <c r="D26" s="4" t="s">
        <v>22</v>
      </c>
      <c r="E26" s="4">
        <v>1</v>
      </c>
      <c r="F26" s="4">
        <v>1</v>
      </c>
      <c r="G26" s="1">
        <f t="shared" si="7"/>
        <v>1</v>
      </c>
      <c r="H26" s="5">
        <f>+VLOOKUP(B26,' Insumos 2024'!$A$3:$L$57,12,0)</f>
        <v>65899.820000000007</v>
      </c>
      <c r="I26" s="5">
        <f t="shared" ref="I26:I36" si="8">+H26*E26</f>
        <v>65899.820000000007</v>
      </c>
    </row>
    <row r="27" spans="2:12" x14ac:dyDescent="0.2">
      <c r="B27" s="3" t="s">
        <v>72</v>
      </c>
      <c r="C27" s="4" t="s">
        <v>179</v>
      </c>
      <c r="D27" s="4" t="s">
        <v>73</v>
      </c>
      <c r="E27" s="4">
        <v>8</v>
      </c>
      <c r="F27" s="4">
        <v>1</v>
      </c>
      <c r="G27" s="1">
        <f t="shared" si="7"/>
        <v>8</v>
      </c>
      <c r="H27" s="5">
        <f>' Insumos 2024'!L17</f>
        <v>27099.87</v>
      </c>
      <c r="I27" s="5">
        <f t="shared" si="8"/>
        <v>216798.96</v>
      </c>
    </row>
    <row r="28" spans="2:12" x14ac:dyDescent="0.2">
      <c r="B28" s="3" t="s">
        <v>75</v>
      </c>
      <c r="C28" s="4" t="s">
        <v>180</v>
      </c>
      <c r="D28" s="4" t="s">
        <v>76</v>
      </c>
      <c r="E28" s="4">
        <v>6</v>
      </c>
      <c r="F28" s="4">
        <v>1</v>
      </c>
      <c r="G28" s="1">
        <f t="shared" si="7"/>
        <v>6</v>
      </c>
      <c r="H28" s="5">
        <f>' Insumos 2024'!L18</f>
        <v>14899.99</v>
      </c>
      <c r="I28" s="5">
        <f t="shared" si="8"/>
        <v>89399.94</v>
      </c>
      <c r="L28" s="63"/>
    </row>
    <row r="29" spans="2:12" x14ac:dyDescent="0.2">
      <c r="B29" s="3" t="s">
        <v>181</v>
      </c>
      <c r="C29" s="4" t="s">
        <v>182</v>
      </c>
      <c r="D29" s="4" t="s">
        <v>183</v>
      </c>
      <c r="E29" s="4">
        <v>4</v>
      </c>
      <c r="F29" s="4">
        <v>1</v>
      </c>
      <c r="G29" s="1">
        <f t="shared" si="7"/>
        <v>4</v>
      </c>
      <c r="H29" s="5">
        <f>' Insumos 2024'!L21</f>
        <v>14900</v>
      </c>
      <c r="I29" s="5">
        <f t="shared" si="8"/>
        <v>59600</v>
      </c>
    </row>
    <row r="30" spans="2:12" x14ac:dyDescent="0.2">
      <c r="B30" s="3" t="s">
        <v>184</v>
      </c>
      <c r="C30" s="4" t="s">
        <v>185</v>
      </c>
      <c r="D30" s="4" t="s">
        <v>79</v>
      </c>
      <c r="E30" s="4">
        <v>4</v>
      </c>
      <c r="F30" s="4">
        <v>1</v>
      </c>
      <c r="G30" s="1">
        <f t="shared" si="7"/>
        <v>4</v>
      </c>
      <c r="H30" s="5">
        <f>+' Insumos 2024'!L22</f>
        <v>16900</v>
      </c>
      <c r="I30" s="5">
        <f t="shared" si="8"/>
        <v>67600</v>
      </c>
    </row>
    <row r="31" spans="2:12" x14ac:dyDescent="0.2">
      <c r="B31" s="3" t="s">
        <v>186</v>
      </c>
      <c r="C31" s="4" t="s">
        <v>187</v>
      </c>
      <c r="D31" s="4" t="s">
        <v>22</v>
      </c>
      <c r="E31" s="4">
        <v>4</v>
      </c>
      <c r="F31" s="4">
        <v>1</v>
      </c>
      <c r="G31" s="1">
        <f t="shared" si="7"/>
        <v>4</v>
      </c>
      <c r="H31" s="5">
        <f>+VLOOKUP(B31,' Insumos 2024'!$A$3:$L$57,12,0)</f>
        <v>4399.43</v>
      </c>
      <c r="I31" s="5">
        <f t="shared" si="8"/>
        <v>17597.72</v>
      </c>
    </row>
    <row r="32" spans="2:12" x14ac:dyDescent="0.2">
      <c r="B32" s="3" t="s">
        <v>188</v>
      </c>
      <c r="C32" s="4" t="s">
        <v>189</v>
      </c>
      <c r="D32" s="4" t="s">
        <v>43</v>
      </c>
      <c r="E32" s="4">
        <v>3</v>
      </c>
      <c r="F32" s="4">
        <v>1</v>
      </c>
      <c r="G32" s="1">
        <f t="shared" si="7"/>
        <v>3</v>
      </c>
      <c r="H32" s="5">
        <f>+VLOOKUP(B32,' Insumos 2024'!$A$3:$L$57,12,0)</f>
        <v>6499.78</v>
      </c>
      <c r="I32" s="5">
        <f t="shared" si="8"/>
        <v>19499.34</v>
      </c>
    </row>
    <row r="33" spans="2:10" x14ac:dyDescent="0.2">
      <c r="B33" s="3" t="s">
        <v>87</v>
      </c>
      <c r="C33" s="4" t="s">
        <v>182</v>
      </c>
      <c r="D33" s="4" t="s">
        <v>22</v>
      </c>
      <c r="E33" s="4">
        <v>3</v>
      </c>
      <c r="F33" s="4">
        <v>1</v>
      </c>
      <c r="G33" s="1">
        <f t="shared" si="7"/>
        <v>3</v>
      </c>
      <c r="H33" s="5">
        <f>+VLOOKUP(B33,' Insumos 2024'!$A$3:$L$57,12,0)</f>
        <v>29100.260000000002</v>
      </c>
      <c r="I33" s="5">
        <f t="shared" si="8"/>
        <v>87300.78</v>
      </c>
    </row>
    <row r="34" spans="2:10" x14ac:dyDescent="0.2">
      <c r="B34" s="3" t="s">
        <v>89</v>
      </c>
      <c r="C34" s="4" t="s">
        <v>22</v>
      </c>
      <c r="D34" s="4" t="s">
        <v>22</v>
      </c>
      <c r="E34" s="4">
        <v>18</v>
      </c>
      <c r="F34" s="4">
        <v>1</v>
      </c>
      <c r="G34" s="1">
        <f t="shared" si="7"/>
        <v>18</v>
      </c>
      <c r="H34" s="5">
        <f>+VLOOKUP(B34,' Insumos 2024'!$A$3:$L$57,12,0)</f>
        <v>599.76</v>
      </c>
      <c r="I34" s="5">
        <f t="shared" si="8"/>
        <v>10795.68</v>
      </c>
    </row>
    <row r="35" spans="2:10" x14ac:dyDescent="0.2">
      <c r="B35" s="3" t="s">
        <v>62</v>
      </c>
      <c r="C35" s="4" t="s">
        <v>129</v>
      </c>
      <c r="D35" s="4" t="s">
        <v>22</v>
      </c>
      <c r="E35" s="4">
        <v>1</v>
      </c>
      <c r="F35" s="4">
        <v>1</v>
      </c>
      <c r="G35" s="1">
        <f t="shared" si="7"/>
        <v>1</v>
      </c>
      <c r="H35" s="5">
        <v>240000</v>
      </c>
      <c r="I35" s="5">
        <f t="shared" si="8"/>
        <v>240000</v>
      </c>
      <c r="J35" s="64"/>
    </row>
    <row r="36" spans="2:10" x14ac:dyDescent="0.2">
      <c r="B36" s="3" t="s">
        <v>64</v>
      </c>
      <c r="C36" s="4" t="s">
        <v>175</v>
      </c>
      <c r="D36" s="4" t="s">
        <v>65</v>
      </c>
      <c r="E36" s="4">
        <v>1</v>
      </c>
      <c r="F36" s="4">
        <v>1</v>
      </c>
      <c r="G36" s="1">
        <f t="shared" si="7"/>
        <v>1</v>
      </c>
      <c r="H36" s="5">
        <f>+VLOOKUP(B36,' Insumos 2024'!$A$3:$L$57,12,0)</f>
        <v>220000</v>
      </c>
      <c r="I36" s="5">
        <f t="shared" si="8"/>
        <v>220000</v>
      </c>
    </row>
    <row r="37" spans="2:10" x14ac:dyDescent="0.2">
      <c r="B37" s="99" t="s">
        <v>92</v>
      </c>
      <c r="C37" s="100"/>
      <c r="D37" s="100"/>
      <c r="E37" s="100"/>
      <c r="F37" s="100"/>
      <c r="G37" s="100"/>
      <c r="H37" s="102"/>
      <c r="I37" s="11">
        <f>SUM(I25:I36)</f>
        <v>1402492.24</v>
      </c>
    </row>
    <row r="38" spans="2:10" ht="25.5" customHeight="1" x14ac:dyDescent="0.2">
      <c r="B38" s="97" t="s">
        <v>190</v>
      </c>
      <c r="C38" s="98"/>
      <c r="D38" s="98"/>
      <c r="E38" s="98"/>
      <c r="F38" s="98"/>
      <c r="G38" s="98"/>
      <c r="H38" s="98"/>
      <c r="I38" s="103"/>
    </row>
    <row r="39" spans="2:10" ht="25.5" x14ac:dyDescent="0.2">
      <c r="B39" s="1" t="s">
        <v>18</v>
      </c>
      <c r="C39" s="1" t="s">
        <v>146</v>
      </c>
      <c r="D39" s="1" t="s">
        <v>19</v>
      </c>
      <c r="E39" s="1" t="s">
        <v>68</v>
      </c>
      <c r="F39" s="1" t="s">
        <v>177</v>
      </c>
      <c r="G39" s="1" t="s">
        <v>148</v>
      </c>
      <c r="H39" s="1" t="s">
        <v>149</v>
      </c>
      <c r="I39" s="1" t="s">
        <v>150</v>
      </c>
    </row>
    <row r="40" spans="2:10" x14ac:dyDescent="0.2">
      <c r="B40" s="3" t="s">
        <v>101</v>
      </c>
      <c r="C40" s="4"/>
      <c r="D40" s="4" t="s">
        <v>22</v>
      </c>
      <c r="E40" s="4">
        <v>1</v>
      </c>
      <c r="F40" s="4">
        <v>1</v>
      </c>
      <c r="G40" s="1">
        <f t="shared" ref="G40:G83" si="9">+F40*E40</f>
        <v>1</v>
      </c>
      <c r="H40" s="5">
        <v>130000</v>
      </c>
      <c r="I40" s="5">
        <f t="shared" ref="I40:I57" si="10">+E40*H40</f>
        <v>130000</v>
      </c>
      <c r="J40" s="64"/>
    </row>
    <row r="41" spans="2:10" x14ac:dyDescent="0.2">
      <c r="B41" s="3" t="s">
        <v>104</v>
      </c>
      <c r="C41" s="4"/>
      <c r="D41" s="4" t="s">
        <v>105</v>
      </c>
      <c r="E41" s="12">
        <v>5</v>
      </c>
      <c r="F41" s="4">
        <v>1</v>
      </c>
      <c r="G41" s="1">
        <f t="shared" si="9"/>
        <v>5</v>
      </c>
      <c r="H41" s="5">
        <f>+VLOOKUP(B41,' Insumos 2024'!$A$3:$L$57,12,0)</f>
        <v>24478.21</v>
      </c>
      <c r="I41" s="5">
        <f t="shared" si="10"/>
        <v>122391.04999999999</v>
      </c>
    </row>
    <row r="42" spans="2:10" x14ac:dyDescent="0.2">
      <c r="B42" s="3" t="s">
        <v>107</v>
      </c>
      <c r="C42" s="4"/>
      <c r="D42" s="4" t="s">
        <v>105</v>
      </c>
      <c r="E42" s="12">
        <v>2</v>
      </c>
      <c r="F42" s="4">
        <v>1</v>
      </c>
      <c r="G42" s="1">
        <f t="shared" si="9"/>
        <v>2</v>
      </c>
      <c r="H42" s="5">
        <f>+VLOOKUP(B42,' Insumos 2024'!$A$3:$L$57,12,0)</f>
        <v>24500</v>
      </c>
      <c r="I42" s="5">
        <f t="shared" si="10"/>
        <v>49000</v>
      </c>
    </row>
    <row r="43" spans="2:10" x14ac:dyDescent="0.2">
      <c r="B43" s="3" t="s">
        <v>109</v>
      </c>
      <c r="C43" s="3"/>
      <c r="D43" s="4" t="s">
        <v>22</v>
      </c>
      <c r="E43" s="12">
        <v>2</v>
      </c>
      <c r="F43" s="4">
        <v>1</v>
      </c>
      <c r="G43" s="1">
        <f t="shared" si="9"/>
        <v>2</v>
      </c>
      <c r="H43" s="5">
        <f>+VLOOKUP(B43,' Insumos 2024'!$A$3:$L$57,12,0)</f>
        <v>22500</v>
      </c>
      <c r="I43" s="5">
        <f t="shared" si="10"/>
        <v>45000</v>
      </c>
    </row>
    <row r="44" spans="2:10" x14ac:dyDescent="0.2">
      <c r="B44" s="3" t="s">
        <v>111</v>
      </c>
      <c r="C44" s="3"/>
      <c r="D44" s="4" t="s">
        <v>22</v>
      </c>
      <c r="E44" s="12">
        <v>2</v>
      </c>
      <c r="F44" s="4">
        <v>1</v>
      </c>
      <c r="G44" s="1">
        <f t="shared" si="9"/>
        <v>2</v>
      </c>
      <c r="H44" s="5">
        <f>+VLOOKUP(B44,' Insumos 2024'!$A$3:$L$57,12,0)</f>
        <v>22500</v>
      </c>
      <c r="I44" s="5">
        <f t="shared" si="10"/>
        <v>45000</v>
      </c>
    </row>
    <row r="45" spans="2:10" x14ac:dyDescent="0.2">
      <c r="B45" s="3" t="s">
        <v>112</v>
      </c>
      <c r="C45" s="3"/>
      <c r="D45" s="4" t="s">
        <v>22</v>
      </c>
      <c r="E45" s="12">
        <v>4</v>
      </c>
      <c r="F45" s="4">
        <v>1</v>
      </c>
      <c r="G45" s="1">
        <f t="shared" si="9"/>
        <v>4</v>
      </c>
      <c r="H45" s="5">
        <f>+VLOOKUP(B45,' Insumos 2024'!$A$3:$L$57,12,0)</f>
        <v>3700</v>
      </c>
      <c r="I45" s="5">
        <f t="shared" si="10"/>
        <v>14800</v>
      </c>
    </row>
    <row r="46" spans="2:10" x14ac:dyDescent="0.2">
      <c r="B46" s="3" t="s">
        <v>191</v>
      </c>
      <c r="C46" s="4"/>
      <c r="D46" s="4" t="s">
        <v>192</v>
      </c>
      <c r="E46" s="12">
        <v>2</v>
      </c>
      <c r="F46" s="4">
        <v>1</v>
      </c>
      <c r="G46" s="1">
        <f t="shared" si="9"/>
        <v>2</v>
      </c>
      <c r="H46" s="5">
        <f>+VLOOKUP(B46,' Insumos 2024'!$A$3:$L$57,12,0)</f>
        <v>30100</v>
      </c>
      <c r="I46" s="5">
        <f t="shared" si="10"/>
        <v>60200</v>
      </c>
    </row>
    <row r="47" spans="2:10" x14ac:dyDescent="0.2">
      <c r="B47" s="3" t="s">
        <v>113</v>
      </c>
      <c r="C47" s="4"/>
      <c r="D47" s="4" t="s">
        <v>114</v>
      </c>
      <c r="E47" s="12">
        <v>2</v>
      </c>
      <c r="F47" s="4">
        <v>1</v>
      </c>
      <c r="G47" s="1">
        <f t="shared" si="9"/>
        <v>2</v>
      </c>
      <c r="H47" s="5">
        <f>+VLOOKUP(B47,' Insumos 2024'!$A$3:$L$57,12,0)</f>
        <v>3500</v>
      </c>
      <c r="I47" s="5">
        <f t="shared" si="10"/>
        <v>7000</v>
      </c>
    </row>
    <row r="48" spans="2:10" x14ac:dyDescent="0.2">
      <c r="B48" s="3" t="s">
        <v>116</v>
      </c>
      <c r="C48" s="4"/>
      <c r="D48" s="4" t="s">
        <v>114</v>
      </c>
      <c r="E48" s="12">
        <v>2</v>
      </c>
      <c r="F48" s="4">
        <v>1</v>
      </c>
      <c r="G48" s="1">
        <f t="shared" si="9"/>
        <v>2</v>
      </c>
      <c r="H48" s="5">
        <f>+VLOOKUP(B48,' Insumos 2024'!$A$3:$L$57,12,0)</f>
        <v>3500</v>
      </c>
      <c r="I48" s="5">
        <f t="shared" si="10"/>
        <v>7000</v>
      </c>
    </row>
    <row r="49" spans="2:10" x14ac:dyDescent="0.2">
      <c r="B49" s="3" t="s">
        <v>117</v>
      </c>
      <c r="C49" s="4"/>
      <c r="D49" s="4" t="s">
        <v>114</v>
      </c>
      <c r="E49" s="12">
        <v>2</v>
      </c>
      <c r="F49" s="4">
        <v>1</v>
      </c>
      <c r="G49" s="1">
        <f t="shared" si="9"/>
        <v>2</v>
      </c>
      <c r="H49" s="5">
        <f>+VLOOKUP(B49,' Insumos 2024'!$A$3:$L$57,12,0)</f>
        <v>3500</v>
      </c>
      <c r="I49" s="5">
        <f t="shared" si="10"/>
        <v>7000</v>
      </c>
    </row>
    <row r="50" spans="2:10" x14ac:dyDescent="0.2">
      <c r="B50" s="3" t="s">
        <v>118</v>
      </c>
      <c r="C50" s="4"/>
      <c r="D50" s="4" t="s">
        <v>114</v>
      </c>
      <c r="E50" s="12">
        <v>2</v>
      </c>
      <c r="F50" s="4">
        <v>1</v>
      </c>
      <c r="G50" s="1">
        <f t="shared" si="9"/>
        <v>2</v>
      </c>
      <c r="H50" s="5">
        <f>+VLOOKUP(B50,' Insumos 2024'!$A$3:$L$57,12,0)</f>
        <v>3500</v>
      </c>
      <c r="I50" s="5">
        <f t="shared" si="10"/>
        <v>7000</v>
      </c>
    </row>
    <row r="51" spans="2:10" x14ac:dyDescent="0.2">
      <c r="B51" s="3" t="s">
        <v>119</v>
      </c>
      <c r="C51" s="4"/>
      <c r="D51" s="4" t="s">
        <v>114</v>
      </c>
      <c r="E51" s="12">
        <v>2</v>
      </c>
      <c r="F51" s="4">
        <v>1</v>
      </c>
      <c r="G51" s="1">
        <f t="shared" si="9"/>
        <v>2</v>
      </c>
      <c r="H51" s="5">
        <f>+VLOOKUP(B51,' Insumos 2024'!$A$3:$L$57,12,0)</f>
        <v>3500</v>
      </c>
      <c r="I51" s="5">
        <f t="shared" si="10"/>
        <v>7000</v>
      </c>
    </row>
    <row r="52" spans="2:10" x14ac:dyDescent="0.2">
      <c r="B52" s="3" t="s">
        <v>120</v>
      </c>
      <c r="C52" s="4"/>
      <c r="D52" s="4" t="s">
        <v>114</v>
      </c>
      <c r="E52" s="12">
        <v>1</v>
      </c>
      <c r="F52" s="4">
        <v>1</v>
      </c>
      <c r="G52" s="1">
        <f t="shared" si="9"/>
        <v>1</v>
      </c>
      <c r="H52" s="5">
        <f>+VLOOKUP(B52,' Insumos 2024'!$A$3:$L$57,12,0)</f>
        <v>3500</v>
      </c>
      <c r="I52" s="5">
        <f t="shared" si="10"/>
        <v>3500</v>
      </c>
    </row>
    <row r="53" spans="2:10" x14ac:dyDescent="0.2">
      <c r="B53" s="3" t="s">
        <v>121</v>
      </c>
      <c r="C53" s="4"/>
      <c r="D53" s="4" t="s">
        <v>114</v>
      </c>
      <c r="E53" s="12">
        <v>1</v>
      </c>
      <c r="F53" s="4">
        <v>1</v>
      </c>
      <c r="G53" s="1">
        <f t="shared" si="9"/>
        <v>1</v>
      </c>
      <c r="H53" s="5">
        <f>+VLOOKUP(B53,' Insumos 2024'!$A$3:$L$57,12,0)</f>
        <v>3500</v>
      </c>
      <c r="I53" s="5">
        <f t="shared" si="10"/>
        <v>3500</v>
      </c>
    </row>
    <row r="54" spans="2:10" x14ac:dyDescent="0.2">
      <c r="B54" s="3" t="s">
        <v>122</v>
      </c>
      <c r="C54" s="4"/>
      <c r="D54" s="4" t="s">
        <v>114</v>
      </c>
      <c r="E54" s="12">
        <v>1</v>
      </c>
      <c r="F54" s="4">
        <v>1</v>
      </c>
      <c r="G54" s="1">
        <f t="shared" si="9"/>
        <v>1</v>
      </c>
      <c r="H54" s="5">
        <f>+VLOOKUP(B54,' Insumos 2024'!$A$3:$L$57,12,0)</f>
        <v>3500</v>
      </c>
      <c r="I54" s="5">
        <f t="shared" si="10"/>
        <v>3500</v>
      </c>
    </row>
    <row r="55" spans="2:10" x14ac:dyDescent="0.2">
      <c r="B55" s="3" t="s">
        <v>123</v>
      </c>
      <c r="C55" s="4"/>
      <c r="D55" s="4" t="s">
        <v>114</v>
      </c>
      <c r="E55" s="12">
        <v>1</v>
      </c>
      <c r="F55" s="4">
        <v>1</v>
      </c>
      <c r="G55" s="1">
        <f t="shared" si="9"/>
        <v>1</v>
      </c>
      <c r="H55" s="5">
        <f>+VLOOKUP(B55,' Insumos 2024'!$A$3:$L$57,12,0)</f>
        <v>3500</v>
      </c>
      <c r="I55" s="5">
        <f t="shared" si="10"/>
        <v>3500</v>
      </c>
    </row>
    <row r="56" spans="2:10" x14ac:dyDescent="0.2">
      <c r="B56" s="3" t="s">
        <v>193</v>
      </c>
      <c r="C56" s="4"/>
      <c r="D56" s="4" t="s">
        <v>114</v>
      </c>
      <c r="E56" s="12">
        <v>206</v>
      </c>
      <c r="F56" s="4">
        <v>1</v>
      </c>
      <c r="G56" s="1">
        <f t="shared" ref="G56" si="11">+F56*E56</f>
        <v>206</v>
      </c>
      <c r="H56" s="5">
        <f>+VLOOKUP(B56,' Insumos 2024'!$A$3:$L$57,12,0)</f>
        <v>300</v>
      </c>
      <c r="I56" s="5">
        <f t="shared" ref="I56" si="12">+E56*H56</f>
        <v>61800</v>
      </c>
    </row>
    <row r="57" spans="2:10" x14ac:dyDescent="0.2">
      <c r="B57" s="3" t="s">
        <v>126</v>
      </c>
      <c r="C57" s="4"/>
      <c r="D57" s="4" t="s">
        <v>22</v>
      </c>
      <c r="E57" s="12">
        <v>4</v>
      </c>
      <c r="F57" s="4">
        <v>1</v>
      </c>
      <c r="G57" s="1">
        <f t="shared" si="9"/>
        <v>4</v>
      </c>
      <c r="H57" s="5">
        <f>+VLOOKUP(B57,' Insumos 2024'!$A$3:$L$57,12,0)</f>
        <v>10147.200000000001</v>
      </c>
      <c r="I57" s="5">
        <f t="shared" si="10"/>
        <v>40588.800000000003</v>
      </c>
    </row>
    <row r="58" spans="2:10" x14ac:dyDescent="0.2">
      <c r="B58" s="65" t="s">
        <v>237</v>
      </c>
      <c r="C58" s="4"/>
      <c r="D58" s="66" t="s">
        <v>25</v>
      </c>
      <c r="E58" s="67">
        <v>20</v>
      </c>
      <c r="F58" s="4">
        <v>1</v>
      </c>
      <c r="G58" s="1">
        <f t="shared" si="9"/>
        <v>20</v>
      </c>
      <c r="H58" s="5">
        <f>I58/G58</f>
        <v>2510.9</v>
      </c>
      <c r="I58" s="68">
        <v>50218</v>
      </c>
      <c r="J58" s="64"/>
    </row>
    <row r="59" spans="2:10" x14ac:dyDescent="0.2">
      <c r="B59" s="65" t="s">
        <v>212</v>
      </c>
      <c r="C59" s="4"/>
      <c r="D59" s="66" t="s">
        <v>22</v>
      </c>
      <c r="E59" s="67">
        <v>2</v>
      </c>
      <c r="F59" s="4">
        <v>1</v>
      </c>
      <c r="G59" s="1">
        <f t="shared" si="9"/>
        <v>2</v>
      </c>
      <c r="H59" s="5">
        <f>I59/G59</f>
        <v>8587.0400000000009</v>
      </c>
      <c r="I59" s="68">
        <v>17174.080000000002</v>
      </c>
    </row>
    <row r="60" spans="2:10" x14ac:dyDescent="0.2">
      <c r="B60" s="65" t="s">
        <v>213</v>
      </c>
      <c r="C60" s="4"/>
      <c r="D60" s="66" t="s">
        <v>22</v>
      </c>
      <c r="E60" s="67">
        <v>2</v>
      </c>
      <c r="F60" s="4">
        <v>1</v>
      </c>
      <c r="G60" s="1">
        <f t="shared" si="9"/>
        <v>2</v>
      </c>
      <c r="H60" s="5">
        <f t="shared" ref="H60:H83" si="13">I60/G60</f>
        <v>2975</v>
      </c>
      <c r="I60" s="68">
        <v>5950</v>
      </c>
    </row>
    <row r="61" spans="2:10" x14ac:dyDescent="0.2">
      <c r="B61" s="65" t="s">
        <v>214</v>
      </c>
      <c r="C61" s="4"/>
      <c r="D61" s="66" t="s">
        <v>22</v>
      </c>
      <c r="E61" s="67">
        <v>1</v>
      </c>
      <c r="F61" s="4">
        <v>1</v>
      </c>
      <c r="G61" s="1">
        <f t="shared" si="9"/>
        <v>1</v>
      </c>
      <c r="H61" s="5">
        <f t="shared" si="13"/>
        <v>85299.199999999997</v>
      </c>
      <c r="I61" s="68">
        <v>85299.199999999997</v>
      </c>
    </row>
    <row r="62" spans="2:10" x14ac:dyDescent="0.2">
      <c r="B62" s="65" t="s">
        <v>215</v>
      </c>
      <c r="C62" s="4"/>
      <c r="D62" s="66" t="s">
        <v>22</v>
      </c>
      <c r="E62" s="67">
        <v>1</v>
      </c>
      <c r="F62" s="4">
        <v>1</v>
      </c>
      <c r="G62" s="1">
        <f t="shared" si="9"/>
        <v>1</v>
      </c>
      <c r="H62" s="5">
        <f t="shared" si="13"/>
        <v>324628.43</v>
      </c>
      <c r="I62" s="68">
        <v>324628.43</v>
      </c>
    </row>
    <row r="63" spans="2:10" x14ac:dyDescent="0.2">
      <c r="B63" s="65" t="s">
        <v>216</v>
      </c>
      <c r="C63" s="4"/>
      <c r="D63" s="66" t="s">
        <v>22</v>
      </c>
      <c r="E63" s="67">
        <v>1</v>
      </c>
      <c r="F63" s="4">
        <v>1</v>
      </c>
      <c r="G63" s="1">
        <f t="shared" si="9"/>
        <v>1</v>
      </c>
      <c r="H63" s="5">
        <f t="shared" si="13"/>
        <v>14280</v>
      </c>
      <c r="I63" s="68">
        <v>14280</v>
      </c>
    </row>
    <row r="64" spans="2:10" x14ac:dyDescent="0.2">
      <c r="B64" s="65" t="s">
        <v>217</v>
      </c>
      <c r="C64" s="4"/>
      <c r="D64" s="66" t="s">
        <v>22</v>
      </c>
      <c r="E64" s="67">
        <v>3</v>
      </c>
      <c r="F64" s="4">
        <v>1</v>
      </c>
      <c r="G64" s="1">
        <f t="shared" si="9"/>
        <v>3</v>
      </c>
      <c r="H64" s="5">
        <f t="shared" si="13"/>
        <v>3646.16</v>
      </c>
      <c r="I64" s="68">
        <v>10938.48</v>
      </c>
    </row>
    <row r="65" spans="2:9" x14ac:dyDescent="0.2">
      <c r="B65" s="65" t="s">
        <v>218</v>
      </c>
      <c r="C65" s="4"/>
      <c r="D65" s="66" t="s">
        <v>25</v>
      </c>
      <c r="E65" s="67">
        <v>1</v>
      </c>
      <c r="F65" s="4">
        <v>1</v>
      </c>
      <c r="G65" s="1">
        <f t="shared" si="9"/>
        <v>1</v>
      </c>
      <c r="H65" s="5">
        <f t="shared" si="13"/>
        <v>7735</v>
      </c>
      <c r="I65" s="68">
        <v>7735</v>
      </c>
    </row>
    <row r="66" spans="2:9" x14ac:dyDescent="0.2">
      <c r="B66" s="65" t="s">
        <v>219</v>
      </c>
      <c r="C66" s="4"/>
      <c r="D66" s="66" t="s">
        <v>22</v>
      </c>
      <c r="E66" s="67">
        <v>1</v>
      </c>
      <c r="F66" s="4">
        <v>1</v>
      </c>
      <c r="G66" s="1">
        <f t="shared" si="9"/>
        <v>1</v>
      </c>
      <c r="H66" s="5">
        <f t="shared" si="13"/>
        <v>20230</v>
      </c>
      <c r="I66" s="68">
        <v>20230</v>
      </c>
    </row>
    <row r="67" spans="2:9" x14ac:dyDescent="0.2">
      <c r="B67" s="65" t="s">
        <v>220</v>
      </c>
      <c r="C67" s="4"/>
      <c r="D67" s="66" t="s">
        <v>22</v>
      </c>
      <c r="E67" s="67">
        <v>1</v>
      </c>
      <c r="F67" s="4">
        <v>1</v>
      </c>
      <c r="G67" s="1">
        <f t="shared" si="9"/>
        <v>1</v>
      </c>
      <c r="H67" s="5">
        <f t="shared" si="13"/>
        <v>51361.59</v>
      </c>
      <c r="I67" s="68">
        <v>51361.59</v>
      </c>
    </row>
    <row r="68" spans="2:9" x14ac:dyDescent="0.2">
      <c r="B68" s="65" t="s">
        <v>221</v>
      </c>
      <c r="C68" s="4"/>
      <c r="D68" s="66" t="s">
        <v>22</v>
      </c>
      <c r="E68" s="67">
        <v>1</v>
      </c>
      <c r="F68" s="4">
        <v>1</v>
      </c>
      <c r="G68" s="1">
        <f t="shared" si="9"/>
        <v>1</v>
      </c>
      <c r="H68" s="5">
        <f t="shared" si="13"/>
        <v>3691.38</v>
      </c>
      <c r="I68" s="68">
        <v>3691.38</v>
      </c>
    </row>
    <row r="69" spans="2:9" x14ac:dyDescent="0.2">
      <c r="B69" s="65" t="s">
        <v>222</v>
      </c>
      <c r="C69" s="4"/>
      <c r="D69" s="66" t="s">
        <v>22</v>
      </c>
      <c r="E69" s="67">
        <v>1</v>
      </c>
      <c r="F69" s="4">
        <v>1</v>
      </c>
      <c r="G69" s="1">
        <f t="shared" si="9"/>
        <v>1</v>
      </c>
      <c r="H69" s="5">
        <f t="shared" si="13"/>
        <v>2439.5</v>
      </c>
      <c r="I69" s="68">
        <v>2439.5</v>
      </c>
    </row>
    <row r="70" spans="2:9" x14ac:dyDescent="0.2">
      <c r="B70" s="65" t="s">
        <v>223</v>
      </c>
      <c r="C70" s="4"/>
      <c r="D70" s="66" t="s">
        <v>25</v>
      </c>
      <c r="E70" s="67">
        <v>0.5</v>
      </c>
      <c r="F70" s="4">
        <v>1</v>
      </c>
      <c r="G70" s="1">
        <f t="shared" si="9"/>
        <v>0.5</v>
      </c>
      <c r="H70" s="5">
        <f t="shared" si="13"/>
        <v>2835.77</v>
      </c>
      <c r="I70" s="68">
        <v>1417.885</v>
      </c>
    </row>
    <row r="71" spans="2:9" x14ac:dyDescent="0.2">
      <c r="B71" s="65" t="s">
        <v>224</v>
      </c>
      <c r="C71" s="4"/>
      <c r="D71" s="66" t="s">
        <v>22</v>
      </c>
      <c r="E71" s="67">
        <v>1</v>
      </c>
      <c r="F71" s="4">
        <v>1</v>
      </c>
      <c r="G71" s="1">
        <f t="shared" si="9"/>
        <v>1</v>
      </c>
      <c r="H71" s="5">
        <f t="shared" si="13"/>
        <v>671.16</v>
      </c>
      <c r="I71" s="68">
        <v>671.16</v>
      </c>
    </row>
    <row r="72" spans="2:9" x14ac:dyDescent="0.2">
      <c r="B72" s="65" t="s">
        <v>225</v>
      </c>
      <c r="C72" s="4"/>
      <c r="D72" s="66" t="s">
        <v>22</v>
      </c>
      <c r="E72" s="67">
        <v>1</v>
      </c>
      <c r="F72" s="4">
        <v>1</v>
      </c>
      <c r="G72" s="1">
        <f t="shared" si="9"/>
        <v>1</v>
      </c>
      <c r="H72" s="5">
        <f t="shared" si="13"/>
        <v>1789.76</v>
      </c>
      <c r="I72" s="68">
        <v>1789.76</v>
      </c>
    </row>
    <row r="73" spans="2:9" x14ac:dyDescent="0.2">
      <c r="B73" s="65" t="s">
        <v>226</v>
      </c>
      <c r="C73" s="4"/>
      <c r="D73" s="66" t="s">
        <v>25</v>
      </c>
      <c r="E73" s="67">
        <v>70</v>
      </c>
      <c r="F73" s="4">
        <v>1</v>
      </c>
      <c r="G73" s="1">
        <f t="shared" si="9"/>
        <v>70</v>
      </c>
      <c r="H73" s="5">
        <f t="shared" si="13"/>
        <v>863.94</v>
      </c>
      <c r="I73" s="68">
        <v>60475.8</v>
      </c>
    </row>
    <row r="74" spans="2:9" x14ac:dyDescent="0.2">
      <c r="B74" s="65" t="s">
        <v>227</v>
      </c>
      <c r="C74" s="4"/>
      <c r="D74" s="66" t="s">
        <v>22</v>
      </c>
      <c r="E74" s="67">
        <v>12</v>
      </c>
      <c r="F74" s="4">
        <v>1</v>
      </c>
      <c r="G74" s="1">
        <f t="shared" si="9"/>
        <v>12</v>
      </c>
      <c r="H74" s="5">
        <f t="shared" si="13"/>
        <v>643.79</v>
      </c>
      <c r="I74" s="68">
        <v>7725.48</v>
      </c>
    </row>
    <row r="75" spans="2:9" x14ac:dyDescent="0.2">
      <c r="B75" s="65" t="s">
        <v>228</v>
      </c>
      <c r="C75" s="4"/>
      <c r="D75" s="66" t="s">
        <v>22</v>
      </c>
      <c r="E75" s="67">
        <v>14</v>
      </c>
      <c r="F75" s="4">
        <v>1</v>
      </c>
      <c r="G75" s="1">
        <f t="shared" si="9"/>
        <v>14</v>
      </c>
      <c r="H75" s="5">
        <f t="shared" si="13"/>
        <v>690.19999999999993</v>
      </c>
      <c r="I75" s="68">
        <v>9662.7999999999993</v>
      </c>
    </row>
    <row r="76" spans="2:9" x14ac:dyDescent="0.2">
      <c r="B76" s="65" t="s">
        <v>229</v>
      </c>
      <c r="C76" s="4"/>
      <c r="D76" s="66" t="s">
        <v>22</v>
      </c>
      <c r="E76" s="67">
        <v>12</v>
      </c>
      <c r="F76" s="4">
        <v>1</v>
      </c>
      <c r="G76" s="1">
        <f t="shared" si="9"/>
        <v>12</v>
      </c>
      <c r="H76" s="5">
        <f t="shared" si="13"/>
        <v>3667.58</v>
      </c>
      <c r="I76" s="68">
        <v>44010.96</v>
      </c>
    </row>
    <row r="77" spans="2:9" x14ac:dyDescent="0.2">
      <c r="B77" s="65" t="s">
        <v>230</v>
      </c>
      <c r="C77" s="4"/>
      <c r="D77" s="66" t="s">
        <v>22</v>
      </c>
      <c r="E77" s="67">
        <v>13</v>
      </c>
      <c r="F77" s="4">
        <v>1</v>
      </c>
      <c r="G77" s="1">
        <f t="shared" si="9"/>
        <v>13</v>
      </c>
      <c r="H77" s="5">
        <f t="shared" si="13"/>
        <v>293.93</v>
      </c>
      <c r="I77" s="68">
        <v>3821.09</v>
      </c>
    </row>
    <row r="78" spans="2:9" x14ac:dyDescent="0.2">
      <c r="B78" s="65" t="s">
        <v>231</v>
      </c>
      <c r="C78" s="4"/>
      <c r="D78" s="66" t="s">
        <v>22</v>
      </c>
      <c r="E78" s="67">
        <v>100</v>
      </c>
      <c r="F78" s="4">
        <v>1</v>
      </c>
      <c r="G78" s="1">
        <f t="shared" si="9"/>
        <v>100</v>
      </c>
      <c r="H78" s="5">
        <f t="shared" si="13"/>
        <v>737.8</v>
      </c>
      <c r="I78" s="68">
        <v>73780</v>
      </c>
    </row>
    <row r="79" spans="2:9" x14ac:dyDescent="0.2">
      <c r="B79" s="65" t="s">
        <v>232</v>
      </c>
      <c r="C79" s="4"/>
      <c r="D79" s="66" t="s">
        <v>22</v>
      </c>
      <c r="E79" s="67">
        <v>1</v>
      </c>
      <c r="F79" s="4">
        <v>1</v>
      </c>
      <c r="G79" s="1">
        <f t="shared" si="9"/>
        <v>1</v>
      </c>
      <c r="H79" s="5">
        <f t="shared" si="13"/>
        <v>23800</v>
      </c>
      <c r="I79" s="68">
        <v>23800</v>
      </c>
    </row>
    <row r="80" spans="2:9" ht="13.5" customHeight="1" x14ac:dyDescent="0.2">
      <c r="B80" s="65" t="s">
        <v>233</v>
      </c>
      <c r="C80" s="4"/>
      <c r="D80" s="66" t="s">
        <v>22</v>
      </c>
      <c r="E80" s="67">
        <v>12</v>
      </c>
      <c r="F80" s="4">
        <v>1</v>
      </c>
      <c r="G80" s="1">
        <f t="shared" si="9"/>
        <v>12</v>
      </c>
      <c r="H80" s="5">
        <f t="shared" si="13"/>
        <v>878.21999999999991</v>
      </c>
      <c r="I80" s="68">
        <v>10538.64</v>
      </c>
    </row>
    <row r="81" spans="2:9" x14ac:dyDescent="0.2">
      <c r="B81" s="65" t="s">
        <v>234</v>
      </c>
      <c r="C81" s="4"/>
      <c r="D81" s="66" t="s">
        <v>22</v>
      </c>
      <c r="E81" s="67">
        <v>1</v>
      </c>
      <c r="F81" s="4">
        <v>1</v>
      </c>
      <c r="G81" s="1">
        <f t="shared" si="9"/>
        <v>1</v>
      </c>
      <c r="H81" s="5">
        <f t="shared" si="13"/>
        <v>15204.630000000001</v>
      </c>
      <c r="I81" s="68">
        <v>15204.630000000001</v>
      </c>
    </row>
    <row r="82" spans="2:9" x14ac:dyDescent="0.2">
      <c r="B82" s="65" t="s">
        <v>235</v>
      </c>
      <c r="C82" s="4"/>
      <c r="D82" s="66" t="s">
        <v>22</v>
      </c>
      <c r="E82" s="67">
        <v>1</v>
      </c>
      <c r="F82" s="4">
        <v>1</v>
      </c>
      <c r="G82" s="1">
        <f t="shared" si="9"/>
        <v>1</v>
      </c>
      <c r="H82" s="5">
        <f t="shared" si="13"/>
        <v>7375.62</v>
      </c>
      <c r="I82" s="68">
        <v>7375.62</v>
      </c>
    </row>
    <row r="83" spans="2:9" x14ac:dyDescent="0.2">
      <c r="B83" s="65" t="s">
        <v>236</v>
      </c>
      <c r="C83" s="4"/>
      <c r="D83" s="66" t="s">
        <v>22</v>
      </c>
      <c r="E83" s="67">
        <v>1</v>
      </c>
      <c r="F83" s="4">
        <v>1</v>
      </c>
      <c r="G83" s="1">
        <f t="shared" si="9"/>
        <v>1</v>
      </c>
      <c r="H83" s="5">
        <f t="shared" si="13"/>
        <v>3224.9</v>
      </c>
      <c r="I83" s="68">
        <v>3224.9</v>
      </c>
    </row>
    <row r="84" spans="2:9" x14ac:dyDescent="0.2">
      <c r="B84" s="3" t="s">
        <v>128</v>
      </c>
      <c r="C84" s="4"/>
      <c r="D84" s="4" t="s">
        <v>129</v>
      </c>
      <c r="E84" s="4">
        <v>1</v>
      </c>
      <c r="F84" s="4">
        <v>1</v>
      </c>
      <c r="G84" s="1">
        <v>1</v>
      </c>
      <c r="H84" s="5">
        <f>+VLOOKUP(B84,'[2] Insumos '!$A$3:$L$50,12,0)</f>
        <v>30882.6</v>
      </c>
      <c r="I84" s="5">
        <f t="shared" ref="I84" si="14">+E84*H84</f>
        <v>30882.6</v>
      </c>
    </row>
    <row r="85" spans="2:9" ht="20.25" customHeight="1" x14ac:dyDescent="0.25">
      <c r="B85" s="104" t="s">
        <v>92</v>
      </c>
      <c r="C85" s="105"/>
      <c r="D85" s="105"/>
      <c r="E85" s="105"/>
      <c r="F85" s="105"/>
      <c r="G85" s="105"/>
      <c r="H85" s="106"/>
      <c r="I85" s="69">
        <f>SUM(I40:I84)</f>
        <v>1506106.835</v>
      </c>
    </row>
    <row r="86" spans="2:9" x14ac:dyDescent="0.2">
      <c r="B86" s="109" t="s">
        <v>238</v>
      </c>
      <c r="C86" s="110"/>
      <c r="D86" s="110"/>
      <c r="E86" s="110"/>
      <c r="F86" s="110"/>
      <c r="G86" s="110"/>
      <c r="H86" s="111"/>
      <c r="I86" s="107">
        <f>I85+I37+I22</f>
        <v>6654742.585</v>
      </c>
    </row>
    <row r="87" spans="2:9" ht="13.5" thickBot="1" x14ac:dyDescent="0.25">
      <c r="B87" s="112"/>
      <c r="C87" s="113"/>
      <c r="D87" s="113"/>
      <c r="E87" s="113"/>
      <c r="F87" s="113"/>
      <c r="G87" s="113"/>
      <c r="H87" s="114"/>
      <c r="I87" s="108"/>
    </row>
    <row r="88" spans="2:9" x14ac:dyDescent="0.2">
      <c r="B88" s="117" t="s">
        <v>150</v>
      </c>
      <c r="C88" s="118"/>
      <c r="D88" s="118"/>
      <c r="E88" s="118"/>
      <c r="F88" s="118"/>
      <c r="G88" s="118"/>
      <c r="H88" s="119"/>
      <c r="I88" s="115">
        <f>I86*12</f>
        <v>79856911.019999996</v>
      </c>
    </row>
    <row r="89" spans="2:9" ht="13.5" thickBot="1" x14ac:dyDescent="0.25">
      <c r="B89" s="120"/>
      <c r="C89" s="121"/>
      <c r="D89" s="121"/>
      <c r="E89" s="121"/>
      <c r="F89" s="121"/>
      <c r="G89" s="121"/>
      <c r="H89" s="122"/>
      <c r="I89" s="116"/>
    </row>
    <row r="91" spans="2:9" x14ac:dyDescent="0.2">
      <c r="I91" s="63"/>
    </row>
  </sheetData>
  <mergeCells count="10">
    <mergeCell ref="B85:H85"/>
    <mergeCell ref="I86:I87"/>
    <mergeCell ref="B86:H87"/>
    <mergeCell ref="I88:I89"/>
    <mergeCell ref="B88:H89"/>
    <mergeCell ref="B22:H22"/>
    <mergeCell ref="B37:H37"/>
    <mergeCell ref="B1:E1"/>
    <mergeCell ref="B23:E23"/>
    <mergeCell ref="B38:I38"/>
  </mergeCells>
  <phoneticPr fontId="14" type="noConversion"/>
  <pageMargins left="0.7" right="0.7" top="0.75" bottom="0.75" header="0.3" footer="0.3"/>
  <pageSetup orientation="portrait" horizontalDpi="360" verticalDpi="360" r:id="rId1"/>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M76"/>
  <sheetViews>
    <sheetView zoomScaleNormal="100" workbookViewId="0">
      <pane ySplit="1" topLeftCell="A2" activePane="bottomLeft" state="frozen"/>
      <selection pane="bottomLeft" activeCell="A30" sqref="A30:XFD30"/>
    </sheetView>
  </sheetViews>
  <sheetFormatPr baseColWidth="10" defaultColWidth="11.42578125" defaultRowHeight="15" x14ac:dyDescent="0.25"/>
  <cols>
    <col min="1" max="1" width="32.85546875" customWidth="1"/>
    <col min="2" max="2" width="15.42578125" customWidth="1"/>
    <col min="3" max="3" width="14.7109375" customWidth="1"/>
    <col min="4" max="4" width="6.42578125" style="17" customWidth="1"/>
    <col min="5" max="6" width="16.140625" style="16" customWidth="1"/>
    <col min="7" max="7" width="16.140625" style="16" bestFit="1" customWidth="1"/>
    <col min="8" max="8" width="17" style="16" customWidth="1"/>
    <col min="9" max="9" width="16.140625" style="16" bestFit="1" customWidth="1"/>
    <col min="10" max="10" width="17.28515625" style="16" customWidth="1"/>
    <col min="11" max="11" width="13.7109375" style="16" customWidth="1"/>
    <col min="12" max="12" width="14.5703125" style="16" customWidth="1"/>
    <col min="13" max="13" width="14" customWidth="1"/>
  </cols>
  <sheetData>
    <row r="1" spans="1:13" ht="40.5" customHeight="1" x14ac:dyDescent="0.25">
      <c r="A1" s="123" t="s">
        <v>18</v>
      </c>
      <c r="B1" s="132" t="s">
        <v>146</v>
      </c>
      <c r="C1" s="132" t="s">
        <v>19</v>
      </c>
      <c r="D1" s="125" t="s">
        <v>194</v>
      </c>
      <c r="E1" s="127" t="s">
        <v>195</v>
      </c>
      <c r="F1" s="128"/>
      <c r="G1" s="131" t="s">
        <v>196</v>
      </c>
      <c r="H1" s="131"/>
      <c r="I1" s="129" t="s">
        <v>197</v>
      </c>
      <c r="J1" s="129"/>
      <c r="K1" s="130" t="s">
        <v>198</v>
      </c>
      <c r="L1" s="130"/>
      <c r="M1" s="40" t="s">
        <v>198</v>
      </c>
    </row>
    <row r="2" spans="1:13" ht="49.5" customHeight="1" x14ac:dyDescent="0.25">
      <c r="A2" s="124"/>
      <c r="B2" s="133"/>
      <c r="C2" s="133"/>
      <c r="D2" s="126"/>
      <c r="E2" s="24" t="s">
        <v>199</v>
      </c>
      <c r="F2" s="15" t="s">
        <v>200</v>
      </c>
      <c r="G2" s="32" t="s">
        <v>199</v>
      </c>
      <c r="H2" s="32" t="s">
        <v>200</v>
      </c>
      <c r="I2" s="33" t="s">
        <v>199</v>
      </c>
      <c r="J2" s="33" t="s">
        <v>200</v>
      </c>
      <c r="K2" s="34" t="s">
        <v>201</v>
      </c>
      <c r="L2" s="34" t="s">
        <v>202</v>
      </c>
      <c r="M2" s="38" t="s">
        <v>203</v>
      </c>
    </row>
    <row r="3" spans="1:13" x14ac:dyDescent="0.25">
      <c r="A3" s="25" t="s">
        <v>21</v>
      </c>
      <c r="B3" s="4" t="s">
        <v>204</v>
      </c>
      <c r="C3" s="4" t="s">
        <v>22</v>
      </c>
      <c r="D3" s="26">
        <v>0</v>
      </c>
      <c r="E3" s="27">
        <v>25400</v>
      </c>
      <c r="F3" s="28">
        <f>+E3+(D3*E3)</f>
        <v>25400</v>
      </c>
      <c r="G3" s="29">
        <v>23500</v>
      </c>
      <c r="H3" s="29">
        <f>+G3+(G3*D3)</f>
        <v>23500</v>
      </c>
      <c r="I3" s="30">
        <v>28900</v>
      </c>
      <c r="J3" s="30">
        <f>+I3+(I3*D3)</f>
        <v>28900</v>
      </c>
      <c r="K3" s="31">
        <f>+MIN(E3,G3,I3)</f>
        <v>23500</v>
      </c>
      <c r="L3" s="31">
        <f>+MIN(F3,H3,J3)</f>
        <v>23500</v>
      </c>
      <c r="M3" s="39">
        <f>(L3*20%)+L3</f>
        <v>28200</v>
      </c>
    </row>
    <row r="4" spans="1:13" ht="25.5" x14ac:dyDescent="0.25">
      <c r="A4" s="25" t="s">
        <v>152</v>
      </c>
      <c r="B4" s="4" t="s">
        <v>205</v>
      </c>
      <c r="C4" s="4" t="s">
        <v>25</v>
      </c>
      <c r="D4" s="26">
        <v>0.19</v>
      </c>
      <c r="E4" s="27">
        <v>21345</v>
      </c>
      <c r="F4" s="28">
        <f t="shared" ref="F4:F47" si="0">+E4+(D4*E4)</f>
        <v>25400.55</v>
      </c>
      <c r="G4" s="29">
        <v>19748</v>
      </c>
      <c r="H4" s="29">
        <f t="shared" ref="H4:H47" si="1">+G4+(G4*D4)</f>
        <v>23500.12</v>
      </c>
      <c r="I4" s="30">
        <v>24454</v>
      </c>
      <c r="J4" s="30">
        <f t="shared" ref="J4:J47" si="2">+I4+(I4*D4)</f>
        <v>29100.260000000002</v>
      </c>
      <c r="K4" s="31">
        <f t="shared" ref="K4:K47" si="3">+MIN(E4,G4,I4)</f>
        <v>19748</v>
      </c>
      <c r="L4" s="31">
        <f t="shared" ref="L4:L47" si="4">+MIN(F4,H4,J4)</f>
        <v>23500.12</v>
      </c>
      <c r="M4" s="39">
        <f t="shared" ref="M4:M47" si="5">(L4*20%)+L4</f>
        <v>28200.144</v>
      </c>
    </row>
    <row r="5" spans="1:13" ht="30" customHeight="1" x14ac:dyDescent="0.25">
      <c r="A5" s="25" t="s">
        <v>154</v>
      </c>
      <c r="B5" s="4" t="s">
        <v>206</v>
      </c>
      <c r="C5" s="4" t="s">
        <v>25</v>
      </c>
      <c r="D5" s="26">
        <v>0.19</v>
      </c>
      <c r="E5" s="27">
        <v>13866</v>
      </c>
      <c r="F5" s="28">
        <f t="shared" si="0"/>
        <v>16500.54</v>
      </c>
      <c r="G5" s="29">
        <v>13025</v>
      </c>
      <c r="H5" s="29">
        <f t="shared" si="1"/>
        <v>15499.75</v>
      </c>
      <c r="I5" s="30">
        <v>14958</v>
      </c>
      <c r="J5" s="30">
        <f t="shared" si="2"/>
        <v>17800.02</v>
      </c>
      <c r="K5" s="31">
        <f t="shared" si="3"/>
        <v>13025</v>
      </c>
      <c r="L5" s="31">
        <f t="shared" si="4"/>
        <v>15499.75</v>
      </c>
      <c r="M5" s="39">
        <f t="shared" si="5"/>
        <v>18599.7</v>
      </c>
    </row>
    <row r="6" spans="1:13" x14ac:dyDescent="0.25">
      <c r="A6" s="25" t="s">
        <v>33</v>
      </c>
      <c r="B6" s="4" t="s">
        <v>182</v>
      </c>
      <c r="C6" s="4" t="s">
        <v>69</v>
      </c>
      <c r="D6" s="26">
        <v>0</v>
      </c>
      <c r="E6" s="27">
        <v>23000</v>
      </c>
      <c r="F6" s="28">
        <f t="shared" si="0"/>
        <v>23000</v>
      </c>
      <c r="G6" s="29">
        <v>22000</v>
      </c>
      <c r="H6" s="29">
        <f t="shared" si="1"/>
        <v>22000</v>
      </c>
      <c r="I6" s="30">
        <v>28000</v>
      </c>
      <c r="J6" s="30">
        <f t="shared" si="2"/>
        <v>28000</v>
      </c>
      <c r="K6" s="31">
        <f t="shared" si="3"/>
        <v>22000</v>
      </c>
      <c r="L6" s="31">
        <f t="shared" si="4"/>
        <v>22000</v>
      </c>
      <c r="M6" s="39">
        <f t="shared" si="5"/>
        <v>26400</v>
      </c>
    </row>
    <row r="7" spans="1:13" x14ac:dyDescent="0.25">
      <c r="A7" s="25" t="s">
        <v>162</v>
      </c>
      <c r="B7" s="8" t="s">
        <v>207</v>
      </c>
      <c r="C7" s="4" t="s">
        <v>36</v>
      </c>
      <c r="D7" s="26">
        <v>0.19</v>
      </c>
      <c r="E7" s="27">
        <v>7395</v>
      </c>
      <c r="F7" s="28">
        <f t="shared" si="0"/>
        <v>8800.0499999999993</v>
      </c>
      <c r="G7" s="29">
        <v>6975</v>
      </c>
      <c r="H7" s="29">
        <f t="shared" si="1"/>
        <v>8300.25</v>
      </c>
      <c r="I7" s="30">
        <v>7311</v>
      </c>
      <c r="J7" s="30">
        <f t="shared" si="2"/>
        <v>8700.09</v>
      </c>
      <c r="K7" s="31">
        <f t="shared" si="3"/>
        <v>6975</v>
      </c>
      <c r="L7" s="31">
        <f t="shared" si="4"/>
        <v>8300.25</v>
      </c>
      <c r="M7" s="39">
        <f t="shared" si="5"/>
        <v>9960.2999999999993</v>
      </c>
    </row>
    <row r="8" spans="1:13" x14ac:dyDescent="0.25">
      <c r="A8" s="25" t="s">
        <v>158</v>
      </c>
      <c r="B8" s="4" t="s">
        <v>159</v>
      </c>
      <c r="C8" s="4" t="s">
        <v>22</v>
      </c>
      <c r="D8" s="26">
        <v>0.19</v>
      </c>
      <c r="E8" s="27">
        <v>218</v>
      </c>
      <c r="F8" s="28">
        <f t="shared" si="0"/>
        <v>259.42</v>
      </c>
      <c r="G8" s="29">
        <v>185</v>
      </c>
      <c r="H8" s="29">
        <f t="shared" si="1"/>
        <v>220.15</v>
      </c>
      <c r="I8" s="30">
        <v>235</v>
      </c>
      <c r="J8" s="30">
        <f t="shared" si="2"/>
        <v>279.64999999999998</v>
      </c>
      <c r="K8" s="31">
        <f t="shared" si="3"/>
        <v>185</v>
      </c>
      <c r="L8" s="31">
        <f t="shared" si="4"/>
        <v>220.15</v>
      </c>
      <c r="M8" s="39">
        <f t="shared" si="5"/>
        <v>264.18</v>
      </c>
    </row>
    <row r="9" spans="1:13" x14ac:dyDescent="0.25">
      <c r="A9" s="25" t="s">
        <v>160</v>
      </c>
      <c r="B9" s="4" t="s">
        <v>159</v>
      </c>
      <c r="C9" s="4" t="s">
        <v>22</v>
      </c>
      <c r="D9" s="26">
        <v>0.19</v>
      </c>
      <c r="E9" s="27">
        <v>218</v>
      </c>
      <c r="F9" s="28">
        <f t="shared" si="0"/>
        <v>259.42</v>
      </c>
      <c r="G9" s="29">
        <v>185</v>
      </c>
      <c r="H9" s="29">
        <f t="shared" si="1"/>
        <v>220.15</v>
      </c>
      <c r="I9" s="30">
        <v>235</v>
      </c>
      <c r="J9" s="30">
        <f t="shared" si="2"/>
        <v>279.64999999999998</v>
      </c>
      <c r="K9" s="31">
        <f t="shared" si="3"/>
        <v>185</v>
      </c>
      <c r="L9" s="31">
        <f t="shared" si="4"/>
        <v>220.15</v>
      </c>
      <c r="M9" s="39">
        <f t="shared" si="5"/>
        <v>264.18</v>
      </c>
    </row>
    <row r="10" spans="1:13" x14ac:dyDescent="0.25">
      <c r="A10" s="25" t="s">
        <v>161</v>
      </c>
      <c r="B10" s="4" t="s">
        <v>159</v>
      </c>
      <c r="C10" s="4" t="s">
        <v>22</v>
      </c>
      <c r="D10" s="26">
        <v>0.19</v>
      </c>
      <c r="E10" s="27">
        <v>6387</v>
      </c>
      <c r="F10" s="28">
        <f t="shared" si="0"/>
        <v>7600.53</v>
      </c>
      <c r="G10" s="29">
        <v>7227</v>
      </c>
      <c r="H10" s="29">
        <f t="shared" si="1"/>
        <v>8600.130000000001</v>
      </c>
      <c r="I10" s="30">
        <v>7059</v>
      </c>
      <c r="J10" s="30">
        <f t="shared" si="2"/>
        <v>8400.2099999999991</v>
      </c>
      <c r="K10" s="31">
        <f t="shared" si="3"/>
        <v>6387</v>
      </c>
      <c r="L10" s="31">
        <f t="shared" si="4"/>
        <v>7600.53</v>
      </c>
      <c r="M10" s="39">
        <f t="shared" si="5"/>
        <v>9120.6360000000004</v>
      </c>
    </row>
    <row r="11" spans="1:13" x14ac:dyDescent="0.25">
      <c r="A11" s="25" t="s">
        <v>164</v>
      </c>
      <c r="B11" s="8" t="s">
        <v>165</v>
      </c>
      <c r="C11" s="4" t="s">
        <v>25</v>
      </c>
      <c r="D11" s="26">
        <v>0.19</v>
      </c>
      <c r="E11" s="27">
        <v>2185</v>
      </c>
      <c r="F11" s="28">
        <f t="shared" si="0"/>
        <v>2600.15</v>
      </c>
      <c r="G11" s="29">
        <v>1849</v>
      </c>
      <c r="H11" s="29">
        <f t="shared" si="1"/>
        <v>2200.31</v>
      </c>
      <c r="I11" s="30">
        <v>2353</v>
      </c>
      <c r="J11" s="30">
        <f t="shared" si="2"/>
        <v>2800.07</v>
      </c>
      <c r="K11" s="31">
        <f t="shared" si="3"/>
        <v>1849</v>
      </c>
      <c r="L11" s="31">
        <f t="shared" si="4"/>
        <v>2200.31</v>
      </c>
      <c r="M11" s="39">
        <f t="shared" si="5"/>
        <v>2640.3719999999998</v>
      </c>
    </row>
    <row r="12" spans="1:13" x14ac:dyDescent="0.25">
      <c r="A12" s="25" t="s">
        <v>166</v>
      </c>
      <c r="B12" s="8" t="s">
        <v>167</v>
      </c>
      <c r="C12" s="4" t="s">
        <v>52</v>
      </c>
      <c r="D12" s="26">
        <v>0.19</v>
      </c>
      <c r="E12" s="27">
        <v>10084</v>
      </c>
      <c r="F12" s="28">
        <f t="shared" si="0"/>
        <v>11999.96</v>
      </c>
      <c r="G12" s="29">
        <v>11849</v>
      </c>
      <c r="H12" s="29">
        <f t="shared" si="1"/>
        <v>14100.31</v>
      </c>
      <c r="I12" s="30">
        <v>13193</v>
      </c>
      <c r="J12" s="30">
        <f t="shared" si="2"/>
        <v>15699.67</v>
      </c>
      <c r="K12" s="31">
        <f t="shared" si="3"/>
        <v>10084</v>
      </c>
      <c r="L12" s="31">
        <f t="shared" si="4"/>
        <v>11999.96</v>
      </c>
      <c r="M12" s="39">
        <f t="shared" si="5"/>
        <v>14399.951999999999</v>
      </c>
    </row>
    <row r="13" spans="1:13" ht="46.5" customHeight="1" x14ac:dyDescent="0.25">
      <c r="A13" s="25" t="s">
        <v>170</v>
      </c>
      <c r="B13" s="8" t="s">
        <v>207</v>
      </c>
      <c r="C13" s="4" t="s">
        <v>36</v>
      </c>
      <c r="D13" s="26">
        <v>0.19</v>
      </c>
      <c r="E13" s="27"/>
      <c r="F13" s="28">
        <f t="shared" si="0"/>
        <v>0</v>
      </c>
      <c r="G13" s="29"/>
      <c r="H13" s="29">
        <f t="shared" si="1"/>
        <v>0</v>
      </c>
      <c r="I13" s="30"/>
      <c r="J13" s="30">
        <f t="shared" si="2"/>
        <v>0</v>
      </c>
      <c r="K13" s="31">
        <f t="shared" si="3"/>
        <v>0</v>
      </c>
      <c r="L13" s="31">
        <v>35000</v>
      </c>
      <c r="M13" s="39">
        <f t="shared" si="5"/>
        <v>42000</v>
      </c>
    </row>
    <row r="14" spans="1:13" x14ac:dyDescent="0.25">
      <c r="A14" s="25" t="s">
        <v>56</v>
      </c>
      <c r="B14" s="4" t="s">
        <v>173</v>
      </c>
      <c r="C14" s="4" t="s">
        <v>57</v>
      </c>
      <c r="D14" s="26">
        <v>0.19</v>
      </c>
      <c r="E14" s="27">
        <v>924</v>
      </c>
      <c r="F14" s="28">
        <f t="shared" si="0"/>
        <v>1099.56</v>
      </c>
      <c r="G14" s="29">
        <v>1008</v>
      </c>
      <c r="H14" s="29">
        <f t="shared" si="1"/>
        <v>1199.52</v>
      </c>
      <c r="I14" s="30">
        <v>1261</v>
      </c>
      <c r="J14" s="30">
        <f t="shared" si="2"/>
        <v>1500.59</v>
      </c>
      <c r="K14" s="31">
        <f t="shared" si="3"/>
        <v>924</v>
      </c>
      <c r="L14" s="31">
        <f t="shared" si="4"/>
        <v>1099.56</v>
      </c>
      <c r="M14" s="39">
        <f t="shared" si="5"/>
        <v>1319.472</v>
      </c>
    </row>
    <row r="15" spans="1:13" x14ac:dyDescent="0.25">
      <c r="A15" s="25" t="s">
        <v>45</v>
      </c>
      <c r="B15" s="4" t="s">
        <v>182</v>
      </c>
      <c r="C15" s="4" t="s">
        <v>69</v>
      </c>
      <c r="D15" s="26">
        <v>0.19</v>
      </c>
      <c r="E15" s="27"/>
      <c r="F15" s="28">
        <f t="shared" si="0"/>
        <v>0</v>
      </c>
      <c r="G15" s="29"/>
      <c r="H15" s="29">
        <f t="shared" si="1"/>
        <v>0</v>
      </c>
      <c r="I15" s="30"/>
      <c r="J15" s="30">
        <f t="shared" si="2"/>
        <v>0</v>
      </c>
      <c r="K15" s="31">
        <f t="shared" si="3"/>
        <v>0</v>
      </c>
      <c r="L15" s="31">
        <v>15000</v>
      </c>
      <c r="M15" s="39">
        <f t="shared" si="5"/>
        <v>18000</v>
      </c>
    </row>
    <row r="16" spans="1:13" x14ac:dyDescent="0.25">
      <c r="A16" s="25" t="s">
        <v>70</v>
      </c>
      <c r="B16" s="4" t="s">
        <v>178</v>
      </c>
      <c r="C16" s="4" t="s">
        <v>22</v>
      </c>
      <c r="D16" s="26">
        <v>0.19</v>
      </c>
      <c r="E16" s="27">
        <v>55378</v>
      </c>
      <c r="F16" s="28">
        <f t="shared" si="0"/>
        <v>65899.820000000007</v>
      </c>
      <c r="G16" s="29">
        <v>63109</v>
      </c>
      <c r="H16" s="29">
        <f t="shared" si="1"/>
        <v>75099.710000000006</v>
      </c>
      <c r="I16" s="30">
        <v>63866</v>
      </c>
      <c r="J16" s="30">
        <f t="shared" si="2"/>
        <v>76000.540000000008</v>
      </c>
      <c r="K16" s="31">
        <f t="shared" si="3"/>
        <v>55378</v>
      </c>
      <c r="L16" s="31">
        <f t="shared" si="4"/>
        <v>65899.820000000007</v>
      </c>
      <c r="M16" s="39">
        <f t="shared" si="5"/>
        <v>79079.784000000014</v>
      </c>
    </row>
    <row r="17" spans="1:13" x14ac:dyDescent="0.25">
      <c r="A17" s="25" t="s">
        <v>208</v>
      </c>
      <c r="B17" s="4" t="s">
        <v>179</v>
      </c>
      <c r="C17" s="4" t="s">
        <v>73</v>
      </c>
      <c r="D17" s="26">
        <v>0.19</v>
      </c>
      <c r="E17" s="27">
        <v>27815</v>
      </c>
      <c r="F17" s="28">
        <f t="shared" si="0"/>
        <v>33099.85</v>
      </c>
      <c r="G17" s="29">
        <v>22773</v>
      </c>
      <c r="H17" s="29">
        <f t="shared" si="1"/>
        <v>27099.87</v>
      </c>
      <c r="I17" s="30">
        <v>24538</v>
      </c>
      <c r="J17" s="30">
        <f t="shared" si="2"/>
        <v>29200.22</v>
      </c>
      <c r="K17" s="31">
        <f t="shared" si="3"/>
        <v>22773</v>
      </c>
      <c r="L17" s="31">
        <f t="shared" si="4"/>
        <v>27099.87</v>
      </c>
      <c r="M17" s="39">
        <f t="shared" si="5"/>
        <v>32519.843999999997</v>
      </c>
    </row>
    <row r="18" spans="1:13" ht="24.75" customHeight="1" x14ac:dyDescent="0.25">
      <c r="A18" s="25" t="s">
        <v>75</v>
      </c>
      <c r="B18" s="4" t="s">
        <v>180</v>
      </c>
      <c r="C18" s="4" t="s">
        <v>76</v>
      </c>
      <c r="D18" s="26">
        <v>0.19</v>
      </c>
      <c r="E18" s="27">
        <v>14958</v>
      </c>
      <c r="F18" s="28">
        <f t="shared" si="0"/>
        <v>17800.02</v>
      </c>
      <c r="G18" s="29">
        <v>12521</v>
      </c>
      <c r="H18" s="29">
        <f t="shared" si="1"/>
        <v>14899.99</v>
      </c>
      <c r="I18" s="30">
        <v>13866</v>
      </c>
      <c r="J18" s="30">
        <f t="shared" si="2"/>
        <v>16500.54</v>
      </c>
      <c r="K18" s="31">
        <f t="shared" si="3"/>
        <v>12521</v>
      </c>
      <c r="L18" s="31">
        <f t="shared" si="4"/>
        <v>14899.99</v>
      </c>
      <c r="M18" s="39">
        <f t="shared" si="5"/>
        <v>17879.988000000001</v>
      </c>
    </row>
    <row r="19" spans="1:13" ht="32.25" customHeight="1" x14ac:dyDescent="0.25">
      <c r="A19" s="25" t="s">
        <v>172</v>
      </c>
      <c r="B19" s="37" t="s">
        <v>171</v>
      </c>
      <c r="C19" s="4" t="s">
        <v>22</v>
      </c>
      <c r="D19" s="26">
        <v>0.19</v>
      </c>
      <c r="E19" s="27">
        <v>14118</v>
      </c>
      <c r="F19" s="28">
        <f t="shared" si="0"/>
        <v>16800.419999999998</v>
      </c>
      <c r="G19" s="29">
        <v>14874</v>
      </c>
      <c r="H19" s="29">
        <f t="shared" si="1"/>
        <v>17700.060000000001</v>
      </c>
      <c r="I19" s="30">
        <v>15378</v>
      </c>
      <c r="J19" s="30">
        <f t="shared" si="2"/>
        <v>18299.82</v>
      </c>
      <c r="K19" s="31">
        <f t="shared" si="3"/>
        <v>14118</v>
      </c>
      <c r="L19" s="31">
        <f t="shared" si="4"/>
        <v>16800.419999999998</v>
      </c>
      <c r="M19" s="39">
        <f t="shared" si="5"/>
        <v>20160.503999999997</v>
      </c>
    </row>
    <row r="20" spans="1:13" x14ac:dyDescent="0.25">
      <c r="A20" s="25" t="s">
        <v>42</v>
      </c>
      <c r="B20" s="4" t="s">
        <v>43</v>
      </c>
      <c r="C20" s="4" t="s">
        <v>22</v>
      </c>
      <c r="D20" s="26">
        <v>0.19</v>
      </c>
      <c r="E20" s="27">
        <v>11092</v>
      </c>
      <c r="F20" s="28">
        <f t="shared" si="0"/>
        <v>13199.48</v>
      </c>
      <c r="G20" s="29">
        <v>9076</v>
      </c>
      <c r="H20" s="29">
        <f t="shared" si="1"/>
        <v>10800.44</v>
      </c>
      <c r="I20" s="30">
        <v>9328</v>
      </c>
      <c r="J20" s="30">
        <f t="shared" si="2"/>
        <v>11100.32</v>
      </c>
      <c r="K20" s="31">
        <f t="shared" si="3"/>
        <v>9076</v>
      </c>
      <c r="L20" s="31">
        <f t="shared" si="4"/>
        <v>10800.44</v>
      </c>
      <c r="M20" s="39">
        <f t="shared" si="5"/>
        <v>12960.528</v>
      </c>
    </row>
    <row r="21" spans="1:13" x14ac:dyDescent="0.25">
      <c r="A21" s="25" t="s">
        <v>181</v>
      </c>
      <c r="B21" s="4" t="s">
        <v>182</v>
      </c>
      <c r="C21" s="4" t="s">
        <v>79</v>
      </c>
      <c r="D21" s="26">
        <v>0</v>
      </c>
      <c r="E21" s="27">
        <v>16800</v>
      </c>
      <c r="F21" s="28">
        <f t="shared" si="0"/>
        <v>16800</v>
      </c>
      <c r="G21" s="29">
        <v>14900</v>
      </c>
      <c r="H21" s="29">
        <f t="shared" si="1"/>
        <v>14900</v>
      </c>
      <c r="I21" s="30">
        <v>16100</v>
      </c>
      <c r="J21" s="30">
        <f t="shared" si="2"/>
        <v>16100</v>
      </c>
      <c r="K21" s="31">
        <f t="shared" si="3"/>
        <v>14900</v>
      </c>
      <c r="L21" s="31">
        <f t="shared" si="4"/>
        <v>14900</v>
      </c>
      <c r="M21" s="39">
        <f t="shared" si="5"/>
        <v>17880</v>
      </c>
    </row>
    <row r="22" spans="1:13" x14ac:dyDescent="0.25">
      <c r="A22" s="25" t="s">
        <v>184</v>
      </c>
      <c r="B22" s="4" t="s">
        <v>182</v>
      </c>
      <c r="C22" s="4" t="s">
        <v>81</v>
      </c>
      <c r="D22" s="26">
        <v>0</v>
      </c>
      <c r="E22" s="27">
        <v>20700</v>
      </c>
      <c r="F22" s="28">
        <f t="shared" si="0"/>
        <v>20700</v>
      </c>
      <c r="G22" s="29">
        <v>16900</v>
      </c>
      <c r="H22" s="29">
        <f t="shared" si="1"/>
        <v>16900</v>
      </c>
      <c r="I22" s="30">
        <v>19800</v>
      </c>
      <c r="J22" s="30">
        <f t="shared" si="2"/>
        <v>19800</v>
      </c>
      <c r="K22" s="31">
        <f t="shared" si="3"/>
        <v>16900</v>
      </c>
      <c r="L22" s="31">
        <f t="shared" si="4"/>
        <v>16900</v>
      </c>
      <c r="M22" s="39">
        <f t="shared" si="5"/>
        <v>20280</v>
      </c>
    </row>
    <row r="23" spans="1:13" x14ac:dyDescent="0.25">
      <c r="A23" s="25" t="s">
        <v>29</v>
      </c>
      <c r="B23" s="4" t="s">
        <v>173</v>
      </c>
      <c r="C23" s="4" t="s">
        <v>173</v>
      </c>
      <c r="D23" s="26">
        <v>0.19</v>
      </c>
      <c r="E23" s="27">
        <v>2185</v>
      </c>
      <c r="F23" s="28">
        <f t="shared" si="0"/>
        <v>2600.15</v>
      </c>
      <c r="G23" s="29">
        <v>1849</v>
      </c>
      <c r="H23" s="29">
        <f t="shared" si="1"/>
        <v>2200.31</v>
      </c>
      <c r="I23" s="30">
        <v>2353</v>
      </c>
      <c r="J23" s="30">
        <f t="shared" si="2"/>
        <v>2800.07</v>
      </c>
      <c r="K23" s="31">
        <f t="shared" si="3"/>
        <v>1849</v>
      </c>
      <c r="L23" s="31">
        <f t="shared" si="4"/>
        <v>2200.31</v>
      </c>
      <c r="M23" s="39">
        <f t="shared" si="5"/>
        <v>2640.3719999999998</v>
      </c>
    </row>
    <row r="24" spans="1:13" x14ac:dyDescent="0.25">
      <c r="A24" s="25" t="s">
        <v>31</v>
      </c>
      <c r="B24" s="4" t="s">
        <v>173</v>
      </c>
      <c r="C24" s="4" t="s">
        <v>173</v>
      </c>
      <c r="D24" s="26">
        <v>0.19</v>
      </c>
      <c r="E24" s="27">
        <v>2185</v>
      </c>
      <c r="F24" s="28">
        <f t="shared" si="0"/>
        <v>2600.15</v>
      </c>
      <c r="G24" s="29">
        <v>1849</v>
      </c>
      <c r="H24" s="29">
        <f t="shared" ref="H24" si="6">+G24+(G24*D24)</f>
        <v>2200.31</v>
      </c>
      <c r="I24" s="30">
        <v>2353</v>
      </c>
      <c r="J24" s="30">
        <f t="shared" ref="J24" si="7">+I24+(I24*D24)</f>
        <v>2800.07</v>
      </c>
      <c r="K24" s="31">
        <f t="shared" ref="K24" si="8">+MIN(E24,G24,I24)</f>
        <v>1849</v>
      </c>
      <c r="L24" s="31">
        <f t="shared" ref="L24" si="9">+MIN(F24,H24,J24)</f>
        <v>2200.31</v>
      </c>
      <c r="M24" s="39">
        <f t="shared" si="5"/>
        <v>2640.3719999999998</v>
      </c>
    </row>
    <row r="25" spans="1:13" x14ac:dyDescent="0.25">
      <c r="A25" s="25" t="s">
        <v>186</v>
      </c>
      <c r="B25" s="4" t="s">
        <v>187</v>
      </c>
      <c r="C25" s="4" t="s">
        <v>22</v>
      </c>
      <c r="D25" s="26">
        <v>0.19</v>
      </c>
      <c r="E25" s="27">
        <v>4622</v>
      </c>
      <c r="F25" s="28">
        <f t="shared" si="0"/>
        <v>5500.18</v>
      </c>
      <c r="G25" s="29">
        <v>3697</v>
      </c>
      <c r="H25" s="29">
        <f t="shared" si="1"/>
        <v>4399.43</v>
      </c>
      <c r="I25" s="30">
        <v>4034</v>
      </c>
      <c r="J25" s="30">
        <f t="shared" si="2"/>
        <v>4800.46</v>
      </c>
      <c r="K25" s="31">
        <f t="shared" si="3"/>
        <v>3697</v>
      </c>
      <c r="L25" s="31">
        <f t="shared" si="4"/>
        <v>4399.43</v>
      </c>
      <c r="M25" s="39">
        <f t="shared" si="5"/>
        <v>5279.3160000000007</v>
      </c>
    </row>
    <row r="26" spans="1:13" x14ac:dyDescent="0.25">
      <c r="A26" s="25" t="s">
        <v>188</v>
      </c>
      <c r="B26" s="4" t="s">
        <v>209</v>
      </c>
      <c r="C26" s="4" t="s">
        <v>43</v>
      </c>
      <c r="D26" s="26">
        <v>0.19</v>
      </c>
      <c r="E26" s="27">
        <v>6807</v>
      </c>
      <c r="F26" s="28">
        <f t="shared" si="0"/>
        <v>8100.33</v>
      </c>
      <c r="G26" s="29">
        <v>5462</v>
      </c>
      <c r="H26" s="29">
        <f t="shared" si="1"/>
        <v>6499.78</v>
      </c>
      <c r="I26" s="30">
        <v>5966</v>
      </c>
      <c r="J26" s="30">
        <f t="shared" si="2"/>
        <v>7099.54</v>
      </c>
      <c r="K26" s="31">
        <f t="shared" si="3"/>
        <v>5462</v>
      </c>
      <c r="L26" s="31">
        <f t="shared" si="4"/>
        <v>6499.78</v>
      </c>
      <c r="M26" s="39">
        <f t="shared" si="5"/>
        <v>7799.7359999999999</v>
      </c>
    </row>
    <row r="27" spans="1:13" x14ac:dyDescent="0.25">
      <c r="A27" s="25" t="s">
        <v>87</v>
      </c>
      <c r="B27" s="4" t="s">
        <v>182</v>
      </c>
      <c r="C27" s="4" t="s">
        <v>22</v>
      </c>
      <c r="D27" s="26">
        <v>0.19</v>
      </c>
      <c r="E27" s="27">
        <v>26891</v>
      </c>
      <c r="F27" s="28">
        <f t="shared" si="0"/>
        <v>32000.29</v>
      </c>
      <c r="G27" s="29">
        <v>24454</v>
      </c>
      <c r="H27" s="29">
        <f t="shared" si="1"/>
        <v>29100.260000000002</v>
      </c>
      <c r="I27" s="30">
        <v>29832</v>
      </c>
      <c r="J27" s="30">
        <f t="shared" si="2"/>
        <v>35500.080000000002</v>
      </c>
      <c r="K27" s="31">
        <f t="shared" si="3"/>
        <v>24454</v>
      </c>
      <c r="L27" s="31">
        <f t="shared" si="4"/>
        <v>29100.260000000002</v>
      </c>
      <c r="M27" s="39">
        <f t="shared" si="5"/>
        <v>34920.312000000005</v>
      </c>
    </row>
    <row r="28" spans="1:13" x14ac:dyDescent="0.25">
      <c r="A28" s="25" t="s">
        <v>89</v>
      </c>
      <c r="B28" s="4" t="s">
        <v>22</v>
      </c>
      <c r="C28" s="4" t="s">
        <v>22</v>
      </c>
      <c r="D28" s="26">
        <v>0.19</v>
      </c>
      <c r="E28" s="27">
        <v>630</v>
      </c>
      <c r="F28" s="28">
        <f t="shared" si="0"/>
        <v>749.7</v>
      </c>
      <c r="G28" s="29">
        <v>504</v>
      </c>
      <c r="H28" s="29">
        <f t="shared" si="1"/>
        <v>599.76</v>
      </c>
      <c r="I28" s="30">
        <v>588</v>
      </c>
      <c r="J28" s="30">
        <f t="shared" si="2"/>
        <v>699.72</v>
      </c>
      <c r="K28" s="31">
        <f t="shared" si="3"/>
        <v>504</v>
      </c>
      <c r="L28" s="31">
        <f t="shared" si="4"/>
        <v>599.76</v>
      </c>
      <c r="M28" s="39">
        <f t="shared" si="5"/>
        <v>719.71199999999999</v>
      </c>
    </row>
    <row r="29" spans="1:13" ht="25.5" x14ac:dyDescent="0.25">
      <c r="A29" s="25" t="s">
        <v>101</v>
      </c>
      <c r="B29" s="4"/>
      <c r="C29" s="4" t="s">
        <v>22</v>
      </c>
      <c r="D29" s="26">
        <v>0.19</v>
      </c>
      <c r="E29" s="27"/>
      <c r="F29" s="28">
        <f t="shared" si="0"/>
        <v>0</v>
      </c>
      <c r="G29" s="29"/>
      <c r="H29" s="29">
        <f t="shared" si="1"/>
        <v>0</v>
      </c>
      <c r="I29" s="30"/>
      <c r="J29" s="30">
        <f t="shared" si="2"/>
        <v>0</v>
      </c>
      <c r="K29" s="31">
        <f t="shared" si="3"/>
        <v>0</v>
      </c>
      <c r="L29" s="31">
        <v>130000</v>
      </c>
      <c r="M29" s="39">
        <f t="shared" si="5"/>
        <v>156000</v>
      </c>
    </row>
    <row r="30" spans="1:13" x14ac:dyDescent="0.25">
      <c r="A30" s="25" t="s">
        <v>104</v>
      </c>
      <c r="B30" s="4"/>
      <c r="C30" s="4" t="s">
        <v>105</v>
      </c>
      <c r="D30" s="26">
        <v>0</v>
      </c>
      <c r="E30" s="27">
        <v>25200</v>
      </c>
      <c r="F30" s="28">
        <f t="shared" si="0"/>
        <v>25200</v>
      </c>
      <c r="G30" s="29">
        <v>24478.21</v>
      </c>
      <c r="H30" s="29">
        <f t="shared" si="1"/>
        <v>24478.21</v>
      </c>
      <c r="I30" s="30">
        <v>29500</v>
      </c>
      <c r="J30" s="30">
        <f t="shared" si="2"/>
        <v>29500</v>
      </c>
      <c r="K30" s="31">
        <f t="shared" si="3"/>
        <v>24478.21</v>
      </c>
      <c r="L30" s="31">
        <f t="shared" si="4"/>
        <v>24478.21</v>
      </c>
      <c r="M30" s="39">
        <f t="shared" si="5"/>
        <v>29373.851999999999</v>
      </c>
    </row>
    <row r="31" spans="1:13" x14ac:dyDescent="0.25">
      <c r="A31" s="25" t="s">
        <v>107</v>
      </c>
      <c r="B31" s="4"/>
      <c r="C31" s="4" t="s">
        <v>105</v>
      </c>
      <c r="D31" s="26">
        <v>0</v>
      </c>
      <c r="E31" s="27">
        <v>25200</v>
      </c>
      <c r="F31" s="28">
        <f t="shared" si="0"/>
        <v>25200</v>
      </c>
      <c r="G31" s="29">
        <v>24500</v>
      </c>
      <c r="H31" s="29">
        <f t="shared" si="1"/>
        <v>24500</v>
      </c>
      <c r="I31" s="30">
        <v>29500</v>
      </c>
      <c r="J31" s="30">
        <f t="shared" si="2"/>
        <v>29500</v>
      </c>
      <c r="K31" s="31">
        <f t="shared" si="3"/>
        <v>24500</v>
      </c>
      <c r="L31" s="31">
        <f t="shared" si="4"/>
        <v>24500</v>
      </c>
      <c r="M31" s="39">
        <f t="shared" si="5"/>
        <v>29400</v>
      </c>
    </row>
    <row r="32" spans="1:13" x14ac:dyDescent="0.25">
      <c r="A32" s="25" t="s">
        <v>109</v>
      </c>
      <c r="B32" s="3"/>
      <c r="C32" s="4" t="s">
        <v>22</v>
      </c>
      <c r="D32" s="26">
        <v>0</v>
      </c>
      <c r="E32" s="27">
        <v>23200</v>
      </c>
      <c r="F32" s="28">
        <f t="shared" si="0"/>
        <v>23200</v>
      </c>
      <c r="G32" s="29">
        <v>22500</v>
      </c>
      <c r="H32" s="29">
        <f t="shared" si="1"/>
        <v>22500</v>
      </c>
      <c r="I32" s="30">
        <v>27500</v>
      </c>
      <c r="J32" s="30">
        <f t="shared" si="2"/>
        <v>27500</v>
      </c>
      <c r="K32" s="31">
        <f t="shared" si="3"/>
        <v>22500</v>
      </c>
      <c r="L32" s="31">
        <f t="shared" si="4"/>
        <v>22500</v>
      </c>
      <c r="M32" s="39">
        <f t="shared" si="5"/>
        <v>27000</v>
      </c>
    </row>
    <row r="33" spans="1:13" x14ac:dyDescent="0.25">
      <c r="A33" s="25" t="s">
        <v>111</v>
      </c>
      <c r="B33" s="3"/>
      <c r="C33" s="4" t="s">
        <v>22</v>
      </c>
      <c r="D33" s="26">
        <v>0</v>
      </c>
      <c r="E33" s="27">
        <v>23200</v>
      </c>
      <c r="F33" s="28">
        <f t="shared" si="0"/>
        <v>23200</v>
      </c>
      <c r="G33" s="29">
        <v>22500</v>
      </c>
      <c r="H33" s="29">
        <f t="shared" si="1"/>
        <v>22500</v>
      </c>
      <c r="I33" s="30">
        <v>27500</v>
      </c>
      <c r="J33" s="30">
        <f t="shared" si="2"/>
        <v>27500</v>
      </c>
      <c r="K33" s="31">
        <f t="shared" si="3"/>
        <v>22500</v>
      </c>
      <c r="L33" s="31">
        <f t="shared" si="4"/>
        <v>22500</v>
      </c>
      <c r="M33" s="39">
        <f t="shared" si="5"/>
        <v>27000</v>
      </c>
    </row>
    <row r="34" spans="1:13" x14ac:dyDescent="0.25">
      <c r="A34" s="25" t="s">
        <v>112</v>
      </c>
      <c r="B34" s="3"/>
      <c r="C34" s="4" t="s">
        <v>22</v>
      </c>
      <c r="D34" s="26">
        <v>0</v>
      </c>
      <c r="E34" s="27">
        <v>3900</v>
      </c>
      <c r="F34" s="28">
        <f t="shared" si="0"/>
        <v>3900</v>
      </c>
      <c r="G34" s="29">
        <v>3700</v>
      </c>
      <c r="H34" s="29">
        <f t="shared" si="1"/>
        <v>3700</v>
      </c>
      <c r="I34" s="30">
        <v>4400</v>
      </c>
      <c r="J34" s="30">
        <f t="shared" si="2"/>
        <v>4400</v>
      </c>
      <c r="K34" s="31">
        <f t="shared" si="3"/>
        <v>3700</v>
      </c>
      <c r="L34" s="31">
        <f t="shared" si="4"/>
        <v>3700</v>
      </c>
      <c r="M34" s="39">
        <f t="shared" si="5"/>
        <v>4440</v>
      </c>
    </row>
    <row r="35" spans="1:13" x14ac:dyDescent="0.25">
      <c r="A35" s="25" t="s">
        <v>191</v>
      </c>
      <c r="B35" s="4"/>
      <c r="C35" s="4" t="s">
        <v>192</v>
      </c>
      <c r="D35" s="26">
        <v>0</v>
      </c>
      <c r="E35" s="27">
        <v>30100</v>
      </c>
      <c r="F35" s="28">
        <f t="shared" si="0"/>
        <v>30100</v>
      </c>
      <c r="G35" s="29">
        <v>32700</v>
      </c>
      <c r="H35" s="29">
        <f t="shared" si="1"/>
        <v>32700</v>
      </c>
      <c r="I35" s="30">
        <v>42000</v>
      </c>
      <c r="J35" s="30">
        <f t="shared" si="2"/>
        <v>42000</v>
      </c>
      <c r="K35" s="31">
        <f t="shared" si="3"/>
        <v>30100</v>
      </c>
      <c r="L35" s="31">
        <f t="shared" si="4"/>
        <v>30100</v>
      </c>
      <c r="M35" s="39">
        <f t="shared" si="5"/>
        <v>36120</v>
      </c>
    </row>
    <row r="36" spans="1:13" x14ac:dyDescent="0.25">
      <c r="A36" s="25" t="s">
        <v>113</v>
      </c>
      <c r="B36" s="4"/>
      <c r="C36" s="4" t="s">
        <v>114</v>
      </c>
      <c r="D36" s="26">
        <v>0</v>
      </c>
      <c r="E36" s="27">
        <v>3500</v>
      </c>
      <c r="F36" s="28">
        <f t="shared" si="0"/>
        <v>3500</v>
      </c>
      <c r="G36" s="29">
        <v>4100</v>
      </c>
      <c r="H36" s="29">
        <f t="shared" si="1"/>
        <v>4100</v>
      </c>
      <c r="I36" s="30">
        <v>3900</v>
      </c>
      <c r="J36" s="30">
        <f t="shared" si="2"/>
        <v>3900</v>
      </c>
      <c r="K36" s="31">
        <f t="shared" si="3"/>
        <v>3500</v>
      </c>
      <c r="L36" s="31">
        <f t="shared" si="4"/>
        <v>3500</v>
      </c>
      <c r="M36" s="39">
        <f t="shared" si="5"/>
        <v>4200</v>
      </c>
    </row>
    <row r="37" spans="1:13" x14ac:dyDescent="0.25">
      <c r="A37" s="25" t="s">
        <v>116</v>
      </c>
      <c r="B37" s="4"/>
      <c r="C37" s="4" t="s">
        <v>114</v>
      </c>
      <c r="D37" s="26">
        <v>0</v>
      </c>
      <c r="E37" s="27">
        <v>3500</v>
      </c>
      <c r="F37" s="28">
        <f t="shared" si="0"/>
        <v>3500</v>
      </c>
      <c r="G37" s="29">
        <v>4100</v>
      </c>
      <c r="H37" s="29">
        <f t="shared" si="1"/>
        <v>4100</v>
      </c>
      <c r="I37" s="30">
        <v>3900</v>
      </c>
      <c r="J37" s="30">
        <f t="shared" si="2"/>
        <v>3900</v>
      </c>
      <c r="K37" s="31">
        <f t="shared" si="3"/>
        <v>3500</v>
      </c>
      <c r="L37" s="31">
        <f t="shared" si="4"/>
        <v>3500</v>
      </c>
      <c r="M37" s="39">
        <f t="shared" si="5"/>
        <v>4200</v>
      </c>
    </row>
    <row r="38" spans="1:13" x14ac:dyDescent="0.25">
      <c r="A38" s="25" t="s">
        <v>117</v>
      </c>
      <c r="B38" s="4"/>
      <c r="C38" s="4" t="s">
        <v>114</v>
      </c>
      <c r="D38" s="26">
        <v>0</v>
      </c>
      <c r="E38" s="27">
        <v>3500</v>
      </c>
      <c r="F38" s="28">
        <f t="shared" si="0"/>
        <v>3500</v>
      </c>
      <c r="G38" s="29">
        <v>4100</v>
      </c>
      <c r="H38" s="29">
        <f t="shared" si="1"/>
        <v>4100</v>
      </c>
      <c r="I38" s="30">
        <v>3900</v>
      </c>
      <c r="J38" s="30">
        <f t="shared" si="2"/>
        <v>3900</v>
      </c>
      <c r="K38" s="31">
        <f t="shared" si="3"/>
        <v>3500</v>
      </c>
      <c r="L38" s="31">
        <f t="shared" si="4"/>
        <v>3500</v>
      </c>
      <c r="M38" s="39">
        <f t="shared" si="5"/>
        <v>4200</v>
      </c>
    </row>
    <row r="39" spans="1:13" x14ac:dyDescent="0.25">
      <c r="A39" s="25" t="s">
        <v>118</v>
      </c>
      <c r="B39" s="4"/>
      <c r="C39" s="4" t="s">
        <v>114</v>
      </c>
      <c r="D39" s="26">
        <v>0</v>
      </c>
      <c r="E39" s="27">
        <v>3500</v>
      </c>
      <c r="F39" s="28">
        <f t="shared" si="0"/>
        <v>3500</v>
      </c>
      <c r="G39" s="29">
        <v>4100</v>
      </c>
      <c r="H39" s="29">
        <f t="shared" si="1"/>
        <v>4100</v>
      </c>
      <c r="I39" s="30">
        <v>3900</v>
      </c>
      <c r="J39" s="30">
        <f t="shared" si="2"/>
        <v>3900</v>
      </c>
      <c r="K39" s="31">
        <f t="shared" si="3"/>
        <v>3500</v>
      </c>
      <c r="L39" s="31">
        <f t="shared" si="4"/>
        <v>3500</v>
      </c>
      <c r="M39" s="39">
        <f t="shared" si="5"/>
        <v>4200</v>
      </c>
    </row>
    <row r="40" spans="1:13" ht="25.5" x14ac:dyDescent="0.25">
      <c r="A40" s="25" t="s">
        <v>119</v>
      </c>
      <c r="B40" s="4"/>
      <c r="C40" s="4" t="s">
        <v>114</v>
      </c>
      <c r="D40" s="26">
        <v>0</v>
      </c>
      <c r="E40" s="27">
        <v>3500</v>
      </c>
      <c r="F40" s="28">
        <f t="shared" si="0"/>
        <v>3500</v>
      </c>
      <c r="G40" s="29">
        <v>4100</v>
      </c>
      <c r="H40" s="29">
        <f t="shared" si="1"/>
        <v>4100</v>
      </c>
      <c r="I40" s="30">
        <v>3900</v>
      </c>
      <c r="J40" s="30">
        <f t="shared" si="2"/>
        <v>3900</v>
      </c>
      <c r="K40" s="31">
        <f t="shared" si="3"/>
        <v>3500</v>
      </c>
      <c r="L40" s="31">
        <f t="shared" si="4"/>
        <v>3500</v>
      </c>
      <c r="M40" s="39">
        <f t="shared" si="5"/>
        <v>4200</v>
      </c>
    </row>
    <row r="41" spans="1:13" x14ac:dyDescent="0.25">
      <c r="A41" s="25" t="s">
        <v>120</v>
      </c>
      <c r="B41" s="4"/>
      <c r="C41" s="4" t="s">
        <v>114</v>
      </c>
      <c r="D41" s="26">
        <v>0</v>
      </c>
      <c r="E41" s="27">
        <v>3500</v>
      </c>
      <c r="F41" s="28">
        <f t="shared" si="0"/>
        <v>3500</v>
      </c>
      <c r="G41" s="29">
        <v>4100</v>
      </c>
      <c r="H41" s="29">
        <f t="shared" si="1"/>
        <v>4100</v>
      </c>
      <c r="I41" s="30">
        <v>3900</v>
      </c>
      <c r="J41" s="30">
        <f t="shared" si="2"/>
        <v>3900</v>
      </c>
      <c r="K41" s="31">
        <f t="shared" si="3"/>
        <v>3500</v>
      </c>
      <c r="L41" s="31">
        <f t="shared" si="4"/>
        <v>3500</v>
      </c>
      <c r="M41" s="39">
        <f t="shared" si="5"/>
        <v>4200</v>
      </c>
    </row>
    <row r="42" spans="1:13" x14ac:dyDescent="0.25">
      <c r="A42" s="25" t="s">
        <v>121</v>
      </c>
      <c r="B42" s="4"/>
      <c r="C42" s="4" t="s">
        <v>114</v>
      </c>
      <c r="D42" s="26">
        <v>0</v>
      </c>
      <c r="E42" s="27">
        <v>3500</v>
      </c>
      <c r="F42" s="28">
        <f t="shared" si="0"/>
        <v>3500</v>
      </c>
      <c r="G42" s="29">
        <v>4100</v>
      </c>
      <c r="H42" s="29">
        <f t="shared" si="1"/>
        <v>4100</v>
      </c>
      <c r="I42" s="30">
        <v>3900</v>
      </c>
      <c r="J42" s="30">
        <f t="shared" si="2"/>
        <v>3900</v>
      </c>
      <c r="K42" s="31">
        <f t="shared" si="3"/>
        <v>3500</v>
      </c>
      <c r="L42" s="31">
        <f t="shared" si="4"/>
        <v>3500</v>
      </c>
      <c r="M42" s="39">
        <f t="shared" si="5"/>
        <v>4200</v>
      </c>
    </row>
    <row r="43" spans="1:13" x14ac:dyDescent="0.25">
      <c r="A43" s="25" t="s">
        <v>122</v>
      </c>
      <c r="B43" s="4"/>
      <c r="C43" s="4" t="s">
        <v>114</v>
      </c>
      <c r="D43" s="26">
        <v>0</v>
      </c>
      <c r="E43" s="27">
        <v>3500</v>
      </c>
      <c r="F43" s="28">
        <f t="shared" si="0"/>
        <v>3500</v>
      </c>
      <c r="G43" s="29">
        <v>4100</v>
      </c>
      <c r="H43" s="29">
        <f t="shared" si="1"/>
        <v>4100</v>
      </c>
      <c r="I43" s="30">
        <v>3900</v>
      </c>
      <c r="J43" s="30">
        <f t="shared" si="2"/>
        <v>3900</v>
      </c>
      <c r="K43" s="31">
        <f t="shared" si="3"/>
        <v>3500</v>
      </c>
      <c r="L43" s="31">
        <f t="shared" si="4"/>
        <v>3500</v>
      </c>
      <c r="M43" s="39">
        <f t="shared" si="5"/>
        <v>4200</v>
      </c>
    </row>
    <row r="44" spans="1:13" x14ac:dyDescent="0.25">
      <c r="A44" s="25" t="s">
        <v>123</v>
      </c>
      <c r="B44" s="4"/>
      <c r="C44" s="4" t="s">
        <v>114</v>
      </c>
      <c r="D44" s="26">
        <v>0</v>
      </c>
      <c r="E44" s="27">
        <v>3500</v>
      </c>
      <c r="F44" s="28">
        <f t="shared" si="0"/>
        <v>3500</v>
      </c>
      <c r="G44" s="29">
        <v>4100</v>
      </c>
      <c r="H44" s="29">
        <f t="shared" si="1"/>
        <v>4100</v>
      </c>
      <c r="I44" s="30">
        <v>3900</v>
      </c>
      <c r="J44" s="30">
        <f t="shared" si="2"/>
        <v>3900</v>
      </c>
      <c r="K44" s="31">
        <f t="shared" si="3"/>
        <v>3500</v>
      </c>
      <c r="L44" s="31">
        <f t="shared" si="4"/>
        <v>3500</v>
      </c>
      <c r="M44" s="39">
        <f t="shared" si="5"/>
        <v>4200</v>
      </c>
    </row>
    <row r="45" spans="1:13" x14ac:dyDescent="0.25">
      <c r="A45" s="25" t="s">
        <v>193</v>
      </c>
      <c r="B45" s="4"/>
      <c r="C45" s="4" t="s">
        <v>210</v>
      </c>
      <c r="D45" s="26">
        <v>0</v>
      </c>
      <c r="E45" s="27">
        <v>500</v>
      </c>
      <c r="F45" s="28">
        <f t="shared" si="0"/>
        <v>500</v>
      </c>
      <c r="G45" s="29">
        <v>300</v>
      </c>
      <c r="H45" s="29">
        <f t="shared" si="1"/>
        <v>300</v>
      </c>
      <c r="I45" s="30">
        <v>400</v>
      </c>
      <c r="J45" s="30">
        <f t="shared" si="2"/>
        <v>400</v>
      </c>
      <c r="K45" s="31">
        <f t="shared" si="3"/>
        <v>300</v>
      </c>
      <c r="L45" s="31">
        <f t="shared" si="4"/>
        <v>300</v>
      </c>
      <c r="M45" s="39">
        <f t="shared" si="5"/>
        <v>360</v>
      </c>
    </row>
    <row r="46" spans="1:13" x14ac:dyDescent="0.25">
      <c r="A46" s="25" t="s">
        <v>126</v>
      </c>
      <c r="B46" s="4"/>
      <c r="C46" s="4" t="s">
        <v>22</v>
      </c>
      <c r="D46" s="26">
        <v>0.05</v>
      </c>
      <c r="E46" s="27">
        <v>11345</v>
      </c>
      <c r="F46" s="28">
        <f t="shared" si="0"/>
        <v>11912.25</v>
      </c>
      <c r="G46" s="29">
        <v>9664</v>
      </c>
      <c r="H46" s="29">
        <f t="shared" si="1"/>
        <v>10147.200000000001</v>
      </c>
      <c r="I46" s="30">
        <v>11765</v>
      </c>
      <c r="J46" s="30">
        <f t="shared" si="2"/>
        <v>12353.25</v>
      </c>
      <c r="K46" s="31">
        <f t="shared" si="3"/>
        <v>9664</v>
      </c>
      <c r="L46" s="31">
        <f t="shared" si="4"/>
        <v>10147.200000000001</v>
      </c>
      <c r="M46" s="39">
        <f t="shared" si="5"/>
        <v>12176.640000000001</v>
      </c>
    </row>
    <row r="47" spans="1:13" ht="25.5" x14ac:dyDescent="0.25">
      <c r="A47" s="25" t="s">
        <v>128</v>
      </c>
      <c r="B47" s="4"/>
      <c r="C47" s="4" t="s">
        <v>129</v>
      </c>
      <c r="D47" s="26">
        <v>0.05</v>
      </c>
      <c r="E47" s="27">
        <v>31092</v>
      </c>
      <c r="F47" s="28">
        <f t="shared" si="0"/>
        <v>32646.6</v>
      </c>
      <c r="G47" s="29">
        <v>30252</v>
      </c>
      <c r="H47" s="29">
        <f t="shared" si="1"/>
        <v>31764.6</v>
      </c>
      <c r="I47" s="30">
        <v>29412</v>
      </c>
      <c r="J47" s="30">
        <f t="shared" si="2"/>
        <v>30882.6</v>
      </c>
      <c r="K47" s="31">
        <f t="shared" si="3"/>
        <v>29412</v>
      </c>
      <c r="L47" s="31">
        <f t="shared" si="4"/>
        <v>30882.6</v>
      </c>
      <c r="M47" s="39">
        <f t="shared" si="5"/>
        <v>37059.119999999995</v>
      </c>
    </row>
    <row r="48" spans="1:13" x14ac:dyDescent="0.25">
      <c r="A48" s="25" t="s">
        <v>211</v>
      </c>
      <c r="B48" s="4"/>
      <c r="C48" s="4" t="s">
        <v>129</v>
      </c>
      <c r="D48" s="26">
        <v>0.05</v>
      </c>
      <c r="E48" s="27">
        <v>31093</v>
      </c>
      <c r="F48" s="28">
        <f t="shared" ref="F48:F76" si="10">+E48+(D48*E48)</f>
        <v>32647.65</v>
      </c>
      <c r="G48" s="29">
        <v>22941</v>
      </c>
      <c r="H48" s="29">
        <f t="shared" ref="H48:H50" si="11">+G48+(G48*D48)</f>
        <v>24088.05</v>
      </c>
      <c r="I48" s="30">
        <v>26050</v>
      </c>
      <c r="J48" s="30">
        <f t="shared" ref="J48:J50" si="12">+I48+(I48*D48)</f>
        <v>27352.5</v>
      </c>
      <c r="K48" s="31">
        <f t="shared" ref="K48:K50" si="13">+MIN(E48,G48,I48)</f>
        <v>22941</v>
      </c>
      <c r="L48" s="31">
        <f t="shared" ref="L48" si="14">+MIN(F48,H48,J48)</f>
        <v>24088.05</v>
      </c>
      <c r="M48" s="39">
        <f t="shared" ref="M48:M50" si="15">(L48*20%)+L48</f>
        <v>28905.66</v>
      </c>
    </row>
    <row r="49" spans="1:13" x14ac:dyDescent="0.25">
      <c r="A49" s="25" t="s">
        <v>62</v>
      </c>
      <c r="B49" s="4" t="s">
        <v>129</v>
      </c>
      <c r="C49" s="4" t="s">
        <v>22</v>
      </c>
      <c r="D49" s="26">
        <v>0</v>
      </c>
      <c r="E49" s="27">
        <v>380000</v>
      </c>
      <c r="F49" s="28">
        <f t="shared" si="10"/>
        <v>380000</v>
      </c>
      <c r="G49" s="29">
        <v>310000</v>
      </c>
      <c r="H49" s="29">
        <f t="shared" si="11"/>
        <v>310000</v>
      </c>
      <c r="I49" s="30">
        <v>350000</v>
      </c>
      <c r="J49" s="30">
        <f t="shared" si="12"/>
        <v>350000</v>
      </c>
      <c r="K49" s="31">
        <f t="shared" si="13"/>
        <v>310000</v>
      </c>
      <c r="L49" s="31">
        <v>240000</v>
      </c>
      <c r="M49" s="39">
        <f t="shared" si="15"/>
        <v>288000</v>
      </c>
    </row>
    <row r="50" spans="1:13" x14ac:dyDescent="0.25">
      <c r="A50" s="25" t="s">
        <v>64</v>
      </c>
      <c r="B50" s="4" t="s">
        <v>175</v>
      </c>
      <c r="C50" s="4" t="s">
        <v>65</v>
      </c>
      <c r="D50" s="26">
        <v>0</v>
      </c>
      <c r="E50" s="27">
        <v>186000</v>
      </c>
      <c r="F50" s="28">
        <f t="shared" si="10"/>
        <v>186000</v>
      </c>
      <c r="G50" s="29">
        <v>157000</v>
      </c>
      <c r="H50" s="29">
        <f t="shared" si="11"/>
        <v>157000</v>
      </c>
      <c r="I50" s="30">
        <v>180000</v>
      </c>
      <c r="J50" s="30">
        <f t="shared" si="12"/>
        <v>180000</v>
      </c>
      <c r="K50" s="31">
        <f t="shared" si="13"/>
        <v>157000</v>
      </c>
      <c r="L50" s="31">
        <v>220000</v>
      </c>
      <c r="M50" s="39">
        <f t="shared" si="15"/>
        <v>264000</v>
      </c>
    </row>
    <row r="51" spans="1:13" x14ac:dyDescent="0.25">
      <c r="A51" s="65" t="s">
        <v>237</v>
      </c>
      <c r="B51" s="71">
        <v>20</v>
      </c>
      <c r="C51" s="72" t="s">
        <v>239</v>
      </c>
      <c r="D51" s="26">
        <v>0.19</v>
      </c>
      <c r="E51" s="77">
        <v>50218</v>
      </c>
      <c r="F51" s="28">
        <f t="shared" si="10"/>
        <v>59759.42</v>
      </c>
      <c r="G51" s="29">
        <v>50250</v>
      </c>
      <c r="H51" s="29">
        <f>+G51+(G51*D51)</f>
        <v>59797.5</v>
      </c>
      <c r="I51" s="30">
        <v>50240</v>
      </c>
      <c r="J51" s="30">
        <f>+I51+(I51*D51)</f>
        <v>59785.599999999999</v>
      </c>
      <c r="K51" s="31">
        <f>+MIN(E51,G51,I51)</f>
        <v>50218</v>
      </c>
      <c r="L51" s="31">
        <f>+MIN(F51,H51,J51)</f>
        <v>59759.42</v>
      </c>
      <c r="M51" s="39">
        <f>(L51*20%)+L51</f>
        <v>71711.304000000004</v>
      </c>
    </row>
    <row r="52" spans="1:13" ht="25.5" x14ac:dyDescent="0.25">
      <c r="A52" s="65" t="s">
        <v>212</v>
      </c>
      <c r="B52" s="71">
        <v>2</v>
      </c>
      <c r="C52" s="72" t="s">
        <v>240</v>
      </c>
      <c r="D52" s="26">
        <v>0.19</v>
      </c>
      <c r="E52" s="77">
        <v>17174.080000000002</v>
      </c>
      <c r="F52" s="28">
        <f t="shared" si="10"/>
        <v>20437.155200000001</v>
      </c>
      <c r="G52" s="29">
        <v>17500.080000000002</v>
      </c>
      <c r="H52" s="29">
        <f t="shared" ref="H52:H76" si="16">+G52+(G52*D52)</f>
        <v>20825.095200000003</v>
      </c>
      <c r="I52" s="30">
        <v>17480</v>
      </c>
      <c r="J52" s="78">
        <f t="shared" ref="J52:J76" si="17">+I52+(I52*D52)</f>
        <v>20801.2</v>
      </c>
      <c r="K52" s="31">
        <f t="shared" ref="K52:L76" si="18">+MIN(E52,G52,I52)</f>
        <v>17174.080000000002</v>
      </c>
      <c r="L52" s="31">
        <f t="shared" si="18"/>
        <v>20437.155200000001</v>
      </c>
      <c r="M52" s="39">
        <f t="shared" ref="M52:M76" si="19">(L52*20%)+L52</f>
        <v>24524.586240000001</v>
      </c>
    </row>
    <row r="53" spans="1:13" x14ac:dyDescent="0.25">
      <c r="A53" s="65" t="s">
        <v>213</v>
      </c>
      <c r="B53" s="71">
        <v>2</v>
      </c>
      <c r="C53" s="72" t="s">
        <v>240</v>
      </c>
      <c r="D53" s="26">
        <v>0.19</v>
      </c>
      <c r="E53" s="77">
        <v>5950</v>
      </c>
      <c r="F53" s="28">
        <f t="shared" si="10"/>
        <v>7080.5</v>
      </c>
      <c r="G53" s="29">
        <v>5958</v>
      </c>
      <c r="H53" s="29">
        <f t="shared" si="16"/>
        <v>7090.02</v>
      </c>
      <c r="I53" s="30">
        <v>5990</v>
      </c>
      <c r="J53" s="78">
        <f t="shared" si="17"/>
        <v>7128.1</v>
      </c>
      <c r="K53" s="31">
        <f t="shared" si="18"/>
        <v>5950</v>
      </c>
      <c r="L53" s="31">
        <f t="shared" si="18"/>
        <v>7080.5</v>
      </c>
      <c r="M53" s="39">
        <f t="shared" si="19"/>
        <v>8496.6</v>
      </c>
    </row>
    <row r="54" spans="1:13" x14ac:dyDescent="0.25">
      <c r="A54" s="65" t="s">
        <v>214</v>
      </c>
      <c r="B54" s="71">
        <v>1</v>
      </c>
      <c r="C54" s="72" t="s">
        <v>240</v>
      </c>
      <c r="D54" s="26">
        <v>0.19</v>
      </c>
      <c r="E54" s="79">
        <v>85299.199999999997</v>
      </c>
      <c r="F54" s="28">
        <f t="shared" si="10"/>
        <v>101506.048</v>
      </c>
      <c r="G54" s="29">
        <v>85320</v>
      </c>
      <c r="H54" s="29">
        <f t="shared" si="16"/>
        <v>101530.8</v>
      </c>
      <c r="I54" s="30">
        <v>85350</v>
      </c>
      <c r="J54" s="78">
        <f t="shared" si="17"/>
        <v>101566.5</v>
      </c>
      <c r="K54" s="31">
        <f t="shared" si="18"/>
        <v>85299.199999999997</v>
      </c>
      <c r="L54" s="31">
        <f t="shared" si="18"/>
        <v>101506.048</v>
      </c>
      <c r="M54" s="39">
        <f t="shared" si="19"/>
        <v>121807.2576</v>
      </c>
    </row>
    <row r="55" spans="1:13" x14ac:dyDescent="0.25">
      <c r="A55" s="65" t="s">
        <v>215</v>
      </c>
      <c r="B55" s="71">
        <v>1</v>
      </c>
      <c r="C55" s="72" t="s">
        <v>240</v>
      </c>
      <c r="D55" s="26">
        <v>0.19</v>
      </c>
      <c r="E55" s="79">
        <v>324628.43</v>
      </c>
      <c r="F55" s="28">
        <f t="shared" si="10"/>
        <v>386307.83169999998</v>
      </c>
      <c r="G55" s="29">
        <v>327520</v>
      </c>
      <c r="H55" s="29">
        <f t="shared" si="16"/>
        <v>389748.8</v>
      </c>
      <c r="I55" s="30">
        <v>330430</v>
      </c>
      <c r="J55" s="78">
        <f t="shared" si="17"/>
        <v>393211.7</v>
      </c>
      <c r="K55" s="31">
        <f t="shared" si="18"/>
        <v>324628.43</v>
      </c>
      <c r="L55" s="31">
        <f t="shared" si="18"/>
        <v>386307.83169999998</v>
      </c>
      <c r="M55" s="39">
        <f t="shared" si="19"/>
        <v>463569.39804</v>
      </c>
    </row>
    <row r="56" spans="1:13" x14ac:dyDescent="0.25">
      <c r="A56" s="65" t="s">
        <v>216</v>
      </c>
      <c r="B56" s="71">
        <v>1</v>
      </c>
      <c r="C56" s="72" t="s">
        <v>240</v>
      </c>
      <c r="D56" s="26">
        <v>0.19</v>
      </c>
      <c r="E56" s="79">
        <v>14280</v>
      </c>
      <c r="F56" s="28">
        <f t="shared" si="10"/>
        <v>16993.2</v>
      </c>
      <c r="G56" s="29">
        <v>14620</v>
      </c>
      <c r="H56" s="29">
        <f t="shared" si="16"/>
        <v>17397.8</v>
      </c>
      <c r="I56" s="30">
        <v>14510</v>
      </c>
      <c r="J56" s="78">
        <f t="shared" si="17"/>
        <v>17266.900000000001</v>
      </c>
      <c r="K56" s="31">
        <f t="shared" si="18"/>
        <v>14280</v>
      </c>
      <c r="L56" s="31">
        <f t="shared" si="18"/>
        <v>16993.2</v>
      </c>
      <c r="M56" s="39">
        <f t="shared" si="19"/>
        <v>20391.84</v>
      </c>
    </row>
    <row r="57" spans="1:13" x14ac:dyDescent="0.25">
      <c r="A57" s="65" t="s">
        <v>217</v>
      </c>
      <c r="B57" s="71">
        <v>3</v>
      </c>
      <c r="C57" s="72" t="s">
        <v>240</v>
      </c>
      <c r="D57" s="26">
        <v>0.19</v>
      </c>
      <c r="E57" s="79">
        <v>10938.48</v>
      </c>
      <c r="F57" s="28">
        <f t="shared" si="10"/>
        <v>13016.7912</v>
      </c>
      <c r="G57" s="29">
        <v>11120</v>
      </c>
      <c r="H57" s="29">
        <f t="shared" si="16"/>
        <v>13232.8</v>
      </c>
      <c r="I57" s="30">
        <v>11600</v>
      </c>
      <c r="J57" s="78">
        <f t="shared" si="17"/>
        <v>13804</v>
      </c>
      <c r="K57" s="31">
        <f t="shared" si="18"/>
        <v>10938.48</v>
      </c>
      <c r="L57" s="31">
        <f t="shared" si="18"/>
        <v>13016.7912</v>
      </c>
      <c r="M57" s="39">
        <f t="shared" si="19"/>
        <v>15620.149439999999</v>
      </c>
    </row>
    <row r="58" spans="1:13" x14ac:dyDescent="0.25">
      <c r="A58" s="65" t="s">
        <v>218</v>
      </c>
      <c r="B58" s="71">
        <v>1</v>
      </c>
      <c r="C58" s="72" t="s">
        <v>239</v>
      </c>
      <c r="D58" s="26">
        <v>0.19</v>
      </c>
      <c r="E58" s="79">
        <v>7735</v>
      </c>
      <c r="F58" s="28">
        <f t="shared" si="10"/>
        <v>9204.65</v>
      </c>
      <c r="G58" s="29">
        <v>7820</v>
      </c>
      <c r="H58" s="29">
        <f t="shared" si="16"/>
        <v>9305.7999999999993</v>
      </c>
      <c r="I58" s="30">
        <v>7910</v>
      </c>
      <c r="J58" s="78">
        <f t="shared" si="17"/>
        <v>9412.9</v>
      </c>
      <c r="K58" s="31">
        <f t="shared" si="18"/>
        <v>7735</v>
      </c>
      <c r="L58" s="31">
        <f t="shared" si="18"/>
        <v>9204.65</v>
      </c>
      <c r="M58" s="39">
        <f t="shared" si="19"/>
        <v>11045.58</v>
      </c>
    </row>
    <row r="59" spans="1:13" x14ac:dyDescent="0.25">
      <c r="A59" s="65" t="s">
        <v>219</v>
      </c>
      <c r="B59" s="71">
        <v>1</v>
      </c>
      <c r="C59" s="72" t="s">
        <v>240</v>
      </c>
      <c r="D59" s="26">
        <v>0.19</v>
      </c>
      <c r="E59" s="79">
        <v>20230</v>
      </c>
      <c r="F59" s="28">
        <f t="shared" si="10"/>
        <v>24073.7</v>
      </c>
      <c r="G59" s="29">
        <v>20510</v>
      </c>
      <c r="H59" s="29">
        <f t="shared" si="16"/>
        <v>24406.9</v>
      </c>
      <c r="I59" s="30">
        <v>21332</v>
      </c>
      <c r="J59" s="78">
        <f t="shared" si="17"/>
        <v>25385.08</v>
      </c>
      <c r="K59" s="31">
        <f t="shared" si="18"/>
        <v>20230</v>
      </c>
      <c r="L59" s="31">
        <f t="shared" si="18"/>
        <v>24073.7</v>
      </c>
      <c r="M59" s="39">
        <f t="shared" si="19"/>
        <v>28888.440000000002</v>
      </c>
    </row>
    <row r="60" spans="1:13" x14ac:dyDescent="0.25">
      <c r="A60" s="65" t="s">
        <v>220</v>
      </c>
      <c r="B60" s="71">
        <v>1</v>
      </c>
      <c r="C60" s="72" t="s">
        <v>240</v>
      </c>
      <c r="D60" s="26">
        <v>0.19</v>
      </c>
      <c r="E60" s="79">
        <v>51361.59</v>
      </c>
      <c r="F60" s="28">
        <f t="shared" si="10"/>
        <v>61120.292099999991</v>
      </c>
      <c r="G60" s="29">
        <v>54400</v>
      </c>
      <c r="H60" s="29">
        <f t="shared" si="16"/>
        <v>64736</v>
      </c>
      <c r="I60" s="30">
        <v>58600</v>
      </c>
      <c r="J60" s="78">
        <f t="shared" si="17"/>
        <v>69734</v>
      </c>
      <c r="K60" s="31">
        <f t="shared" si="18"/>
        <v>51361.59</v>
      </c>
      <c r="L60" s="31">
        <f t="shared" si="18"/>
        <v>61120.292099999991</v>
      </c>
      <c r="M60" s="39">
        <f t="shared" si="19"/>
        <v>73344.350519999993</v>
      </c>
    </row>
    <row r="61" spans="1:13" x14ac:dyDescent="0.25">
      <c r="A61" s="65" t="s">
        <v>221</v>
      </c>
      <c r="B61" s="71">
        <v>1</v>
      </c>
      <c r="C61" s="72" t="s">
        <v>240</v>
      </c>
      <c r="D61" s="26">
        <v>0.19</v>
      </c>
      <c r="E61" s="79">
        <v>3691.38</v>
      </c>
      <c r="F61" s="28">
        <f t="shared" si="10"/>
        <v>4392.7422000000006</v>
      </c>
      <c r="G61" s="29">
        <v>3700</v>
      </c>
      <c r="H61" s="29">
        <f t="shared" si="16"/>
        <v>4403</v>
      </c>
      <c r="I61" s="30">
        <v>3865</v>
      </c>
      <c r="J61" s="78">
        <f t="shared" si="17"/>
        <v>4599.3500000000004</v>
      </c>
      <c r="K61" s="31">
        <f t="shared" si="18"/>
        <v>3691.38</v>
      </c>
      <c r="L61" s="31">
        <f t="shared" si="18"/>
        <v>4392.7422000000006</v>
      </c>
      <c r="M61" s="39">
        <f t="shared" si="19"/>
        <v>5271.2906400000011</v>
      </c>
    </row>
    <row r="62" spans="1:13" x14ac:dyDescent="0.25">
      <c r="A62" s="65" t="s">
        <v>222</v>
      </c>
      <c r="B62" s="71">
        <v>1</v>
      </c>
      <c r="C62" s="72" t="s">
        <v>240</v>
      </c>
      <c r="D62" s="26">
        <v>0.19</v>
      </c>
      <c r="E62" s="79">
        <v>2439.5</v>
      </c>
      <c r="F62" s="28">
        <f t="shared" si="10"/>
        <v>2903.0050000000001</v>
      </c>
      <c r="G62" s="29">
        <v>2500</v>
      </c>
      <c r="H62" s="29">
        <f t="shared" si="16"/>
        <v>2975</v>
      </c>
      <c r="I62" s="30">
        <v>2570</v>
      </c>
      <c r="J62" s="78">
        <f t="shared" si="17"/>
        <v>3058.3</v>
      </c>
      <c r="K62" s="31">
        <f t="shared" si="18"/>
        <v>2439.5</v>
      </c>
      <c r="L62" s="31">
        <f t="shared" si="18"/>
        <v>2903.0050000000001</v>
      </c>
      <c r="M62" s="39">
        <f t="shared" si="19"/>
        <v>3483.6060000000002</v>
      </c>
    </row>
    <row r="63" spans="1:13" x14ac:dyDescent="0.25">
      <c r="A63" s="65" t="s">
        <v>223</v>
      </c>
      <c r="B63" s="71">
        <v>0.5</v>
      </c>
      <c r="C63" s="72" t="s">
        <v>239</v>
      </c>
      <c r="D63" s="26">
        <v>0.19</v>
      </c>
      <c r="E63" s="79">
        <v>1417.885</v>
      </c>
      <c r="F63" s="28">
        <f t="shared" si="10"/>
        <v>1687.28315</v>
      </c>
      <c r="G63" s="29">
        <v>1450</v>
      </c>
      <c r="H63" s="29">
        <f t="shared" si="16"/>
        <v>1725.5</v>
      </c>
      <c r="I63" s="30">
        <v>1428</v>
      </c>
      <c r="J63" s="78">
        <f t="shared" si="17"/>
        <v>1699.32</v>
      </c>
      <c r="K63" s="31">
        <f t="shared" si="18"/>
        <v>1417.885</v>
      </c>
      <c r="L63" s="31">
        <f t="shared" si="18"/>
        <v>1687.28315</v>
      </c>
      <c r="M63" s="39">
        <f t="shared" si="19"/>
        <v>2024.7397799999999</v>
      </c>
    </row>
    <row r="64" spans="1:13" x14ac:dyDescent="0.25">
      <c r="A64" s="65" t="s">
        <v>224</v>
      </c>
      <c r="B64" s="71">
        <v>1</v>
      </c>
      <c r="C64" s="72" t="s">
        <v>240</v>
      </c>
      <c r="D64" s="26">
        <v>0.19</v>
      </c>
      <c r="E64" s="79">
        <v>671.16</v>
      </c>
      <c r="F64" s="28">
        <f t="shared" si="10"/>
        <v>798.68039999999996</v>
      </c>
      <c r="G64" s="29">
        <v>700</v>
      </c>
      <c r="H64" s="29">
        <f t="shared" si="16"/>
        <v>833</v>
      </c>
      <c r="I64" s="30">
        <v>692</v>
      </c>
      <c r="J64" s="78">
        <f t="shared" si="17"/>
        <v>823.48</v>
      </c>
      <c r="K64" s="31">
        <f t="shared" si="18"/>
        <v>671.16</v>
      </c>
      <c r="L64" s="31">
        <f t="shared" si="18"/>
        <v>798.68039999999996</v>
      </c>
      <c r="M64" s="39">
        <f t="shared" si="19"/>
        <v>958.41647999999998</v>
      </c>
    </row>
    <row r="65" spans="1:13" ht="25.5" x14ac:dyDescent="0.25">
      <c r="A65" s="65" t="s">
        <v>225</v>
      </c>
      <c r="B65" s="71">
        <v>1</v>
      </c>
      <c r="C65" s="72" t="s">
        <v>240</v>
      </c>
      <c r="D65" s="26">
        <v>0.19</v>
      </c>
      <c r="E65" s="79">
        <v>1789.76</v>
      </c>
      <c r="F65" s="28">
        <f t="shared" si="10"/>
        <v>2129.8144000000002</v>
      </c>
      <c r="G65" s="29">
        <v>1890</v>
      </c>
      <c r="H65" s="29">
        <f t="shared" si="16"/>
        <v>2249.1</v>
      </c>
      <c r="I65" s="30">
        <v>1910</v>
      </c>
      <c r="J65" s="30">
        <f t="shared" si="17"/>
        <v>2272.9</v>
      </c>
      <c r="K65" s="31">
        <f t="shared" si="18"/>
        <v>1789.76</v>
      </c>
      <c r="L65" s="31">
        <f t="shared" si="18"/>
        <v>2129.8144000000002</v>
      </c>
      <c r="M65" s="39">
        <f t="shared" si="19"/>
        <v>2555.7772800000002</v>
      </c>
    </row>
    <row r="66" spans="1:13" ht="25.5" x14ac:dyDescent="0.25">
      <c r="A66" s="65" t="s">
        <v>226</v>
      </c>
      <c r="B66" s="71">
        <v>70</v>
      </c>
      <c r="C66" s="72" t="s">
        <v>239</v>
      </c>
      <c r="D66" s="26">
        <v>0.19</v>
      </c>
      <c r="E66" s="79">
        <v>60475.8</v>
      </c>
      <c r="F66" s="28">
        <f t="shared" si="10"/>
        <v>71966.202000000005</v>
      </c>
      <c r="G66" s="29">
        <v>60510</v>
      </c>
      <c r="H66" s="29">
        <f t="shared" si="16"/>
        <v>72006.899999999994</v>
      </c>
      <c r="I66" s="30">
        <v>62370</v>
      </c>
      <c r="J66" s="78">
        <f t="shared" si="17"/>
        <v>74220.3</v>
      </c>
      <c r="K66" s="31">
        <f t="shared" si="18"/>
        <v>60475.8</v>
      </c>
      <c r="L66" s="31">
        <f t="shared" si="18"/>
        <v>71966.202000000005</v>
      </c>
      <c r="M66" s="39">
        <f t="shared" si="19"/>
        <v>86359.4424</v>
      </c>
    </row>
    <row r="67" spans="1:13" x14ac:dyDescent="0.25">
      <c r="A67" s="65" t="s">
        <v>227</v>
      </c>
      <c r="B67" s="71">
        <v>12</v>
      </c>
      <c r="C67" s="72" t="s">
        <v>240</v>
      </c>
      <c r="D67" s="26">
        <v>0.19</v>
      </c>
      <c r="E67" s="79">
        <v>7725.48</v>
      </c>
      <c r="F67" s="28">
        <f t="shared" si="10"/>
        <v>9193.3211999999985</v>
      </c>
      <c r="G67" s="29">
        <v>7750</v>
      </c>
      <c r="H67" s="29">
        <f t="shared" si="16"/>
        <v>9222.5</v>
      </c>
      <c r="I67" s="30">
        <v>7732</v>
      </c>
      <c r="J67" s="78">
        <f t="shared" si="17"/>
        <v>9201.08</v>
      </c>
      <c r="K67" s="31">
        <f t="shared" si="18"/>
        <v>7725.48</v>
      </c>
      <c r="L67" s="31">
        <f t="shared" si="18"/>
        <v>9193.3211999999985</v>
      </c>
      <c r="M67" s="39">
        <f t="shared" si="19"/>
        <v>11031.985439999999</v>
      </c>
    </row>
    <row r="68" spans="1:13" x14ac:dyDescent="0.25">
      <c r="A68" s="65" t="s">
        <v>228</v>
      </c>
      <c r="B68" s="71">
        <v>14</v>
      </c>
      <c r="C68" s="72" t="s">
        <v>240</v>
      </c>
      <c r="D68" s="26">
        <v>0.19</v>
      </c>
      <c r="E68" s="79">
        <v>9662.7999999999993</v>
      </c>
      <c r="F68" s="28">
        <f t="shared" si="10"/>
        <v>11498.732</v>
      </c>
      <c r="G68" s="29">
        <v>9680</v>
      </c>
      <c r="H68" s="29">
        <f t="shared" si="16"/>
        <v>11519.2</v>
      </c>
      <c r="I68" s="30">
        <v>9712</v>
      </c>
      <c r="J68" s="78">
        <f t="shared" si="17"/>
        <v>11557.28</v>
      </c>
      <c r="K68" s="31">
        <f t="shared" si="18"/>
        <v>9662.7999999999993</v>
      </c>
      <c r="L68" s="31">
        <f t="shared" si="18"/>
        <v>11498.732</v>
      </c>
      <c r="M68" s="39">
        <f t="shared" si="19"/>
        <v>13798.4784</v>
      </c>
    </row>
    <row r="69" spans="1:13" ht="25.5" x14ac:dyDescent="0.25">
      <c r="A69" s="65" t="s">
        <v>229</v>
      </c>
      <c r="B69" s="70">
        <v>12</v>
      </c>
      <c r="C69" s="72" t="s">
        <v>240</v>
      </c>
      <c r="D69" s="26">
        <v>0.19</v>
      </c>
      <c r="E69" s="79">
        <v>44010.96</v>
      </c>
      <c r="F69" s="28">
        <f t="shared" si="10"/>
        <v>52373.042399999998</v>
      </c>
      <c r="G69" s="29">
        <v>45000</v>
      </c>
      <c r="H69" s="29">
        <f t="shared" si="16"/>
        <v>53550</v>
      </c>
      <c r="I69" s="30">
        <v>44795</v>
      </c>
      <c r="J69" s="78">
        <f t="shared" si="17"/>
        <v>53306.05</v>
      </c>
      <c r="K69" s="31">
        <f t="shared" si="18"/>
        <v>44010.96</v>
      </c>
      <c r="L69" s="31">
        <f t="shared" si="18"/>
        <v>52373.042399999998</v>
      </c>
      <c r="M69" s="39">
        <f t="shared" si="19"/>
        <v>62847.650880000001</v>
      </c>
    </row>
    <row r="70" spans="1:13" x14ac:dyDescent="0.25">
      <c r="A70" s="65" t="s">
        <v>230</v>
      </c>
      <c r="B70" s="71">
        <v>13</v>
      </c>
      <c r="C70" s="72" t="s">
        <v>240</v>
      </c>
      <c r="D70" s="26">
        <v>0.19</v>
      </c>
      <c r="E70" s="79">
        <v>3821.09</v>
      </c>
      <c r="F70" s="28">
        <f t="shared" si="10"/>
        <v>4547.0971</v>
      </c>
      <c r="G70" s="29">
        <v>3950</v>
      </c>
      <c r="H70" s="29">
        <f t="shared" si="16"/>
        <v>4700.5</v>
      </c>
      <c r="I70" s="30">
        <v>3893</v>
      </c>
      <c r="J70" s="78">
        <f t="shared" si="17"/>
        <v>4632.67</v>
      </c>
      <c r="K70" s="31">
        <f t="shared" si="18"/>
        <v>3821.09</v>
      </c>
      <c r="L70" s="31">
        <f t="shared" si="18"/>
        <v>4547.0971</v>
      </c>
      <c r="M70" s="39">
        <f t="shared" si="19"/>
        <v>5456.5165200000001</v>
      </c>
    </row>
    <row r="71" spans="1:13" x14ac:dyDescent="0.25">
      <c r="A71" s="65" t="s">
        <v>231</v>
      </c>
      <c r="B71" s="71">
        <v>100</v>
      </c>
      <c r="C71" s="72" t="s">
        <v>240</v>
      </c>
      <c r="D71" s="26">
        <v>0.19</v>
      </c>
      <c r="E71" s="79">
        <v>73780</v>
      </c>
      <c r="F71" s="28">
        <f t="shared" si="10"/>
        <v>87798.2</v>
      </c>
      <c r="G71" s="29">
        <v>73850</v>
      </c>
      <c r="H71" s="29">
        <f t="shared" si="16"/>
        <v>87881.5</v>
      </c>
      <c r="I71" s="30">
        <v>74112</v>
      </c>
      <c r="J71" s="78">
        <f t="shared" si="17"/>
        <v>88193.279999999999</v>
      </c>
      <c r="K71" s="31">
        <f t="shared" si="18"/>
        <v>73780</v>
      </c>
      <c r="L71" s="31">
        <f t="shared" si="18"/>
        <v>87798.2</v>
      </c>
      <c r="M71" s="39">
        <f t="shared" si="19"/>
        <v>105357.84</v>
      </c>
    </row>
    <row r="72" spans="1:13" x14ac:dyDescent="0.25">
      <c r="A72" s="65" t="s">
        <v>232</v>
      </c>
      <c r="B72" s="71">
        <v>1</v>
      </c>
      <c r="C72" s="72" t="s">
        <v>240</v>
      </c>
      <c r="D72" s="26">
        <v>0.19</v>
      </c>
      <c r="E72" s="79">
        <v>23800</v>
      </c>
      <c r="F72" s="28">
        <f t="shared" si="10"/>
        <v>28322</v>
      </c>
      <c r="G72" s="29">
        <v>24110</v>
      </c>
      <c r="H72" s="29">
        <f t="shared" si="16"/>
        <v>28690.9</v>
      </c>
      <c r="I72" s="30">
        <v>23910</v>
      </c>
      <c r="J72" s="78">
        <f t="shared" si="17"/>
        <v>28452.9</v>
      </c>
      <c r="K72" s="31">
        <f t="shared" si="18"/>
        <v>23800</v>
      </c>
      <c r="L72" s="31">
        <f t="shared" si="18"/>
        <v>28322</v>
      </c>
      <c r="M72" s="39">
        <f t="shared" si="19"/>
        <v>33986.400000000001</v>
      </c>
    </row>
    <row r="73" spans="1:13" ht="25.5" x14ac:dyDescent="0.25">
      <c r="A73" s="65" t="s">
        <v>233</v>
      </c>
      <c r="B73" s="71">
        <v>12</v>
      </c>
      <c r="C73" s="72" t="s">
        <v>240</v>
      </c>
      <c r="D73" s="26">
        <v>0.19</v>
      </c>
      <c r="E73" s="79">
        <v>10538.64</v>
      </c>
      <c r="F73" s="28">
        <f t="shared" si="10"/>
        <v>12540.981599999999</v>
      </c>
      <c r="G73" s="29">
        <v>10641</v>
      </c>
      <c r="H73" s="29">
        <f t="shared" si="16"/>
        <v>12662.79</v>
      </c>
      <c r="I73" s="30">
        <v>10768</v>
      </c>
      <c r="J73" s="78">
        <f t="shared" si="17"/>
        <v>12813.92</v>
      </c>
      <c r="K73" s="31">
        <f t="shared" si="18"/>
        <v>10538.64</v>
      </c>
      <c r="L73" s="31">
        <f t="shared" si="18"/>
        <v>12540.981599999999</v>
      </c>
      <c r="M73" s="39">
        <f t="shared" si="19"/>
        <v>15049.177919999998</v>
      </c>
    </row>
    <row r="74" spans="1:13" x14ac:dyDescent="0.25">
      <c r="A74" s="65" t="s">
        <v>234</v>
      </c>
      <c r="B74" s="71">
        <v>1</v>
      </c>
      <c r="C74" s="72" t="s">
        <v>240</v>
      </c>
      <c r="D74" s="26">
        <v>0.19</v>
      </c>
      <c r="E74" s="79">
        <v>15204.630000000001</v>
      </c>
      <c r="F74" s="28">
        <f t="shared" si="10"/>
        <v>18093.509700000002</v>
      </c>
      <c r="G74" s="29">
        <v>15522</v>
      </c>
      <c r="H74" s="29">
        <f t="shared" si="16"/>
        <v>18471.18</v>
      </c>
      <c r="I74" s="30">
        <v>15522</v>
      </c>
      <c r="J74" s="78">
        <f t="shared" si="17"/>
        <v>18471.18</v>
      </c>
      <c r="K74" s="31">
        <f t="shared" si="18"/>
        <v>15204.630000000001</v>
      </c>
      <c r="L74" s="31">
        <f t="shared" si="18"/>
        <v>18093.509700000002</v>
      </c>
      <c r="M74" s="39">
        <f t="shared" si="19"/>
        <v>21712.211640000001</v>
      </c>
    </row>
    <row r="75" spans="1:13" x14ac:dyDescent="0.25">
      <c r="A75" s="65" t="s">
        <v>235</v>
      </c>
      <c r="B75" s="71">
        <v>1</v>
      </c>
      <c r="C75" s="72" t="s">
        <v>240</v>
      </c>
      <c r="D75" s="26">
        <v>0.19</v>
      </c>
      <c r="E75" s="79">
        <v>7375.62</v>
      </c>
      <c r="F75" s="28">
        <f t="shared" si="10"/>
        <v>8776.987799999999</v>
      </c>
      <c r="G75" s="29">
        <v>7450</v>
      </c>
      <c r="H75" s="29">
        <f t="shared" si="16"/>
        <v>8865.5</v>
      </c>
      <c r="I75" s="30">
        <v>15233</v>
      </c>
      <c r="J75" s="78">
        <f t="shared" si="17"/>
        <v>18127.27</v>
      </c>
      <c r="K75" s="31">
        <f t="shared" si="18"/>
        <v>7375.62</v>
      </c>
      <c r="L75" s="31">
        <f t="shared" si="18"/>
        <v>8776.987799999999</v>
      </c>
      <c r="M75" s="39">
        <f t="shared" si="19"/>
        <v>10532.385359999998</v>
      </c>
    </row>
    <row r="76" spans="1:13" ht="15.75" thickBot="1" x14ac:dyDescent="0.3">
      <c r="A76" s="76" t="s">
        <v>236</v>
      </c>
      <c r="B76" s="74">
        <v>1</v>
      </c>
      <c r="C76" s="73" t="s">
        <v>240</v>
      </c>
      <c r="D76" s="75">
        <v>0.19</v>
      </c>
      <c r="E76" s="79">
        <v>3224.9</v>
      </c>
      <c r="F76" s="28">
        <f t="shared" si="10"/>
        <v>3837.6310000000003</v>
      </c>
      <c r="G76" s="29">
        <v>4120</v>
      </c>
      <c r="H76" s="29">
        <f t="shared" si="16"/>
        <v>4902.8</v>
      </c>
      <c r="I76" s="30">
        <v>3382</v>
      </c>
      <c r="J76" s="78">
        <f t="shared" si="17"/>
        <v>4024.58</v>
      </c>
      <c r="K76" s="31">
        <f t="shared" si="18"/>
        <v>3224.9</v>
      </c>
      <c r="L76" s="31">
        <f t="shared" si="18"/>
        <v>3837.6310000000003</v>
      </c>
      <c r="M76" s="39">
        <f t="shared" si="19"/>
        <v>4605.1572000000006</v>
      </c>
    </row>
  </sheetData>
  <mergeCells count="8">
    <mergeCell ref="A1:A2"/>
    <mergeCell ref="D1:D2"/>
    <mergeCell ref="E1:F1"/>
    <mergeCell ref="I1:J1"/>
    <mergeCell ref="K1:L1"/>
    <mergeCell ref="G1:H1"/>
    <mergeCell ref="C1:C2"/>
    <mergeCell ref="B1:B2"/>
  </mergeCells>
  <phoneticPr fontId="14" type="noConversion"/>
  <pageMargins left="0.7" right="0.7" top="0.75" bottom="0.75" header="0.3" footer="0.3"/>
  <pageSetup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4</vt:i4>
      </vt:variant>
    </vt:vector>
  </HeadingPairs>
  <TitlesOfParts>
    <vt:vector size="4" baseType="lpstr">
      <vt:lpstr>Resumen</vt:lpstr>
      <vt:lpstr>Especificaciones técnicas 2024</vt:lpstr>
      <vt:lpstr>Unidad Productiva 2024</vt:lpstr>
      <vt:lpstr> Insumos 2024</vt:lpstr>
    </vt:vector>
  </TitlesOfParts>
  <Manager/>
  <Company>Microsoft</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JORGE MORENO a</dc:creator>
  <cp:keywords/>
  <dc:description/>
  <cp:lastModifiedBy>Juan José Girón Castaño</cp:lastModifiedBy>
  <cp:revision/>
  <dcterms:created xsi:type="dcterms:W3CDTF">2019-01-26T13:21:11Z</dcterms:created>
  <dcterms:modified xsi:type="dcterms:W3CDTF">2025-05-20T14:42:10Z</dcterms:modified>
  <cp:category/>
  <cp:contentStatus/>
</cp:coreProperties>
</file>