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H:\2025\GOBERNACION DEL CAUCA\MENOR CUANTÍA\CASA DE LA MONEDA\"/>
    </mc:Choice>
  </mc:AlternateContent>
  <bookViews>
    <workbookView xWindow="0" yWindow="0" windowWidth="20490" windowHeight="7155" tabRatio="906"/>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(Entidad)'!$I$11:$I$77</definedName>
    <definedName name="_xlnm._FilterDatabase" localSheetId="1" hidden="1">'PROPUESTA ECONOMICA(Proponente)'!$I$11:$I$46</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1">'PROPUESTA ECONOMICA(Proponente)'!$A$1:$M$67</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(Entidad)'!$K$79</definedName>
    <definedName name="solver_adj" localSheetId="1" hidden="1">'PROPUESTA ECONOMICA(Proponente)'!$K$48</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(Entidad)'!$K$91</definedName>
    <definedName name="solver_lhs1" localSheetId="1" hidden="1">'PROPUESTA ECONOMICA(Proponente)'!$K$60</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(Entidad)'!$K$91</definedName>
    <definedName name="solver_opt" localSheetId="1" hidden="1">'PROPUESTA ECONOMICA(Proponente)'!$K$60</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(Entidad)'!$K$92</definedName>
    <definedName name="solver_rhs1" localSheetId="1" hidden="1">'PROPUESTA ECONOMICA(Proponente)'!$K$61</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75" i="265" l="1"/>
  <c r="J75" i="265"/>
  <c r="J74" i="265"/>
  <c r="K74" i="265" s="1"/>
  <c r="K76" i="265" s="1"/>
  <c r="J71" i="265"/>
  <c r="K71" i="265" s="1"/>
  <c r="K72" i="265" s="1"/>
  <c r="K68" i="265"/>
  <c r="K69" i="265" s="1"/>
  <c r="J65" i="265"/>
  <c r="K65" i="265" s="1"/>
  <c r="K66" i="265" s="1"/>
  <c r="K61" i="265"/>
  <c r="J62" i="265"/>
  <c r="K62" i="265" s="1"/>
  <c r="J61" i="265"/>
  <c r="K55" i="265"/>
  <c r="J58" i="265"/>
  <c r="K58" i="265" s="1"/>
  <c r="J57" i="265"/>
  <c r="K57" i="265" s="1"/>
  <c r="J56" i="265"/>
  <c r="K56" i="265" s="1"/>
  <c r="J55" i="265"/>
  <c r="J52" i="265"/>
  <c r="K52" i="265" s="1"/>
  <c r="J51" i="265"/>
  <c r="K51" i="265" s="1"/>
  <c r="K46" i="265"/>
  <c r="K44" i="265"/>
  <c r="J48" i="265"/>
  <c r="K48" i="265" s="1"/>
  <c r="J47" i="265"/>
  <c r="K47" i="265" s="1"/>
  <c r="J46" i="265"/>
  <c r="J45" i="265"/>
  <c r="K45" i="265" s="1"/>
  <c r="J44" i="265"/>
  <c r="J41" i="265"/>
  <c r="K41" i="265" s="1"/>
  <c r="K42" i="265" s="1"/>
  <c r="J38" i="265"/>
  <c r="K38" i="265" s="1"/>
  <c r="J37" i="265"/>
  <c r="K37" i="265" s="1"/>
  <c r="J36" i="265"/>
  <c r="K36" i="265" s="1"/>
  <c r="J35" i="265"/>
  <c r="K35" i="265" s="1"/>
  <c r="J34" i="265"/>
  <c r="K34" i="265" s="1"/>
  <c r="J31" i="265"/>
  <c r="K31" i="265" s="1"/>
  <c r="J30" i="265"/>
  <c r="K30" i="265" s="1"/>
  <c r="J29" i="265"/>
  <c r="K29" i="265" s="1"/>
  <c r="J28" i="265"/>
  <c r="K28" i="265" s="1"/>
  <c r="J25" i="265"/>
  <c r="K25" i="265" s="1"/>
  <c r="J24" i="265"/>
  <c r="K24" i="265" s="1"/>
  <c r="J23" i="265"/>
  <c r="K23" i="265" s="1"/>
  <c r="J20" i="269"/>
  <c r="K20" i="269" s="1"/>
  <c r="J19" i="269"/>
  <c r="K19" i="269" s="1"/>
  <c r="J18" i="269"/>
  <c r="K18" i="269" s="1"/>
  <c r="J17" i="269"/>
  <c r="J16" i="269"/>
  <c r="J15" i="269"/>
  <c r="K15" i="269" s="1"/>
  <c r="J14" i="269"/>
  <c r="K14" i="269" s="1"/>
  <c r="K15" i="265"/>
  <c r="K16" i="265"/>
  <c r="K17" i="265"/>
  <c r="K18" i="265"/>
  <c r="K19" i="265"/>
  <c r="K20" i="265"/>
  <c r="K14" i="265"/>
  <c r="K16" i="269"/>
  <c r="K17" i="269"/>
  <c r="K39" i="265" l="1"/>
  <c r="K63" i="265"/>
  <c r="K77" i="265" s="1"/>
  <c r="K82" i="265" s="1"/>
  <c r="K86" i="265" s="1"/>
  <c r="K49" i="265"/>
  <c r="K59" i="265"/>
  <c r="K53" i="265"/>
  <c r="K32" i="265"/>
  <c r="K26" i="265"/>
  <c r="K21" i="269"/>
  <c r="K21" i="265"/>
</calcChain>
</file>

<file path=xl/sharedStrings.xml><?xml version="1.0" encoding="utf-8"?>
<sst xmlns="http://schemas.openxmlformats.org/spreadsheetml/2006/main" count="270" uniqueCount="154">
  <si>
    <t>Código</t>
  </si>
  <si>
    <t>Versión</t>
  </si>
  <si>
    <t>PRESUPUESTO OFICIAL</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</si>
  <si>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</si>
  <si>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</si>
  <si>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</si>
  <si>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</si>
  <si>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</si>
  <si>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</si>
  <si>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</si>
  <si>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</si>
  <si>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</si>
  <si>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</si>
  <si>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</si>
  <si>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</si>
  <si>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</si>
  <si>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</si>
  <si>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</si>
  <si>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</si>
  <si>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</si>
  <si>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</si>
  <si>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</si>
  <si>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</si>
  <si>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</si>
  <si>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</si>
  <si>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</si>
  <si>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</si>
  <si>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</si>
  <si>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</si>
  <si>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</si>
  <si>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t>
  </si>
  <si>
    <t>PROPUESTA ECONÓMICA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</si>
  <si>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</si>
  <si>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</si>
  <si>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</si>
  <si>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</si>
  <si>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</si>
  <si>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</si>
  <si>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</si>
  <si>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</si>
  <si>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</si>
  <si>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</si>
  <si>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</si>
  <si>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</si>
  <si>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</si>
  <si>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</si>
  <si>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</si>
  <si>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</si>
  <si>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</si>
  <si>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</si>
  <si>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</si>
  <si>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</si>
  <si>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</si>
  <si>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</si>
  <si>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</si>
  <si>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</si>
  <si>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</si>
  <si>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</si>
  <si>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</si>
  <si>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</si>
  <si>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</si>
  <si>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</si>
  <si>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</si>
  <si>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</si>
  <si>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</si>
  <si>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</si>
  <si>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</si>
  <si>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</si>
  <si>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</si>
  <si>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</si>
  <si>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</si>
  <si>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</si>
  <si>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</si>
  <si>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</si>
  <si>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</si>
  <si>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</si>
  <si>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</si>
  <si>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</si>
  <si>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</si>
  <si>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</si>
  <si>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</si>
  <si>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</si>
  <si>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</si>
  <si>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</si>
  <si>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</si>
  <si>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</si>
  <si>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</si>
  <si>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</si>
  <si>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</si>
  <si>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</si>
  <si>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</si>
  <si>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</si>
  <si>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</si>
  <si>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</si>
  <si>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	Firma del Proponente o de su representante legal</t>
  </si>
  <si>
    <t xml:space="preserve">Formulario 1 - Propuesta económica  - Licitación de obra pública de infraestructura social </t>
  </si>
  <si>
    <t xml:space="preserve">Formulario 1 - Propuesta económica  -  Licitación de obra pública de infraestructura  social </t>
  </si>
  <si>
    <t xml:space="preserve">Formulario 1 - Propuesta económica  -  Licitación de obra pública de infraestructura social </t>
  </si>
  <si>
    <t>CCE-EICP-FM-116</t>
  </si>
  <si>
    <t xml:space="preserve">DEMOLICIONES </t>
  </si>
  <si>
    <t>Demolición de repellos en mal estado sobre muros, (incluye todos los elementos de seguridad para trabajos en alturas).</t>
  </si>
  <si>
    <t>Rasqueteada de muros (incluye todos los elementos de seguridad para trabajos en alturas).</t>
  </si>
  <si>
    <t>Levantamiento de alfombras en mal estado del área del gran salón de principal de convenciones.</t>
  </si>
  <si>
    <t>Desmonte de cielo falso en mal estado en láminas de driwall de 1/2" O 9,5 mm, (incluye todos los elementos de seguridad para trabajos en alturas).</t>
  </si>
  <si>
    <t>Desmonte de cielo falso en lamina de fibra mineral 0,14 mm, en mal estado, (incluye todos los elementos de seguridad para trabajo en alturas).</t>
  </si>
  <si>
    <t>Demolicion de cerámica en piso en baños, (incluye mortero de nivelación).</t>
  </si>
  <si>
    <t>Desmonte de tasas sanitarias institucionales de los baños publicos</t>
  </si>
  <si>
    <t>M2</t>
  </si>
  <si>
    <t>UND</t>
  </si>
  <si>
    <t>REPELLOS</t>
  </si>
  <si>
    <t>Suministro y colocacion de repello esp 3,0 cm, con mortero 1:3 sobre muros, (incluye todos los elementos de seguridad para trabajos en alturas).</t>
  </si>
  <si>
    <t>Suministro y colocacion de repello esp 3,0 cm, con mortero 1:3 impermeabilizado sobre muros, (incluye todos los elementos de seguridad para trabajos en alturas).</t>
  </si>
  <si>
    <t>M3</t>
  </si>
  <si>
    <t>Suministro y colocación de mortero de pega 1:3 impermeabilizado para nivelación de pisos.</t>
  </si>
  <si>
    <t>CIELO RASO</t>
  </si>
  <si>
    <t>Suministro e instalacion de cielo falso en lamina driwall de 1/2" O 9,5 mm, (incluye todos los elementos de seguridad para trabajos en alturas de 12 m).</t>
  </si>
  <si>
    <t>Suministro e instalacion de cielo falso en lamina de fibra mineral de 14 mm, (incluye todos los elementos de seguridad para trabajo en alturas 6,0 m)</t>
  </si>
  <si>
    <t>Suministro e instalacion de placa de fibrocemento de 10 mm para muros (incluye todos los elementos de seguridad para trabajos en altura).</t>
  </si>
  <si>
    <t>Limpieza de viga canal de 0,70 x 0,50 m, + suministro y aplicación de emulsion asfaltica impermeabilizante, (incluye todos los elementos de seguridad para trabajo en alturas).</t>
  </si>
  <si>
    <t>ML</t>
  </si>
  <si>
    <t>Suministro e instalacion de ceramica trafico 5 para piso de 0,62 x 0,62 m, antideslizante, estilo piedra, (incluye pegante y enboquillador).</t>
  </si>
  <si>
    <t>Suministro e instalación de enchape cerámico para pared de 0,60 x 0,30 m, lisa, (incluye pegante y enboquillador).</t>
  </si>
  <si>
    <t>Suministro e instalación de piso porcelanato 0,60 x 0,60 m, satinado de alto trafico, (incluye pegante y enboquillador).</t>
  </si>
  <si>
    <t>Suministro e instalación de piso vinilico homogeneo SPC-PVC liston de 1210 x 190 x 5,2 mm de espesor trafico comercial 33/42 Sistema click</t>
  </si>
  <si>
    <t>Suministro e instalacion de piso en madera inmunizada y tratada en listones de 0,50 x 0,10 m, (incluye pegante para madera).</t>
  </si>
  <si>
    <t>APARATOS SANITARIOS</t>
  </si>
  <si>
    <t>Instalación de tasa sanitaria existente adriática y fluxómetro electrónico existente.</t>
  </si>
  <si>
    <t xml:space="preserve">ESTUCO Y PINTURA </t>
  </si>
  <si>
    <t>Suministro y aplicación de estuco sobre muros repellados, (incluye todos los elementos de seguridad para trabajos en alturas).</t>
  </si>
  <si>
    <t>Suministro y aplicación de pintura vinilica en agua tipo 1 para muros (tres manos), (incluye todos los elementos de seguridad para trabajo en alturas).</t>
  </si>
  <si>
    <t>Suministro y aplicación de pintura vinilica en agua sobre cielo raso (dos manos), (incluye todos los elementos de seguridad para trabajo en alturas).</t>
  </si>
  <si>
    <t>Suministro y aplicación de pintura en cal sobre muros (incluye pegante y todos los elementos de seguridad para trabajos en alturas).</t>
  </si>
  <si>
    <t>Suministro y aplicación de pintura en aceite sobre puertas metálicas, (incluye todos los elementos de seguridad para trabajos en alturas).</t>
  </si>
  <si>
    <t>Reposicion, suministro e instalación de lámparas panel led douwnlght 30 w 400 k, (incluye todos los elementos de seguridad para trabajos en altura 12 m).</t>
  </si>
  <si>
    <t>Suministro e instalación de tapas toma corriente doble salIdas de puntos eléctricos y puesta en fucionamiento</t>
  </si>
  <si>
    <t>SISTEMA ELECTRICO E ILUMINACION</t>
  </si>
  <si>
    <t>Suministro e instalacion de pivotes y recibidores en acero inoxidable para un peso de 100 kg, puertas en cedro, doble batiente de 2,0 x 2,50 m, + mantenimiento de cerraduras antipanico, (Incluye desmonte y todos los elementos de seguridad para trabajos en alturas)</t>
  </si>
  <si>
    <t>Suministro e instalacion de bisagras en acero inoxidable, tipo balin 3 x 3 pulg x 1,5 mm para puertas en mdf, (Incluye desmonte y todos los elementos de seguridad para trabajos en alturas)</t>
  </si>
  <si>
    <t>Suministro e instalacion de chapas tipo pomo y maniguetas en mal estado para puertas, (Incluye desmonte).</t>
  </si>
  <si>
    <t>Suministro e instalacion de cerradura de sobreponer en acero inoxidable 304, acabado satinado para puertas (Incluye desmonte).</t>
  </si>
  <si>
    <t>ARREGLOS MANTENIMIENTO PUERTAS EN MADERA</t>
  </si>
  <si>
    <t>ARREGLOS MANTENIMIENTO PUERTAS EN VIDRIO TEMPLADO</t>
  </si>
  <si>
    <t>Suministro e instalación de vidrio templado de 10 mm, incoloro, de 1,00*2,50 con sujetadores en acero inoxidable, (incluye todos los elementos de seguridad para trabajos en alturas)</t>
  </si>
  <si>
    <t>Suministro e instalacion de ventanas proyectantes en aluminio (Incluye vidrio de 4 mm miniboreal de 0,50 x 0,50 m y todos los elementos de seguridad para trabajos en alturas)</t>
  </si>
  <si>
    <t>MANTENIMIENTO PREVENTIVO RED CONTRAINCENDIOS</t>
  </si>
  <si>
    <t>Mantenimiento preventivo a redes contraincendios, (incluye todos los elementos de seguridad para trabajos en alturas)</t>
  </si>
  <si>
    <t>MANTENIMIENTO CORRECTIVO PREVENTIVO Y PUESTA EN MARCHA ASCENSOR PANORAMICO</t>
  </si>
  <si>
    <t>MANTENIMIENTO PREVENTIVO SISTEMA ELECTRICO Y PUESTA EN MARCHA ASCENSOR PANORAMICO (incluye todos los elementos de seguridad para trabajos en alturas)</t>
  </si>
  <si>
    <t>CUBIERTA</t>
  </si>
  <si>
    <t>Suministro e instalacion de teja trapezoidal en PVC forte para aleros de 2,05 mm para cambio (incluye accesorios tornilleria, tapones, pegante y todos los elementos de seguridad para trabajos en alturas)</t>
  </si>
  <si>
    <t>ASEO Y LIMPIEZA</t>
  </si>
  <si>
    <t>Cargue y retiro de escombros a una distancia de 12,5 km</t>
  </si>
  <si>
    <t>Limpieza general (incluye elementos de limpieza)</t>
  </si>
  <si>
    <t>INTERVENTORIA</t>
  </si>
</sst>
</file>

<file path=xl/styles.xml><?xml version="1.0" encoding="utf-8"?>
<styleSheet xmlns="http://schemas.openxmlformats.org/spreadsheetml/2006/main" xmlns:mc="http://schemas.openxmlformats.org/markup-compatibility/2006" xmlns:x14ac="http://schemas.microsoft.com/office/spreadsheetml/2009/9/ac" mc:Ignorable="x14ac">
  <numFmts count="41">
    <numFmt numFmtId="7" formatCode="&quot;$&quot;\ #,##0.00_);\(&quot;$&quot;\ #,##0.00\)"/>
    <numFmt numFmtId="44" formatCode="_(&quot;$&quot;\ * #,##0.00_);_(&quot;$&quot;\ * \(#,##0.00\);_(&quot;$&quot;\ * &quot;-&quot;??_);_(@_)"/>
    <numFmt numFmtId="43" formatCode="_(* #,##0.00_);_(* \(#,##0.00\);_(* &quot;-&quot;??_);_(@_)"/>
    <numFmt numFmtId="164" formatCode="_-* #,##0.00\ &quot;€&quot;_-;\-* #,##0.00\ &quot;€&quot;_-;_-* &quot;-&quot;??\ &quot;€&quot;_-;_-@_-"/>
    <numFmt numFmtId="165" formatCode="_-* #,##0.00\ _€_-;\-* #,##0.00\ _€_-;_-* &quot;-&quot;??\ _€_-;_-@_-"/>
    <numFmt numFmtId="166" formatCode="_-* #,##0.00_-;\-* #,##0.00_-;_-* &quot;-&quot;??_-;_-@_-"/>
    <numFmt numFmtId="167" formatCode="_-&quot;$&quot;* #,##0.00_-;\-&quot;$&quot;* #,##0.00_-;_-&quot;$&quot;* &quot;-&quot;??_-;_-@_-"/>
    <numFmt numFmtId="168" formatCode="&quot;$&quot;\ #,##0.00;[Red]&quot;$&quot;\ \-#,##0.00"/>
    <numFmt numFmtId="169" formatCode="_ &quot;$&quot;\ * #,##0_ ;_ &quot;$&quot;\ * \-#,##0_ ;_ &quot;$&quot;\ * &quot;-&quot;_ ;_ @_ "/>
    <numFmt numFmtId="170" formatCode="_ &quot;$&quot;\ * #,##0.00_ ;_ &quot;$&quot;\ * \-#,##0.00_ ;_ &quot;$&quot;\ * &quot;-&quot;??_ ;_ @_ "/>
    <numFmt numFmtId="171" formatCode="_ * #,##0.00_ ;_ * \-#,##0.00_ ;_ * &quot;-&quot;??_ ;_ @_ "/>
    <numFmt numFmtId="172" formatCode="#,##0.000"/>
    <numFmt numFmtId="173" formatCode="#,##0.0"/>
    <numFmt numFmtId="174" formatCode="&quot;$&quot;\ #,##0.00"/>
    <numFmt numFmtId="175" formatCode="_-* #,##0.00\ &quot;Pts&quot;_-;\-* #,##0.00\ &quot;Pts&quot;_-;_-* &quot;-&quot;??\ &quot;Pts&quot;_-;_-@_-"/>
    <numFmt numFmtId="176" formatCode="#,##0.0000"/>
    <numFmt numFmtId="177" formatCode="0#.00\ \L\t"/>
    <numFmt numFmtId="178" formatCode="0.0%"/>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_-[$$-240A]* #,##0.00_-;\-[$$-240A]* #,##0.00_-;_-[$$-240A]* &quot;-&quot;??_-;_-@_-"/>
    <numFmt numFmtId="186" formatCode="##0"/>
    <numFmt numFmtId="187" formatCode="0.000"/>
    <numFmt numFmtId="188" formatCode="0.0000"/>
    <numFmt numFmtId="189" formatCode="_-* #,##0\ _P_t_s_-;\-* #,##0\ _P_t_s_-;_-* &quot;-&quot;??\ _P_t_s_-;_-@_-"/>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0.0%;\-0.0%;&quot;&quot;"/>
  </numFmts>
  <fonts count="58">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1" fontId="5" fillId="0" borderId="0" applyFont="0" applyFill="0" applyBorder="0" applyAlignment="0" applyProtection="0"/>
    <xf numFmtId="0" fontId="16" fillId="3" borderId="0" applyNumberFormat="0" applyBorder="0" applyAlignment="0" applyProtection="0"/>
    <xf numFmtId="171" fontId="4" fillId="0" borderId="0" applyFont="0" applyFill="0" applyBorder="0" applyAlignment="0" applyProtection="0"/>
    <xf numFmtId="2" fontId="6" fillId="0" borderId="4" applyFont="0" applyBorder="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6" fontId="5" fillId="0" borderId="0" applyFont="0" applyFill="0" applyBorder="0" applyAlignment="0" applyProtection="0"/>
    <xf numFmtId="172" fontId="5" fillId="0" borderId="0" applyFont="0" applyFill="0" applyBorder="0" applyAlignment="0" applyProtection="0"/>
    <xf numFmtId="43" fontId="8" fillId="0" borderId="0" applyFont="0" applyFill="0" applyBorder="0" applyAlignment="0" applyProtection="0"/>
    <xf numFmtId="172" fontId="5" fillId="0" borderId="0" applyFont="0" applyFill="0" applyBorder="0" applyAlignment="0" applyProtection="0"/>
    <xf numFmtId="43" fontId="5" fillId="0" borderId="0" applyFont="0" applyFill="0" applyBorder="0" applyAlignment="0" applyProtection="0"/>
    <xf numFmtId="43" fontId="26" fillId="0" borderId="0" applyFont="0" applyFill="0" applyBorder="0" applyAlignment="0" applyProtection="0"/>
    <xf numFmtId="171"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7" fontId="5" fillId="0" borderId="0" applyFont="0" applyFill="0" applyBorder="0" applyAlignment="0" applyProtection="0"/>
    <xf numFmtId="44" fontId="8" fillId="0" borderId="0" applyFont="0" applyFill="0" applyBorder="0" applyAlignment="0" applyProtection="0"/>
    <xf numFmtId="168" fontId="5" fillId="0" borderId="0" applyFont="0" applyFill="0" applyBorder="0" applyAlignment="0" applyProtection="0"/>
    <xf numFmtId="175" fontId="5" fillId="0" borderId="0" applyFont="0" applyFill="0" applyBorder="0" applyAlignment="0" applyProtection="0"/>
    <xf numFmtId="164" fontId="5" fillId="0" borderId="0" applyFont="0" applyFill="0" applyBorder="0" applyAlignment="0" applyProtection="0"/>
    <xf numFmtId="17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1"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5" fontId="4" fillId="0" borderId="0" applyFont="0" applyFill="0" applyBorder="0" applyAlignment="0" applyProtection="0"/>
    <xf numFmtId="0" fontId="3" fillId="0" borderId="0"/>
    <xf numFmtId="0" fontId="4" fillId="0" borderId="0"/>
    <xf numFmtId="0" fontId="4" fillId="0" borderId="0"/>
    <xf numFmtId="0" fontId="2" fillId="0" borderId="0"/>
    <xf numFmtId="166"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6" fontId="6" fillId="0" borderId="49">
      <alignment horizontal="right"/>
    </xf>
    <xf numFmtId="186" fontId="6" fillId="0" borderId="49">
      <alignment horizontal="right"/>
    </xf>
    <xf numFmtId="2" fontId="6" fillId="0" borderId="0"/>
    <xf numFmtId="2" fontId="6" fillId="0" borderId="0"/>
    <xf numFmtId="2" fontId="6" fillId="0" borderId="0"/>
    <xf numFmtId="187" fontId="6" fillId="0" borderId="0"/>
    <xf numFmtId="187" fontId="6" fillId="0" borderId="0"/>
    <xf numFmtId="187" fontId="6" fillId="0" borderId="0"/>
    <xf numFmtId="188" fontId="7" fillId="0" borderId="0"/>
    <xf numFmtId="188" fontId="7" fillId="0" borderId="0"/>
    <xf numFmtId="188" fontId="7" fillId="0" borderId="0"/>
    <xf numFmtId="186" fontId="6" fillId="0" borderId="49">
      <alignment horizontal="right"/>
    </xf>
    <xf numFmtId="189" fontId="4" fillId="0" borderId="0">
      <protection locked="0"/>
    </xf>
    <xf numFmtId="3" fontId="33" fillId="0" borderId="0" applyFont="0" applyFill="0" applyBorder="0" applyAlignment="0" applyProtection="0"/>
    <xf numFmtId="190" fontId="4" fillId="0" borderId="0">
      <protection locked="0"/>
    </xf>
    <xf numFmtId="191" fontId="33"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4"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43" fontId="8" fillId="0" borderId="0" applyFont="0" applyFill="0" applyBorder="0" applyAlignment="0" applyProtection="0"/>
    <xf numFmtId="171" fontId="4" fillId="0" borderId="0" applyFont="0" applyFill="0" applyBorder="0" applyAlignment="0" applyProtection="0"/>
    <xf numFmtId="43" fontId="4"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7" fontId="4" fillId="0" borderId="0" applyFont="0" applyFill="0" applyBorder="0" applyAlignment="0" applyProtection="0"/>
    <xf numFmtId="44"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7" fontId="4" fillId="0" borderId="0" applyFont="0" applyFill="0" applyBorder="0" applyAlignment="0" applyProtection="0"/>
    <xf numFmtId="44" fontId="8" fillId="0" borderId="0" applyFont="0" applyFill="0" applyBorder="0" applyAlignment="0" applyProtection="0"/>
    <xf numFmtId="191" fontId="38"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1"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4">
      <protection locked="0"/>
    </xf>
    <xf numFmtId="0" fontId="44" fillId="0" borderId="0"/>
    <xf numFmtId="0" fontId="45" fillId="0" borderId="0" applyNumberFormat="0" applyFill="0" applyBorder="0" applyAlignment="0" applyProtection="0">
      <alignment vertical="top"/>
      <protection locked="0"/>
    </xf>
  </cellStyleXfs>
  <cellXfs count="402">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0" fontId="32" fillId="0" borderId="37" xfId="90" applyNumberFormat="1" applyFont="1" applyBorder="1"/>
    <xf numFmtId="182"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1" fontId="30" fillId="0" borderId="37" xfId="34" applyFont="1" applyFill="1" applyBorder="1"/>
    <xf numFmtId="171" fontId="30" fillId="0" borderId="37" xfId="0" applyNumberFormat="1" applyFont="1" applyBorder="1"/>
    <xf numFmtId="0" fontId="42" fillId="0" borderId="37" xfId="0" applyFont="1" applyBorder="1" applyAlignment="1">
      <alignment horizontal="center" wrapText="1"/>
    </xf>
    <xf numFmtId="171" fontId="30" fillId="0" borderId="37" xfId="34" applyFont="1" applyFill="1" applyBorder="1" applyAlignment="1">
      <alignment horizontal="center" wrapText="1"/>
    </xf>
    <xf numFmtId="165" fontId="30" fillId="0" borderId="37" xfId="0" applyNumberFormat="1" applyFont="1" applyBorder="1"/>
    <xf numFmtId="166" fontId="30" fillId="0" borderId="37" xfId="34" applyNumberFormat="1" applyFont="1" applyFill="1" applyBorder="1"/>
    <xf numFmtId="166"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1" fontId="49" fillId="0" borderId="18" xfId="34" applyFont="1" applyBorder="1"/>
    <xf numFmtId="171"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1" fontId="49" fillId="0" borderId="64" xfId="34" applyFont="1" applyBorder="1"/>
    <xf numFmtId="171" fontId="49" fillId="0" borderId="61" xfId="0" applyNumberFormat="1" applyFont="1" applyBorder="1"/>
    <xf numFmtId="2" fontId="49" fillId="0" borderId="18" xfId="0" applyNumberFormat="1" applyFont="1" applyBorder="1"/>
    <xf numFmtId="0" fontId="49" fillId="0" borderId="20" xfId="0" applyFont="1" applyBorder="1"/>
    <xf numFmtId="171" fontId="49" fillId="0" borderId="42" xfId="34" applyFont="1" applyBorder="1"/>
    <xf numFmtId="171"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1"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1" fontId="49" fillId="0" borderId="18" xfId="34" applyFont="1" applyBorder="1" applyAlignment="1">
      <alignment horizontal="center"/>
    </xf>
    <xf numFmtId="0" fontId="49" fillId="0" borderId="22" xfId="95" applyNumberFormat="1" applyFont="1" applyBorder="1" applyAlignment="1">
      <alignment horizontal="center"/>
    </xf>
    <xf numFmtId="165" fontId="49" fillId="0" borderId="25" xfId="0" applyNumberFormat="1" applyFont="1" applyBorder="1" applyAlignment="1">
      <alignment horizontal="center" wrapText="1"/>
    </xf>
    <xf numFmtId="171" fontId="49" fillId="0" borderId="47" xfId="34" applyFont="1" applyBorder="1" applyAlignment="1">
      <alignment horizontal="center" wrapText="1"/>
    </xf>
    <xf numFmtId="165" fontId="49" fillId="24" borderId="61" xfId="0" applyNumberFormat="1" applyFont="1" applyFill="1" applyBorder="1"/>
    <xf numFmtId="166"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166" fontId="49" fillId="0" borderId="30" xfId="34" applyNumberFormat="1" applyFont="1" applyBorder="1"/>
    <xf numFmtId="166" fontId="49" fillId="0" borderId="31" xfId="34" applyNumberFormat="1" applyFont="1" applyBorder="1"/>
    <xf numFmtId="9" fontId="49" fillId="0" borderId="28" xfId="95" applyFont="1" applyBorder="1"/>
    <xf numFmtId="166" fontId="49" fillId="0" borderId="61" xfId="0" applyNumberFormat="1" applyFont="1" applyBorder="1"/>
    <xf numFmtId="166"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7" fontId="49" fillId="0" borderId="18" xfId="62" applyNumberFormat="1" applyFont="1" applyBorder="1" applyAlignment="1">
      <alignment horizontal="right" vertical="center" wrapText="1"/>
    </xf>
    <xf numFmtId="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7" fontId="49" fillId="0" borderId="24" xfId="62" applyNumberFormat="1" applyFont="1" applyBorder="1" applyAlignment="1">
      <alignment horizontal="right" vertical="center" wrapText="1"/>
    </xf>
    <xf numFmtId="174"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7" fontId="49" fillId="0" borderId="45" xfId="62" applyNumberFormat="1" applyFont="1" applyBorder="1" applyAlignment="1">
      <alignment horizontal="right" vertical="center" wrapText="1"/>
    </xf>
    <xf numFmtId="174"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5"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4"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79" fontId="49" fillId="0" borderId="35" xfId="129" applyNumberFormat="1" applyFont="1" applyBorder="1" applyAlignment="1">
      <alignment vertical="center"/>
    </xf>
    <xf numFmtId="0" fontId="49" fillId="0" borderId="21" xfId="128" applyFont="1" applyBorder="1" applyAlignment="1">
      <alignment horizontal="left" vertical="center"/>
    </xf>
    <xf numFmtId="178"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79"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79"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79"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49" fillId="0" borderId="0" xfId="128" applyFont="1" applyAlignment="1">
      <alignment horizontal="center" vertical="center" wrapText="1"/>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79"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79"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4" fontId="51" fillId="26" borderId="47" xfId="60" applyNumberFormat="1" applyFont="1" applyFill="1" applyBorder="1" applyAlignment="1">
      <alignment horizontal="center" vertical="center"/>
    </xf>
    <xf numFmtId="184"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6" xfId="0" applyFont="1" applyBorder="1" applyAlignment="1">
      <alignment horizontal="left" vertical="center"/>
    </xf>
    <xf numFmtId="0" fontId="5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2"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8" xfId="89" applyFont="1" applyFill="1" applyBorder="1"/>
    <xf numFmtId="0" fontId="32" fillId="0" borderId="88" xfId="89" applyFont="1" applyBorder="1"/>
    <xf numFmtId="7" fontId="49" fillId="0" borderId="35" xfId="62" applyNumberFormat="1" applyFont="1" applyBorder="1" applyAlignment="1">
      <alignment horizontal="right" vertical="center" wrapText="1"/>
    </xf>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3"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51" fillId="24" borderId="43" xfId="73" applyFont="1" applyFill="1" applyBorder="1" applyAlignment="1">
      <alignment horizontal="center" vertical="center"/>
    </xf>
    <xf numFmtId="0" fontId="49" fillId="0" borderId="18" xfId="74" applyFont="1" applyBorder="1" applyAlignment="1">
      <alignment horizontal="left" vertical="top" wrapText="1"/>
    </xf>
    <xf numFmtId="4" fontId="49" fillId="0" borderId="18" xfId="39" applyNumberFormat="1" applyFont="1" applyBorder="1" applyAlignment="1">
      <alignment horizontal="center" vertical="center" wrapText="1"/>
    </xf>
    <xf numFmtId="7" fontId="49" fillId="0" borderId="0" xfId="62" applyNumberFormat="1" applyFont="1" applyBorder="1" applyAlignment="1">
      <alignment horizontal="right" vertical="center" wrapText="1"/>
    </xf>
    <xf numFmtId="174" fontId="51" fillId="24" borderId="44" xfId="73" applyNumberFormat="1" applyFont="1" applyFill="1" applyBorder="1" applyAlignment="1">
      <alignment vertical="center"/>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6" fillId="0" borderId="85" xfId="89" applyFont="1" applyBorder="1" applyAlignment="1">
      <alignment horizontal="center" wrapText="1"/>
    </xf>
    <xf numFmtId="0" fontId="43" fillId="0" borderId="85" xfId="89" applyFont="1" applyBorder="1" applyAlignment="1">
      <alignment horizont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0" xfId="130" applyFont="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51" fillId="24" borderId="43" xfId="73" applyFont="1" applyFill="1" applyBorder="1" applyAlignment="1">
      <alignment horizontal="left" vertical="center"/>
    </xf>
    <xf numFmtId="0" fontId="51" fillId="24" borderId="44" xfId="73" applyFont="1" applyFill="1" applyBorder="1" applyAlignment="1">
      <alignment horizontal="left" vertical="center"/>
    </xf>
    <xf numFmtId="0" fontId="54" fillId="0" borderId="85"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1" fontId="49" fillId="0" borderId="19" xfId="34" applyFont="1" applyBorder="1" applyAlignment="1">
      <alignment horizontal="center"/>
    </xf>
    <xf numFmtId="171"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166" fontId="49" fillId="0" borderId="19" xfId="34" applyNumberFormat="1" applyFont="1" applyBorder="1" applyAlignment="1">
      <alignment horizontal="center"/>
    </xf>
    <xf numFmtId="166" fontId="49" fillId="0" borderId="23" xfId="34" applyNumberFormat="1" applyFont="1" applyBorder="1" applyAlignment="1">
      <alignment horizontal="center"/>
    </xf>
    <xf numFmtId="166" fontId="49" fillId="0" borderId="62" xfId="34" applyNumberFormat="1" applyFont="1" applyBorder="1" applyAlignment="1">
      <alignment horizontal="center"/>
    </xf>
    <xf numFmtId="166" fontId="49" fillId="0" borderId="28" xfId="34" applyNumberFormat="1" applyFont="1" applyBorder="1" applyAlignment="1">
      <alignment horizontal="center"/>
    </xf>
  </cellXfs>
  <cellStyles count="257">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xmlns=""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xmlns=""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N96"/>
  <sheetViews>
    <sheetView showGridLines="0" tabSelected="1" view="pageBreakPreview" topLeftCell="G31" zoomScaleNormal="100" zoomScaleSheetLayoutView="100" zoomScalePageLayoutView="55" workbookViewId="0">
      <selection activeCell="E82" sqref="E82"/>
    </sheetView>
  </sheetViews>
  <sheetFormatPr baseColWidth="10" defaultColWidth="11.42578125" defaultRowHeight="16.5"/>
  <cols>
    <col min="1" max="2" width="3.42578125" style="1" customWidth="1"/>
    <col min="3" max="3" width="5.1406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4" ht="17.25" thickBot="1">
      <c r="A1" s="5"/>
      <c r="B1" s="5"/>
      <c r="C1" s="5"/>
      <c r="D1" s="5"/>
      <c r="E1" s="6"/>
      <c r="F1" s="5"/>
      <c r="G1" s="5"/>
      <c r="H1" s="5"/>
      <c r="I1" s="5"/>
      <c r="J1" s="5"/>
      <c r="K1" s="5"/>
      <c r="L1" s="5"/>
      <c r="M1" s="5"/>
    </row>
    <row r="2" spans="1:14" ht="17.25" thickTop="1">
      <c r="A2" s="5"/>
      <c r="B2" s="7"/>
      <c r="C2" s="228"/>
      <c r="D2" s="228"/>
      <c r="E2" s="229"/>
      <c r="F2" s="228"/>
      <c r="G2" s="228"/>
      <c r="H2" s="228"/>
      <c r="I2" s="228"/>
      <c r="J2" s="228"/>
      <c r="K2" s="228"/>
      <c r="L2" s="8"/>
      <c r="M2" s="5"/>
    </row>
    <row r="3" spans="1:14" ht="27" customHeight="1">
      <c r="A3" s="5"/>
      <c r="B3" s="9"/>
      <c r="C3" s="245" t="s">
        <v>95</v>
      </c>
      <c r="D3" s="246"/>
      <c r="E3" s="246"/>
      <c r="F3" s="246"/>
      <c r="G3" s="5"/>
      <c r="H3" s="5"/>
      <c r="I3" s="5"/>
      <c r="J3" s="5"/>
      <c r="K3" s="5"/>
      <c r="L3" s="10"/>
      <c r="M3" s="5"/>
    </row>
    <row r="4" spans="1:14">
      <c r="A4" s="5"/>
      <c r="B4" s="9"/>
      <c r="C4" s="204" t="s">
        <v>0</v>
      </c>
      <c r="D4" s="203" t="s">
        <v>98</v>
      </c>
      <c r="E4" s="204" t="s">
        <v>1</v>
      </c>
      <c r="F4" s="205">
        <v>1</v>
      </c>
      <c r="G4" s="5"/>
      <c r="H4" s="5"/>
      <c r="I4" s="5"/>
      <c r="J4" s="5"/>
      <c r="K4" s="5">
        <v>1.3</v>
      </c>
      <c r="L4" s="10"/>
      <c r="M4" s="5"/>
    </row>
    <row r="5" spans="1:14">
      <c r="A5" s="5"/>
      <c r="B5" s="9"/>
      <c r="C5" s="267"/>
      <c r="D5" s="267"/>
      <c r="E5" s="267"/>
      <c r="F5" s="267"/>
      <c r="G5" s="267"/>
      <c r="H5" s="267"/>
      <c r="I5" s="267"/>
      <c r="J5" s="267"/>
      <c r="K5" s="267"/>
      <c r="L5" s="10"/>
      <c r="M5" s="5"/>
    </row>
    <row r="6" spans="1:14" ht="17.25" thickBot="1">
      <c r="A6" s="5"/>
      <c r="B6" s="9"/>
      <c r="C6" s="261" t="s">
        <v>2</v>
      </c>
      <c r="D6" s="261"/>
      <c r="E6" s="261"/>
      <c r="F6" s="261"/>
      <c r="G6" s="261"/>
      <c r="H6" s="261"/>
      <c r="I6" s="261"/>
      <c r="J6" s="261"/>
      <c r="K6" s="261"/>
      <c r="L6" s="10"/>
      <c r="M6" s="5"/>
    </row>
    <row r="7" spans="1:14" s="20" customFormat="1">
      <c r="A7" s="19"/>
      <c r="B7" s="219"/>
      <c r="C7" s="275" t="s">
        <v>84</v>
      </c>
      <c r="D7" s="276"/>
      <c r="E7" s="276"/>
      <c r="F7" s="276"/>
      <c r="G7" s="276"/>
      <c r="H7" s="276"/>
      <c r="I7" s="276"/>
      <c r="J7" s="276"/>
      <c r="K7" s="277"/>
      <c r="L7" s="21"/>
      <c r="M7" s="19"/>
    </row>
    <row r="8" spans="1:14" ht="43.5" customHeight="1">
      <c r="A8" s="5"/>
      <c r="B8" s="220"/>
      <c r="C8" s="278"/>
      <c r="D8" s="279"/>
      <c r="E8" s="279"/>
      <c r="F8" s="279"/>
      <c r="G8" s="279"/>
      <c r="H8" s="279"/>
      <c r="I8" s="279"/>
      <c r="J8" s="279"/>
      <c r="K8" s="280"/>
      <c r="L8" s="10"/>
      <c r="M8" s="5"/>
    </row>
    <row r="9" spans="1:14" ht="34.5" customHeight="1">
      <c r="A9" s="5"/>
      <c r="B9" s="220"/>
      <c r="C9" s="281" t="s">
        <v>85</v>
      </c>
      <c r="D9" s="282"/>
      <c r="E9" s="282"/>
      <c r="F9" s="282"/>
      <c r="G9" s="282"/>
      <c r="H9" s="282"/>
      <c r="I9" s="282"/>
      <c r="J9" s="282"/>
      <c r="K9" s="283"/>
      <c r="L9" s="10"/>
      <c r="M9" s="5"/>
    </row>
    <row r="10" spans="1:14" ht="30" customHeight="1" thickBot="1">
      <c r="A10" s="5"/>
      <c r="B10" s="9"/>
      <c r="C10" s="249"/>
      <c r="D10" s="250"/>
      <c r="E10" s="250"/>
      <c r="F10" s="250"/>
      <c r="G10" s="250"/>
      <c r="H10" s="250"/>
      <c r="I10" s="250"/>
      <c r="J10" s="250"/>
      <c r="K10" s="251"/>
      <c r="L10" s="10"/>
      <c r="M10" s="5"/>
    </row>
    <row r="11" spans="1:14" ht="30" customHeight="1">
      <c r="A11" s="5"/>
      <c r="B11" s="9"/>
      <c r="C11" s="272" t="s">
        <v>3</v>
      </c>
      <c r="D11" s="265" t="s">
        <v>4</v>
      </c>
      <c r="E11" s="274" t="s">
        <v>5</v>
      </c>
      <c r="F11" s="274"/>
      <c r="G11" s="272" t="s">
        <v>6</v>
      </c>
      <c r="H11" s="265" t="s">
        <v>7</v>
      </c>
      <c r="I11" s="265" t="s">
        <v>8</v>
      </c>
      <c r="J11" s="268" t="s">
        <v>9</v>
      </c>
      <c r="K11" s="270" t="s">
        <v>10</v>
      </c>
      <c r="L11" s="10"/>
      <c r="M11" s="5"/>
    </row>
    <row r="12" spans="1:14" ht="30" customHeight="1" thickBot="1">
      <c r="A12" s="5"/>
      <c r="B12" s="9"/>
      <c r="C12" s="273"/>
      <c r="D12" s="266"/>
      <c r="E12" s="129" t="s">
        <v>11</v>
      </c>
      <c r="F12" s="129" t="s">
        <v>12</v>
      </c>
      <c r="G12" s="273"/>
      <c r="H12" s="266"/>
      <c r="I12" s="266"/>
      <c r="J12" s="269"/>
      <c r="K12" s="271"/>
      <c r="L12" s="10"/>
      <c r="M12" s="5"/>
    </row>
    <row r="13" spans="1:14" ht="30" customHeight="1" thickBot="1">
      <c r="A13" s="5"/>
      <c r="B13" s="9"/>
      <c r="C13" s="130"/>
      <c r="D13" s="237">
        <v>1</v>
      </c>
      <c r="E13" s="131"/>
      <c r="F13" s="131"/>
      <c r="G13" s="131" t="s">
        <v>99</v>
      </c>
      <c r="H13" s="131"/>
      <c r="I13" s="131"/>
      <c r="J13" s="131"/>
      <c r="K13" s="132"/>
      <c r="L13" s="10"/>
      <c r="M13" s="5"/>
    </row>
    <row r="14" spans="1:14" ht="30" customHeight="1">
      <c r="A14" s="5"/>
      <c r="B14" s="9"/>
      <c r="C14" s="133"/>
      <c r="D14" s="134">
        <v>1.1000000000000001</v>
      </c>
      <c r="E14" s="134"/>
      <c r="F14" s="134"/>
      <c r="G14" s="135" t="s">
        <v>100</v>
      </c>
      <c r="H14" s="134" t="s">
        <v>107</v>
      </c>
      <c r="I14" s="239">
        <v>4000</v>
      </c>
      <c r="J14" s="137">
        <v>10490</v>
      </c>
      <c r="K14" s="138">
        <f>+ROUND(I14*J14,0)</f>
        <v>41960000</v>
      </c>
      <c r="L14" s="10"/>
      <c r="M14" s="5"/>
    </row>
    <row r="15" spans="1:14" ht="30" customHeight="1">
      <c r="A15" s="5"/>
      <c r="B15" s="9"/>
      <c r="C15" s="133"/>
      <c r="D15" s="134">
        <v>1.2</v>
      </c>
      <c r="E15" s="134"/>
      <c r="F15" s="134"/>
      <c r="G15" s="238" t="s">
        <v>101</v>
      </c>
      <c r="H15" s="134" t="s">
        <v>107</v>
      </c>
      <c r="I15" s="239">
        <v>8500</v>
      </c>
      <c r="J15" s="137">
        <v>6837</v>
      </c>
      <c r="K15" s="138">
        <f t="shared" ref="K15:K20" si="0">+ROUND(I15*J15,0)</f>
        <v>58114500</v>
      </c>
      <c r="L15" s="10"/>
      <c r="M15" s="5"/>
      <c r="N15" s="240"/>
    </row>
    <row r="16" spans="1:14" ht="30" customHeight="1">
      <c r="A16" s="5"/>
      <c r="B16" s="9"/>
      <c r="C16" s="133"/>
      <c r="D16" s="134">
        <v>1.3</v>
      </c>
      <c r="E16" s="134"/>
      <c r="F16" s="134"/>
      <c r="G16" s="135" t="s">
        <v>102</v>
      </c>
      <c r="H16" s="134" t="s">
        <v>107</v>
      </c>
      <c r="I16" s="239">
        <v>500</v>
      </c>
      <c r="J16" s="137">
        <v>6380</v>
      </c>
      <c r="K16" s="138">
        <f t="shared" si="0"/>
        <v>3190000</v>
      </c>
      <c r="L16" s="10"/>
      <c r="M16" s="5"/>
      <c r="N16" s="240"/>
    </row>
    <row r="17" spans="1:14" ht="30" customHeight="1">
      <c r="A17" s="5"/>
      <c r="B17" s="9"/>
      <c r="C17" s="133"/>
      <c r="D17" s="134">
        <v>1.4</v>
      </c>
      <c r="E17" s="134"/>
      <c r="F17" s="134"/>
      <c r="G17" s="135" t="s">
        <v>103</v>
      </c>
      <c r="H17" s="134" t="s">
        <v>107</v>
      </c>
      <c r="I17" s="239">
        <v>320</v>
      </c>
      <c r="J17" s="137">
        <v>12364</v>
      </c>
      <c r="K17" s="138">
        <f t="shared" si="0"/>
        <v>3956480</v>
      </c>
      <c r="L17" s="10"/>
      <c r="M17" s="5"/>
      <c r="N17" s="240"/>
    </row>
    <row r="18" spans="1:14" ht="30" customHeight="1">
      <c r="A18" s="5"/>
      <c r="B18" s="9"/>
      <c r="C18" s="133"/>
      <c r="D18" s="134">
        <v>1.5</v>
      </c>
      <c r="E18" s="134"/>
      <c r="F18" s="134"/>
      <c r="G18" s="135" t="s">
        <v>104</v>
      </c>
      <c r="H18" s="134" t="s">
        <v>107</v>
      </c>
      <c r="I18" s="239">
        <v>200</v>
      </c>
      <c r="J18" s="137">
        <v>14491</v>
      </c>
      <c r="K18" s="138">
        <f t="shared" si="0"/>
        <v>2898200</v>
      </c>
      <c r="L18" s="10"/>
      <c r="M18" s="5"/>
      <c r="N18" s="240"/>
    </row>
    <row r="19" spans="1:14" ht="30" customHeight="1">
      <c r="A19" s="5"/>
      <c r="B19" s="9"/>
      <c r="C19" s="133"/>
      <c r="D19" s="134">
        <v>1.6</v>
      </c>
      <c r="E19" s="134"/>
      <c r="F19" s="134"/>
      <c r="G19" s="144" t="s">
        <v>105</v>
      </c>
      <c r="H19" s="134" t="s">
        <v>107</v>
      </c>
      <c r="I19" s="239">
        <v>111.2</v>
      </c>
      <c r="J19" s="137">
        <v>23326</v>
      </c>
      <c r="K19" s="138">
        <f t="shared" si="0"/>
        <v>2593851</v>
      </c>
      <c r="L19" s="10"/>
      <c r="M19" s="5"/>
      <c r="N19" s="240"/>
    </row>
    <row r="20" spans="1:14" ht="30" customHeight="1">
      <c r="A20" s="5"/>
      <c r="B20" s="9"/>
      <c r="C20" s="133"/>
      <c r="D20" s="134">
        <v>1.7</v>
      </c>
      <c r="E20" s="134"/>
      <c r="F20" s="134"/>
      <c r="G20" s="144" t="s">
        <v>106</v>
      </c>
      <c r="H20" s="134" t="s">
        <v>108</v>
      </c>
      <c r="I20" s="239">
        <v>18</v>
      </c>
      <c r="J20" s="137">
        <v>84742</v>
      </c>
      <c r="K20" s="138">
        <f t="shared" si="0"/>
        <v>1525356</v>
      </c>
      <c r="L20" s="10"/>
      <c r="M20" s="5"/>
      <c r="N20" s="240"/>
    </row>
    <row r="21" spans="1:14" ht="30" customHeight="1" thickBot="1">
      <c r="A21" s="5"/>
      <c r="B21" s="9"/>
      <c r="C21" s="139" t="s">
        <v>13</v>
      </c>
      <c r="D21" s="140"/>
      <c r="E21" s="140"/>
      <c r="F21" s="140"/>
      <c r="G21" s="141"/>
      <c r="H21" s="140"/>
      <c r="I21" s="136"/>
      <c r="J21" s="142"/>
      <c r="K21" s="143">
        <f>SUM(K14:K20)</f>
        <v>114238387</v>
      </c>
      <c r="L21" s="10"/>
      <c r="M21" s="5"/>
    </row>
    <row r="22" spans="1:14" ht="30" customHeight="1" thickBot="1">
      <c r="A22" s="5"/>
      <c r="B22" s="9"/>
      <c r="C22" s="130"/>
      <c r="D22" s="237">
        <v>2</v>
      </c>
      <c r="E22" s="131"/>
      <c r="F22" s="131"/>
      <c r="G22" s="131" t="s">
        <v>109</v>
      </c>
      <c r="H22" s="131"/>
      <c r="I22" s="131"/>
      <c r="J22" s="131"/>
      <c r="K22" s="132"/>
      <c r="L22" s="10"/>
      <c r="M22" s="5"/>
    </row>
    <row r="23" spans="1:14" ht="30" customHeight="1">
      <c r="A23" s="5"/>
      <c r="B23" s="9"/>
      <c r="C23" s="133"/>
      <c r="D23" s="134">
        <v>2.1</v>
      </c>
      <c r="E23" s="134"/>
      <c r="F23" s="134"/>
      <c r="G23" s="135" t="s">
        <v>110</v>
      </c>
      <c r="H23" s="134" t="s">
        <v>107</v>
      </c>
      <c r="I23" s="136">
        <v>2500</v>
      </c>
      <c r="J23" s="137">
        <f>ROUND(28826*$K$4,0)</f>
        <v>37474</v>
      </c>
      <c r="K23" s="145">
        <f t="shared" ref="K23:K25" si="1">+ROUND(I23*J23,0)</f>
        <v>93685000</v>
      </c>
      <c r="L23" s="10"/>
      <c r="M23" s="5"/>
    </row>
    <row r="24" spans="1:14" ht="44.25" customHeight="1">
      <c r="A24" s="5"/>
      <c r="B24" s="9"/>
      <c r="C24" s="133"/>
      <c r="D24" s="134">
        <v>2.2000000000000002</v>
      </c>
      <c r="E24" s="134"/>
      <c r="F24" s="134"/>
      <c r="G24" s="135" t="s">
        <v>111</v>
      </c>
      <c r="H24" s="134" t="s">
        <v>112</v>
      </c>
      <c r="I24" s="136">
        <v>1500</v>
      </c>
      <c r="J24" s="137">
        <f>ROUND(36863*$K$4,0)</f>
        <v>47922</v>
      </c>
      <c r="K24" s="145">
        <f t="shared" si="1"/>
        <v>71883000</v>
      </c>
      <c r="L24" s="10"/>
      <c r="M24" s="5"/>
    </row>
    <row r="25" spans="1:14" ht="30" customHeight="1">
      <c r="B25" s="16"/>
      <c r="C25" s="133"/>
      <c r="D25" s="134">
        <v>2.2999999999999998</v>
      </c>
      <c r="E25" s="134"/>
      <c r="F25" s="134"/>
      <c r="G25" s="135" t="s">
        <v>113</v>
      </c>
      <c r="H25" s="134" t="s">
        <v>107</v>
      </c>
      <c r="I25" s="136">
        <v>111.2</v>
      </c>
      <c r="J25" s="137">
        <f>+ROUND(17943*$K$4,0)</f>
        <v>23326</v>
      </c>
      <c r="K25" s="145">
        <f t="shared" si="1"/>
        <v>2593851</v>
      </c>
      <c r="L25" s="17"/>
    </row>
    <row r="26" spans="1:14" ht="30" customHeight="1" thickBot="1">
      <c r="A26" s="5"/>
      <c r="B26" s="9"/>
      <c r="C26" s="139" t="s">
        <v>13</v>
      </c>
      <c r="D26" s="148"/>
      <c r="E26" s="149"/>
      <c r="F26" s="148"/>
      <c r="G26" s="148"/>
      <c r="H26" s="148"/>
      <c r="I26" s="136"/>
      <c r="J26" s="148"/>
      <c r="K26" s="143">
        <f>SUM(K23:K25)</f>
        <v>168161851</v>
      </c>
      <c r="L26" s="10"/>
      <c r="M26" s="5"/>
    </row>
    <row r="27" spans="1:14" ht="30" customHeight="1" thickBot="1">
      <c r="A27" s="5"/>
      <c r="B27" s="9"/>
      <c r="C27" s="130"/>
      <c r="D27" s="237">
        <v>3</v>
      </c>
      <c r="E27" s="131"/>
      <c r="F27" s="131"/>
      <c r="G27" s="131" t="s">
        <v>114</v>
      </c>
      <c r="H27" s="131"/>
      <c r="I27" s="131"/>
      <c r="J27" s="131"/>
      <c r="K27" s="132"/>
      <c r="L27" s="10"/>
      <c r="M27" s="5"/>
    </row>
    <row r="28" spans="1:14" ht="30" customHeight="1">
      <c r="A28" s="5"/>
      <c r="B28" s="9"/>
      <c r="C28" s="133"/>
      <c r="D28" s="150">
        <v>3.1</v>
      </c>
      <c r="E28" s="150"/>
      <c r="F28" s="150"/>
      <c r="G28" s="151" t="s">
        <v>115</v>
      </c>
      <c r="H28" s="150" t="s">
        <v>107</v>
      </c>
      <c r="I28" s="136">
        <v>320</v>
      </c>
      <c r="J28" s="137">
        <f>ROUND(90030*$K$4,0)</f>
        <v>117039</v>
      </c>
      <c r="K28" s="221">
        <f t="shared" ref="K28:K31" si="2">+ROUND(I28*J28,0)</f>
        <v>37452480</v>
      </c>
      <c r="L28" s="10"/>
      <c r="M28" s="5"/>
    </row>
    <row r="29" spans="1:14" ht="30" customHeight="1">
      <c r="A29" s="5"/>
      <c r="B29" s="9"/>
      <c r="C29" s="133"/>
      <c r="D29" s="152">
        <v>3.2</v>
      </c>
      <c r="E29" s="152"/>
      <c r="F29" s="152"/>
      <c r="G29" s="151" t="s">
        <v>116</v>
      </c>
      <c r="H29" s="150" t="s">
        <v>107</v>
      </c>
      <c r="I29" s="136">
        <v>200</v>
      </c>
      <c r="J29" s="137">
        <f>ROUND(70995*$K$4,0)</f>
        <v>92294</v>
      </c>
      <c r="K29" s="145">
        <f t="shared" si="2"/>
        <v>18458800</v>
      </c>
      <c r="L29" s="10"/>
      <c r="M29" s="5"/>
    </row>
    <row r="30" spans="1:14" ht="33" customHeight="1">
      <c r="A30" s="5"/>
      <c r="B30" s="9"/>
      <c r="C30" s="133"/>
      <c r="D30" s="150">
        <v>3.3</v>
      </c>
      <c r="E30" s="150"/>
      <c r="F30" s="150"/>
      <c r="G30" s="151" t="s">
        <v>117</v>
      </c>
      <c r="H30" s="150" t="s">
        <v>107</v>
      </c>
      <c r="I30" s="136">
        <v>45</v>
      </c>
      <c r="J30" s="137">
        <f>ROUND(108884*$K$4,0)</f>
        <v>141549</v>
      </c>
      <c r="K30" s="145">
        <f t="shared" si="2"/>
        <v>6369705</v>
      </c>
      <c r="L30" s="10"/>
      <c r="M30" s="5"/>
    </row>
    <row r="31" spans="1:14" s="5" customFormat="1" ht="42.75" customHeight="1">
      <c r="B31" s="9"/>
      <c r="C31" s="133"/>
      <c r="D31" s="146">
        <v>3.4</v>
      </c>
      <c r="E31" s="146"/>
      <c r="F31" s="146"/>
      <c r="G31" s="153" t="s">
        <v>118</v>
      </c>
      <c r="H31" s="146" t="s">
        <v>119</v>
      </c>
      <c r="I31" s="136">
        <v>120.8</v>
      </c>
      <c r="J31" s="137">
        <f>ROUND(67853*$K$4,0)</f>
        <v>88209</v>
      </c>
      <c r="K31" s="138">
        <f t="shared" si="2"/>
        <v>10655647</v>
      </c>
      <c r="L31" s="10"/>
    </row>
    <row r="32" spans="1:14" s="5" customFormat="1" ht="30" customHeight="1" thickBot="1">
      <c r="B32" s="9"/>
      <c r="C32" s="139" t="s">
        <v>13</v>
      </c>
      <c r="D32" s="148"/>
      <c r="E32" s="149"/>
      <c r="F32" s="148"/>
      <c r="G32" s="148"/>
      <c r="H32" s="148"/>
      <c r="I32" s="136"/>
      <c r="J32" s="148"/>
      <c r="K32" s="143">
        <f>SUM(K28:K31)</f>
        <v>72936632</v>
      </c>
      <c r="L32" s="10"/>
    </row>
    <row r="33" spans="1:13" ht="30" customHeight="1" thickBot="1">
      <c r="A33" s="5"/>
      <c r="B33" s="9"/>
      <c r="C33" s="130"/>
      <c r="D33" s="237">
        <v>4</v>
      </c>
      <c r="E33" s="131"/>
      <c r="F33" s="131"/>
      <c r="G33" s="131"/>
      <c r="H33" s="131"/>
      <c r="I33" s="131"/>
      <c r="J33" s="131"/>
      <c r="K33" s="132"/>
      <c r="L33" s="10"/>
      <c r="M33" s="5"/>
    </row>
    <row r="34" spans="1:13" s="5" customFormat="1" ht="30" customHeight="1">
      <c r="B34" s="9"/>
      <c r="C34" s="155"/>
      <c r="D34" s="146">
        <v>4.0999999999999996</v>
      </c>
      <c r="E34" s="146"/>
      <c r="F34" s="146"/>
      <c r="G34" s="153" t="s">
        <v>120</v>
      </c>
      <c r="H34" s="146" t="s">
        <v>107</v>
      </c>
      <c r="I34" s="136">
        <v>111.2</v>
      </c>
      <c r="J34" s="154">
        <f>+ROUND(85931*$K$4,0)</f>
        <v>111710</v>
      </c>
      <c r="K34" s="145">
        <f t="shared" ref="K34:K38" si="3">+ROUND(I34*J34,0)</f>
        <v>12422152</v>
      </c>
      <c r="L34" s="10"/>
    </row>
    <row r="35" spans="1:13" s="5" customFormat="1" ht="30" customHeight="1">
      <c r="B35" s="9"/>
      <c r="C35" s="155"/>
      <c r="D35" s="146">
        <v>4.2</v>
      </c>
      <c r="E35" s="146"/>
      <c r="F35" s="146"/>
      <c r="G35" s="153" t="s">
        <v>121</v>
      </c>
      <c r="H35" s="146" t="s">
        <v>107</v>
      </c>
      <c r="I35" s="136">
        <v>70</v>
      </c>
      <c r="J35" s="154">
        <f>+ROUND(79094*$K$4,0)</f>
        <v>102822</v>
      </c>
      <c r="K35" s="145">
        <f t="shared" si="3"/>
        <v>7197540</v>
      </c>
      <c r="L35" s="10"/>
    </row>
    <row r="36" spans="1:13" s="5" customFormat="1" ht="30" customHeight="1">
      <c r="B36" s="9"/>
      <c r="C36" s="155"/>
      <c r="D36" s="146">
        <v>4.3</v>
      </c>
      <c r="E36" s="146"/>
      <c r="F36" s="146"/>
      <c r="G36" s="153" t="s">
        <v>122</v>
      </c>
      <c r="H36" s="146" t="s">
        <v>107</v>
      </c>
      <c r="I36" s="136">
        <v>80</v>
      </c>
      <c r="J36" s="154">
        <f>+ROUND(104410*$K$4,0)</f>
        <v>135733</v>
      </c>
      <c r="K36" s="145">
        <f t="shared" si="3"/>
        <v>10858640</v>
      </c>
      <c r="L36" s="10"/>
    </row>
    <row r="37" spans="1:13" ht="30" customHeight="1">
      <c r="A37" s="5"/>
      <c r="B37" s="9"/>
      <c r="C37" s="133"/>
      <c r="D37" s="150">
        <v>4.4000000000000004</v>
      </c>
      <c r="E37" s="134"/>
      <c r="F37" s="150"/>
      <c r="G37" s="151" t="s">
        <v>123</v>
      </c>
      <c r="H37" s="150" t="s">
        <v>107</v>
      </c>
      <c r="I37" s="136">
        <v>500</v>
      </c>
      <c r="J37" s="137">
        <f>+ROUND(233348*$K$4,0)</f>
        <v>303352</v>
      </c>
      <c r="K37" s="145">
        <f t="shared" si="3"/>
        <v>151676000</v>
      </c>
      <c r="L37" s="10"/>
      <c r="M37" s="5"/>
    </row>
    <row r="38" spans="1:13" ht="30" customHeight="1">
      <c r="A38" s="5"/>
      <c r="B38" s="9"/>
      <c r="C38" s="133"/>
      <c r="D38" s="150">
        <v>4.5</v>
      </c>
      <c r="E38" s="150"/>
      <c r="F38" s="150"/>
      <c r="G38" s="151" t="s">
        <v>124</v>
      </c>
      <c r="H38" s="156" t="s">
        <v>119</v>
      </c>
      <c r="I38" s="136">
        <v>150</v>
      </c>
      <c r="J38" s="137">
        <f>+ROUND(77376*$K$4,0)</f>
        <v>100589</v>
      </c>
      <c r="K38" s="145">
        <f t="shared" si="3"/>
        <v>15088350</v>
      </c>
      <c r="L38" s="10"/>
      <c r="M38" s="5"/>
    </row>
    <row r="39" spans="1:13" ht="30" customHeight="1" thickBot="1">
      <c r="A39" s="5"/>
      <c r="B39" s="9"/>
      <c r="C39" s="157" t="s">
        <v>13</v>
      </c>
      <c r="D39" s="158"/>
      <c r="E39" s="158"/>
      <c r="F39" s="158"/>
      <c r="G39" s="159"/>
      <c r="H39" s="158"/>
      <c r="I39" s="136"/>
      <c r="J39" s="160"/>
      <c r="K39" s="161">
        <f>SUM(K34:K38)</f>
        <v>197242682</v>
      </c>
      <c r="L39" s="10"/>
      <c r="M39" s="5"/>
    </row>
    <row r="40" spans="1:13" ht="30" customHeight="1" thickBot="1">
      <c r="A40" s="5"/>
      <c r="B40" s="9"/>
      <c r="C40" s="130"/>
      <c r="D40" s="237">
        <v>5</v>
      </c>
      <c r="E40" s="131"/>
      <c r="F40" s="131"/>
      <c r="G40" s="131" t="s">
        <v>125</v>
      </c>
      <c r="H40" s="131"/>
      <c r="I40" s="131"/>
      <c r="J40" s="131"/>
      <c r="K40" s="132"/>
      <c r="L40" s="10"/>
      <c r="M40" s="5"/>
    </row>
    <row r="41" spans="1:13" ht="30" customHeight="1">
      <c r="A41" s="5"/>
      <c r="B41" s="9"/>
      <c r="C41" s="133"/>
      <c r="D41" s="150">
        <v>5.0999999999999996</v>
      </c>
      <c r="E41" s="150"/>
      <c r="F41" s="150"/>
      <c r="G41" s="151" t="s">
        <v>126</v>
      </c>
      <c r="H41" s="150" t="s">
        <v>108</v>
      </c>
      <c r="I41" s="136">
        <v>18</v>
      </c>
      <c r="J41" s="137">
        <f>+ROUND(97045*$K$4,0)</f>
        <v>126159</v>
      </c>
      <c r="K41" s="145">
        <f t="shared" ref="K41" si="4">+ROUND(I41*J41,0)</f>
        <v>2270862</v>
      </c>
      <c r="L41" s="10"/>
      <c r="M41" s="5"/>
    </row>
    <row r="42" spans="1:13" ht="30" customHeight="1" thickBot="1">
      <c r="A42" s="5"/>
      <c r="B42" s="9"/>
      <c r="C42" s="139" t="s">
        <v>13</v>
      </c>
      <c r="D42" s="158"/>
      <c r="E42" s="158"/>
      <c r="F42" s="158"/>
      <c r="G42" s="159"/>
      <c r="H42" s="158"/>
      <c r="I42" s="136"/>
      <c r="J42" s="160"/>
      <c r="K42" s="161">
        <f>SUM(K41)</f>
        <v>2270862</v>
      </c>
      <c r="L42" s="10"/>
      <c r="M42" s="5"/>
    </row>
    <row r="43" spans="1:13" ht="30" customHeight="1" thickBot="1">
      <c r="A43" s="5"/>
      <c r="B43" s="9"/>
      <c r="C43" s="130"/>
      <c r="D43" s="237">
        <v>6</v>
      </c>
      <c r="E43" s="131"/>
      <c r="F43" s="131"/>
      <c r="G43" s="131" t="s">
        <v>127</v>
      </c>
      <c r="H43" s="131"/>
      <c r="I43" s="131"/>
      <c r="J43" s="131"/>
      <c r="K43" s="132"/>
      <c r="L43" s="10"/>
      <c r="M43" s="5"/>
    </row>
    <row r="44" spans="1:13" ht="30" customHeight="1">
      <c r="A44" s="5"/>
      <c r="B44" s="9"/>
      <c r="C44" s="133"/>
      <c r="D44" s="150">
        <v>6.1</v>
      </c>
      <c r="E44" s="150"/>
      <c r="F44" s="150"/>
      <c r="G44" s="151" t="s">
        <v>128</v>
      </c>
      <c r="H44" s="150" t="s">
        <v>107</v>
      </c>
      <c r="I44" s="136">
        <v>8500</v>
      </c>
      <c r="J44" s="137">
        <f>+ROUND(13590*$K$4,0)</f>
        <v>17667</v>
      </c>
      <c r="K44" s="145">
        <f t="shared" ref="K44:K48" si="5">+ROUND(I44*J44,0)</f>
        <v>150169500</v>
      </c>
      <c r="L44" s="10"/>
      <c r="M44" s="5"/>
    </row>
    <row r="45" spans="1:13" ht="30" customHeight="1">
      <c r="A45" s="5"/>
      <c r="B45" s="9"/>
      <c r="C45" s="133"/>
      <c r="D45" s="150">
        <v>6.2</v>
      </c>
      <c r="E45" s="150"/>
      <c r="F45" s="150"/>
      <c r="G45" s="151" t="s">
        <v>129</v>
      </c>
      <c r="H45" s="150" t="s">
        <v>107</v>
      </c>
      <c r="I45" s="136">
        <v>18500</v>
      </c>
      <c r="J45" s="137">
        <f>+ROUND(22140*$K$4,0)</f>
        <v>28782</v>
      </c>
      <c r="K45" s="145">
        <f t="shared" si="5"/>
        <v>532467000</v>
      </c>
      <c r="L45" s="10"/>
      <c r="M45" s="5"/>
    </row>
    <row r="46" spans="1:13" ht="30" customHeight="1">
      <c r="A46" s="5"/>
      <c r="B46" s="9"/>
      <c r="C46" s="133"/>
      <c r="D46" s="150">
        <v>6.3</v>
      </c>
      <c r="E46" s="150"/>
      <c r="F46" s="150"/>
      <c r="G46" s="151" t="s">
        <v>130</v>
      </c>
      <c r="H46" s="150" t="s">
        <v>107</v>
      </c>
      <c r="I46" s="136">
        <v>2430</v>
      </c>
      <c r="J46" s="137">
        <f>+ROUND(16809*$K$4,0)</f>
        <v>21852</v>
      </c>
      <c r="K46" s="145">
        <f t="shared" si="5"/>
        <v>53100360</v>
      </c>
      <c r="L46" s="10"/>
      <c r="M46" s="5"/>
    </row>
    <row r="47" spans="1:13" ht="30" customHeight="1">
      <c r="A47" s="5"/>
      <c r="B47" s="9"/>
      <c r="C47" s="133"/>
      <c r="D47" s="150">
        <v>6.4</v>
      </c>
      <c r="E47" s="150"/>
      <c r="F47" s="150"/>
      <c r="G47" s="151" t="s">
        <v>131</v>
      </c>
      <c r="H47" s="150" t="s">
        <v>107</v>
      </c>
      <c r="I47" s="136">
        <v>335</v>
      </c>
      <c r="J47" s="137">
        <f>+ROUND(14560*$K$4,0)</f>
        <v>18928</v>
      </c>
      <c r="K47" s="145">
        <f t="shared" si="5"/>
        <v>6340880</v>
      </c>
      <c r="L47" s="10"/>
      <c r="M47" s="5"/>
    </row>
    <row r="48" spans="1:13" ht="30" customHeight="1">
      <c r="A48" s="5"/>
      <c r="B48" s="9"/>
      <c r="C48" s="133"/>
      <c r="D48" s="150">
        <v>6.5</v>
      </c>
      <c r="E48" s="150"/>
      <c r="F48" s="150"/>
      <c r="G48" s="151" t="s">
        <v>132</v>
      </c>
      <c r="H48" s="150" t="s">
        <v>107</v>
      </c>
      <c r="I48" s="136">
        <v>80</v>
      </c>
      <c r="J48" s="137">
        <f>+ROUND(18432*$K$4,0)</f>
        <v>23962</v>
      </c>
      <c r="K48" s="145">
        <f t="shared" si="5"/>
        <v>1916960</v>
      </c>
      <c r="L48" s="10"/>
      <c r="M48" s="5"/>
    </row>
    <row r="49" spans="1:13" ht="30" customHeight="1" thickBot="1">
      <c r="A49" s="5"/>
      <c r="B49" s="9"/>
      <c r="C49" s="139" t="s">
        <v>13</v>
      </c>
      <c r="D49" s="158"/>
      <c r="E49" s="158"/>
      <c r="F49" s="158"/>
      <c r="G49" s="159"/>
      <c r="H49" s="158"/>
      <c r="I49" s="136"/>
      <c r="J49" s="160"/>
      <c r="K49" s="161">
        <f>SUM(K44:K48)</f>
        <v>743994700</v>
      </c>
      <c r="L49" s="10"/>
      <c r="M49" s="5"/>
    </row>
    <row r="50" spans="1:13" ht="30" customHeight="1" thickBot="1">
      <c r="A50" s="5"/>
      <c r="B50" s="9"/>
      <c r="C50" s="130"/>
      <c r="D50" s="237">
        <v>7</v>
      </c>
      <c r="E50" s="131"/>
      <c r="F50" s="131"/>
      <c r="G50" s="131" t="s">
        <v>135</v>
      </c>
      <c r="H50" s="131"/>
      <c r="I50" s="131"/>
      <c r="J50" s="131"/>
      <c r="K50" s="132"/>
      <c r="L50" s="10"/>
      <c r="M50" s="5"/>
    </row>
    <row r="51" spans="1:13" ht="42" customHeight="1">
      <c r="A51" s="5"/>
      <c r="B51" s="9"/>
      <c r="C51" s="133"/>
      <c r="D51" s="150">
        <v>7.1</v>
      </c>
      <c r="E51" s="150"/>
      <c r="F51" s="150"/>
      <c r="G51" s="151" t="s">
        <v>133</v>
      </c>
      <c r="H51" s="150" t="s">
        <v>108</v>
      </c>
      <c r="I51" s="136">
        <v>455</v>
      </c>
      <c r="J51" s="137">
        <f>+ROUND(168112*K4,0)</f>
        <v>218546</v>
      </c>
      <c r="K51" s="145">
        <f t="shared" ref="K51:K52" si="6">+ROUND(I51*J51,0)</f>
        <v>99438430</v>
      </c>
      <c r="L51" s="10"/>
      <c r="M51" s="5"/>
    </row>
    <row r="52" spans="1:13" ht="30" customHeight="1">
      <c r="A52" s="5"/>
      <c r="B52" s="9"/>
      <c r="C52" s="133"/>
      <c r="D52" s="150">
        <v>7.2</v>
      </c>
      <c r="E52" s="150"/>
      <c r="F52" s="150"/>
      <c r="G52" s="151" t="s">
        <v>134</v>
      </c>
      <c r="H52" s="150" t="s">
        <v>108</v>
      </c>
      <c r="I52" s="136">
        <v>45</v>
      </c>
      <c r="J52" s="137">
        <f>+ROUND(15412*K4,0)</f>
        <v>20036</v>
      </c>
      <c r="K52" s="145">
        <f t="shared" si="6"/>
        <v>901620</v>
      </c>
      <c r="L52" s="10"/>
      <c r="M52" s="5"/>
    </row>
    <row r="53" spans="1:13" ht="30" customHeight="1" thickBot="1">
      <c r="A53" s="5"/>
      <c r="B53" s="9"/>
      <c r="C53" s="139" t="s">
        <v>13</v>
      </c>
      <c r="D53" s="158"/>
      <c r="E53" s="158"/>
      <c r="F53" s="158"/>
      <c r="G53" s="159"/>
      <c r="H53" s="158"/>
      <c r="I53" s="136"/>
      <c r="J53" s="160"/>
      <c r="K53" s="161">
        <f>SUM(K51:K52)</f>
        <v>100340050</v>
      </c>
      <c r="L53" s="10"/>
      <c r="M53" s="5"/>
    </row>
    <row r="54" spans="1:13" ht="30" customHeight="1" thickBot="1">
      <c r="A54" s="5"/>
      <c r="B54" s="9"/>
      <c r="C54" s="130"/>
      <c r="D54" s="237">
        <v>8</v>
      </c>
      <c r="E54" s="131"/>
      <c r="F54" s="131"/>
      <c r="G54" s="131" t="s">
        <v>140</v>
      </c>
      <c r="H54" s="131"/>
      <c r="I54" s="131"/>
      <c r="J54" s="131"/>
      <c r="K54" s="132"/>
      <c r="L54" s="10"/>
      <c r="M54" s="5"/>
    </row>
    <row r="55" spans="1:13" ht="60" customHeight="1">
      <c r="A55" s="5"/>
      <c r="B55" s="9"/>
      <c r="C55" s="133"/>
      <c r="D55" s="150">
        <v>8.1</v>
      </c>
      <c r="E55" s="150"/>
      <c r="F55" s="150"/>
      <c r="G55" s="151" t="s">
        <v>136</v>
      </c>
      <c r="H55" s="150" t="s">
        <v>108</v>
      </c>
      <c r="I55" s="136">
        <v>24</v>
      </c>
      <c r="J55" s="137">
        <f>+ROUND(1049408*K4,0)</f>
        <v>1364230</v>
      </c>
      <c r="K55" s="145">
        <f t="shared" ref="K55:K58" si="7">+ROUND(I55*J55,0)</f>
        <v>32741520</v>
      </c>
      <c r="L55" s="10"/>
      <c r="M55" s="5"/>
    </row>
    <row r="56" spans="1:13" ht="44.25" customHeight="1">
      <c r="A56" s="5"/>
      <c r="B56" s="9"/>
      <c r="C56" s="133"/>
      <c r="D56" s="150">
        <v>8.1999999999999993</v>
      </c>
      <c r="E56" s="150"/>
      <c r="F56" s="150"/>
      <c r="G56" s="151" t="s">
        <v>137</v>
      </c>
      <c r="H56" s="150" t="s">
        <v>108</v>
      </c>
      <c r="I56" s="136">
        <v>30</v>
      </c>
      <c r="J56" s="137">
        <f>+ROUND(107052*K4,0)</f>
        <v>139168</v>
      </c>
      <c r="K56" s="145">
        <f t="shared" si="7"/>
        <v>4175040</v>
      </c>
      <c r="L56" s="10"/>
      <c r="M56" s="5"/>
    </row>
    <row r="57" spans="1:13" ht="29.25" customHeight="1">
      <c r="A57" s="5"/>
      <c r="B57" s="9"/>
      <c r="C57" s="133"/>
      <c r="D57" s="150">
        <v>8.3000000000000007</v>
      </c>
      <c r="E57" s="150"/>
      <c r="F57" s="150"/>
      <c r="G57" s="151" t="s">
        <v>138</v>
      </c>
      <c r="H57" s="150" t="s">
        <v>108</v>
      </c>
      <c r="I57" s="136">
        <v>30</v>
      </c>
      <c r="J57" s="137">
        <f>+ROUND(417223*K4,0)</f>
        <v>542390</v>
      </c>
      <c r="K57" s="145">
        <f t="shared" si="7"/>
        <v>16271700</v>
      </c>
      <c r="L57" s="10"/>
      <c r="M57" s="5"/>
    </row>
    <row r="58" spans="1:13" ht="29.25" customHeight="1">
      <c r="A58" s="5"/>
      <c r="B58" s="9"/>
      <c r="C58" s="133"/>
      <c r="D58" s="150">
        <v>8.4</v>
      </c>
      <c r="E58" s="150"/>
      <c r="F58" s="150"/>
      <c r="G58" s="151" t="s">
        <v>139</v>
      </c>
      <c r="H58" s="150" t="s">
        <v>108</v>
      </c>
      <c r="I58" s="136">
        <v>3</v>
      </c>
      <c r="J58" s="137">
        <f>+ROUND(1086532*K4,0)</f>
        <v>1412492</v>
      </c>
      <c r="K58" s="145">
        <f t="shared" si="7"/>
        <v>4237476</v>
      </c>
      <c r="L58" s="10"/>
      <c r="M58" s="5"/>
    </row>
    <row r="59" spans="1:13" ht="29.25" customHeight="1" thickBot="1">
      <c r="A59" s="5"/>
      <c r="B59" s="9"/>
      <c r="C59" s="139" t="s">
        <v>13</v>
      </c>
      <c r="D59" s="158"/>
      <c r="E59" s="158"/>
      <c r="F59" s="158"/>
      <c r="G59" s="159"/>
      <c r="H59" s="158"/>
      <c r="I59" s="136"/>
      <c r="J59" s="160"/>
      <c r="K59" s="161">
        <f>SUM(K55:K58)</f>
        <v>57425736</v>
      </c>
      <c r="L59" s="10"/>
      <c r="M59" s="5"/>
    </row>
    <row r="60" spans="1:13" ht="29.25" customHeight="1" thickBot="1">
      <c r="A60" s="5"/>
      <c r="B60" s="9"/>
      <c r="C60" s="130"/>
      <c r="D60" s="237">
        <v>9</v>
      </c>
      <c r="E60" s="131"/>
      <c r="F60" s="131"/>
      <c r="G60" s="131" t="s">
        <v>141</v>
      </c>
      <c r="H60" s="131"/>
      <c r="I60" s="131"/>
      <c r="J60" s="131"/>
      <c r="K60" s="132"/>
      <c r="L60" s="10"/>
      <c r="M60" s="5"/>
    </row>
    <row r="61" spans="1:13" ht="46.5" customHeight="1">
      <c r="A61" s="5"/>
      <c r="B61" s="9"/>
      <c r="C61" s="133"/>
      <c r="D61" s="150">
        <v>9.1</v>
      </c>
      <c r="E61" s="150"/>
      <c r="F61" s="150"/>
      <c r="G61" s="151" t="s">
        <v>142</v>
      </c>
      <c r="H61" s="150" t="s">
        <v>107</v>
      </c>
      <c r="I61" s="136">
        <v>20</v>
      </c>
      <c r="J61" s="137">
        <f>+ROUND(2740345*K4,0)</f>
        <v>3562449</v>
      </c>
      <c r="K61" s="145">
        <f t="shared" ref="K61:K62" si="8">+ROUND(I61*J61,0)</f>
        <v>71248980</v>
      </c>
      <c r="L61" s="10"/>
      <c r="M61" s="5"/>
    </row>
    <row r="62" spans="1:13" ht="45" customHeight="1">
      <c r="A62" s="5"/>
      <c r="B62" s="9"/>
      <c r="C62" s="133"/>
      <c r="D62" s="150">
        <v>9.1999999999999993</v>
      </c>
      <c r="E62" s="150"/>
      <c r="F62" s="150"/>
      <c r="G62" s="151" t="s">
        <v>143</v>
      </c>
      <c r="H62" s="150" t="s">
        <v>107</v>
      </c>
      <c r="I62" s="136">
        <v>25</v>
      </c>
      <c r="J62" s="137">
        <f>+ROUND(276610*K4,0)</f>
        <v>359593</v>
      </c>
      <c r="K62" s="145">
        <f t="shared" si="8"/>
        <v>8989825</v>
      </c>
      <c r="L62" s="10"/>
      <c r="M62" s="5"/>
    </row>
    <row r="63" spans="1:13" ht="29.25" customHeight="1" thickBot="1">
      <c r="A63" s="5"/>
      <c r="B63" s="9"/>
      <c r="C63" s="139" t="s">
        <v>13</v>
      </c>
      <c r="D63" s="158"/>
      <c r="E63" s="158"/>
      <c r="F63" s="158"/>
      <c r="G63" s="159"/>
      <c r="H63" s="158"/>
      <c r="I63" s="136"/>
      <c r="J63" s="160"/>
      <c r="K63" s="161">
        <f>SUM(K61:K62)</f>
        <v>80238805</v>
      </c>
      <c r="L63" s="10"/>
      <c r="M63" s="5"/>
    </row>
    <row r="64" spans="1:13" ht="29.25" customHeight="1" thickBot="1">
      <c r="A64" s="5"/>
      <c r="B64" s="9"/>
      <c r="C64" s="130"/>
      <c r="D64" s="237">
        <v>10</v>
      </c>
      <c r="E64" s="131"/>
      <c r="F64" s="131"/>
      <c r="G64" s="131" t="s">
        <v>144</v>
      </c>
      <c r="H64" s="131"/>
      <c r="I64" s="131"/>
      <c r="J64" s="131"/>
      <c r="K64" s="132"/>
      <c r="L64" s="10"/>
      <c r="M64" s="5"/>
    </row>
    <row r="65" spans="1:13" ht="30" customHeight="1">
      <c r="A65" s="5"/>
      <c r="B65" s="9"/>
      <c r="C65" s="133"/>
      <c r="D65" s="150">
        <v>10.1</v>
      </c>
      <c r="E65" s="150"/>
      <c r="F65" s="150"/>
      <c r="G65" s="151" t="s">
        <v>145</v>
      </c>
      <c r="H65" s="150" t="s">
        <v>108</v>
      </c>
      <c r="I65" s="136">
        <v>1</v>
      </c>
      <c r="J65" s="137">
        <f>+ROUND(2000003*K4,0)</f>
        <v>2600004</v>
      </c>
      <c r="K65" s="145">
        <f t="shared" ref="K65" si="9">+ROUND(I65*J65,0)</f>
        <v>2600004</v>
      </c>
      <c r="L65" s="10"/>
      <c r="M65" s="5"/>
    </row>
    <row r="66" spans="1:13" ht="30" customHeight="1" thickBot="1">
      <c r="A66" s="5"/>
      <c r="B66" s="9"/>
      <c r="C66" s="139" t="s">
        <v>13</v>
      </c>
      <c r="D66" s="158"/>
      <c r="E66" s="158"/>
      <c r="F66" s="158"/>
      <c r="G66" s="159"/>
      <c r="H66" s="158"/>
      <c r="I66" s="136"/>
      <c r="J66" s="160"/>
      <c r="K66" s="161">
        <f>SUM(K65)</f>
        <v>2600004</v>
      </c>
      <c r="L66" s="10"/>
      <c r="M66" s="5"/>
    </row>
    <row r="67" spans="1:13" ht="30" customHeight="1" thickBot="1">
      <c r="A67" s="5"/>
      <c r="B67" s="9"/>
      <c r="C67" s="130"/>
      <c r="D67" s="237">
        <v>11</v>
      </c>
      <c r="E67" s="131"/>
      <c r="F67" s="131"/>
      <c r="G67" s="131" t="s">
        <v>146</v>
      </c>
      <c r="H67" s="131"/>
      <c r="I67" s="131"/>
      <c r="J67" s="131"/>
      <c r="K67" s="132"/>
      <c r="L67" s="10"/>
      <c r="M67" s="5"/>
    </row>
    <row r="68" spans="1:13" ht="48" customHeight="1">
      <c r="A68" s="5"/>
      <c r="B68" s="9"/>
      <c r="C68" s="133"/>
      <c r="D68" s="150">
        <v>11.1</v>
      </c>
      <c r="E68" s="150"/>
      <c r="F68" s="150"/>
      <c r="G68" s="151" t="s">
        <v>147</v>
      </c>
      <c r="H68" s="150" t="s">
        <v>108</v>
      </c>
      <c r="I68" s="136">
        <v>1</v>
      </c>
      <c r="J68" s="137">
        <v>572000</v>
      </c>
      <c r="K68" s="145">
        <f t="shared" ref="K68" si="10">+ROUND(I68*J68,0)</f>
        <v>572000</v>
      </c>
      <c r="L68" s="10"/>
      <c r="M68" s="5"/>
    </row>
    <row r="69" spans="1:13" ht="30" customHeight="1" thickBot="1">
      <c r="A69" s="5"/>
      <c r="B69" s="9"/>
      <c r="C69" s="139" t="s">
        <v>13</v>
      </c>
      <c r="D69" s="158"/>
      <c r="E69" s="158"/>
      <c r="F69" s="158"/>
      <c r="G69" s="159"/>
      <c r="H69" s="158"/>
      <c r="I69" s="136"/>
      <c r="J69" s="160"/>
      <c r="K69" s="161">
        <f>SUM(K68)</f>
        <v>572000</v>
      </c>
      <c r="L69" s="10"/>
      <c r="M69" s="5"/>
    </row>
    <row r="70" spans="1:13" ht="30" customHeight="1" thickBot="1">
      <c r="A70" s="5"/>
      <c r="B70" s="9"/>
      <c r="C70" s="130"/>
      <c r="D70" s="237">
        <v>12</v>
      </c>
      <c r="E70" s="131"/>
      <c r="F70" s="131"/>
      <c r="G70" s="131" t="s">
        <v>148</v>
      </c>
      <c r="H70" s="131"/>
      <c r="I70" s="131"/>
      <c r="J70" s="131"/>
      <c r="K70" s="132"/>
      <c r="L70" s="10"/>
      <c r="M70" s="5"/>
    </row>
    <row r="71" spans="1:13" ht="47.25" customHeight="1">
      <c r="A71" s="5"/>
      <c r="B71" s="9"/>
      <c r="C71" s="133"/>
      <c r="D71" s="150">
        <v>12.1</v>
      </c>
      <c r="E71" s="150"/>
      <c r="F71" s="150"/>
      <c r="G71" s="151" t="s">
        <v>149</v>
      </c>
      <c r="H71" s="150" t="s">
        <v>107</v>
      </c>
      <c r="I71" s="136">
        <v>60</v>
      </c>
      <c r="J71" s="137">
        <f>+ROUND(195904*K4,0)</f>
        <v>254675</v>
      </c>
      <c r="K71" s="145">
        <f t="shared" ref="K71" si="11">+ROUND(I71*J71,0)</f>
        <v>15280500</v>
      </c>
      <c r="L71" s="10"/>
      <c r="M71" s="5"/>
    </row>
    <row r="72" spans="1:13" ht="30" customHeight="1" thickBot="1">
      <c r="A72" s="5"/>
      <c r="B72" s="9"/>
      <c r="C72" s="139" t="s">
        <v>13</v>
      </c>
      <c r="D72" s="158"/>
      <c r="E72" s="158"/>
      <c r="F72" s="158"/>
      <c r="G72" s="159"/>
      <c r="H72" s="158"/>
      <c r="I72" s="136"/>
      <c r="J72" s="160"/>
      <c r="K72" s="161">
        <f>SUM(K71)</f>
        <v>15280500</v>
      </c>
      <c r="L72" s="10"/>
      <c r="M72" s="5"/>
    </row>
    <row r="73" spans="1:13" ht="30" customHeight="1" thickBot="1">
      <c r="A73" s="5"/>
      <c r="B73" s="9"/>
      <c r="C73" s="130"/>
      <c r="D73" s="237">
        <v>13</v>
      </c>
      <c r="E73" s="131"/>
      <c r="F73" s="131"/>
      <c r="G73" s="131" t="s">
        <v>150</v>
      </c>
      <c r="H73" s="131"/>
      <c r="I73" s="131"/>
      <c r="J73" s="131"/>
      <c r="K73" s="132"/>
      <c r="L73" s="10"/>
      <c r="M73" s="5"/>
    </row>
    <row r="74" spans="1:13" ht="30" customHeight="1">
      <c r="A74" s="5"/>
      <c r="B74" s="9"/>
      <c r="C74" s="133"/>
      <c r="D74" s="150">
        <v>13.1</v>
      </c>
      <c r="E74" s="150"/>
      <c r="F74" s="150"/>
      <c r="G74" s="151" t="s">
        <v>151</v>
      </c>
      <c r="H74" s="150" t="s">
        <v>112</v>
      </c>
      <c r="I74" s="136">
        <v>45</v>
      </c>
      <c r="J74" s="137">
        <f>+ROUND(35163*K4,0)</f>
        <v>45712</v>
      </c>
      <c r="K74" s="145">
        <f t="shared" ref="K74:K75" si="12">+ROUND(I74*J74,0)</f>
        <v>2057040</v>
      </c>
      <c r="L74" s="10"/>
      <c r="M74" s="5"/>
    </row>
    <row r="75" spans="1:13" ht="30" customHeight="1">
      <c r="A75" s="5"/>
      <c r="B75" s="9"/>
      <c r="C75" s="162"/>
      <c r="D75" s="150">
        <v>13.2</v>
      </c>
      <c r="E75" s="150"/>
      <c r="F75" s="150"/>
      <c r="G75" s="151" t="s">
        <v>152</v>
      </c>
      <c r="H75" s="150" t="s">
        <v>107</v>
      </c>
      <c r="I75" s="136">
        <v>3367</v>
      </c>
      <c r="J75" s="137">
        <f>+ROUND(773*K4,0)</f>
        <v>1005</v>
      </c>
      <c r="K75" s="145">
        <f t="shared" si="12"/>
        <v>3383835</v>
      </c>
      <c r="L75" s="10"/>
      <c r="M75" s="5"/>
    </row>
    <row r="76" spans="1:13" ht="30" customHeight="1" thickBot="1">
      <c r="A76" s="5"/>
      <c r="B76" s="9"/>
      <c r="C76" s="139" t="s">
        <v>13</v>
      </c>
      <c r="D76" s="163"/>
      <c r="E76" s="163"/>
      <c r="F76" s="163"/>
      <c r="G76" s="164"/>
      <c r="H76" s="165"/>
      <c r="I76" s="136"/>
      <c r="J76" s="142"/>
      <c r="K76" s="143">
        <f>SUM(K74:K75)</f>
        <v>5440875</v>
      </c>
      <c r="L76" s="10"/>
      <c r="M76" s="5"/>
    </row>
    <row r="77" spans="1:13" ht="30" customHeight="1" thickBot="1">
      <c r="A77" s="5"/>
      <c r="B77" s="9"/>
      <c r="C77" s="242" t="s">
        <v>14</v>
      </c>
      <c r="D77" s="243"/>
      <c r="E77" s="243"/>
      <c r="F77" s="243"/>
      <c r="G77" s="243"/>
      <c r="H77" s="243"/>
      <c r="I77" s="243"/>
      <c r="J77" s="244"/>
      <c r="K77" s="241">
        <f>+K76+K72+K69+K66+K63+K59+K53+K49+K42+K39+K32+K26+K21</f>
        <v>1560743084</v>
      </c>
      <c r="L77" s="10"/>
      <c r="M77" s="5"/>
    </row>
    <row r="78" spans="1:13" s="3" customFormat="1" thickBot="1">
      <c r="A78" s="11"/>
      <c r="B78" s="12"/>
      <c r="C78" s="168"/>
      <c r="D78" s="168"/>
      <c r="E78" s="168"/>
      <c r="F78" s="168"/>
      <c r="G78" s="168"/>
      <c r="H78" s="168"/>
      <c r="I78" s="168"/>
      <c r="J78" s="168"/>
      <c r="K78" s="169"/>
      <c r="L78" s="13"/>
      <c r="M78" s="11"/>
    </row>
    <row r="79" spans="1:13" s="3" customFormat="1" ht="30" customHeight="1">
      <c r="A79" s="11"/>
      <c r="B79" s="12"/>
      <c r="C79" s="170"/>
      <c r="D79" s="171"/>
      <c r="E79" s="170"/>
      <c r="F79" s="170"/>
      <c r="G79" s="262"/>
      <c r="H79" s="263"/>
      <c r="I79" s="264"/>
      <c r="J79" s="172"/>
      <c r="K79" s="173"/>
      <c r="L79" s="13"/>
      <c r="M79" s="11"/>
    </row>
    <row r="80" spans="1:13" s="3" customFormat="1" ht="30" customHeight="1">
      <c r="A80" s="11"/>
      <c r="B80" s="12"/>
      <c r="C80" s="170"/>
      <c r="D80" s="171"/>
      <c r="E80" s="170"/>
      <c r="F80" s="170"/>
      <c r="G80" s="174"/>
      <c r="H80" s="175"/>
      <c r="I80" s="176"/>
      <c r="J80" s="177"/>
      <c r="K80" s="178"/>
      <c r="L80" s="13"/>
      <c r="M80" s="11"/>
    </row>
    <row r="81" spans="1:13" s="3" customFormat="1" ht="30" customHeight="1">
      <c r="A81" s="11"/>
      <c r="B81" s="12"/>
      <c r="C81" s="170"/>
      <c r="D81" s="179"/>
      <c r="E81" s="179"/>
      <c r="F81" s="179"/>
      <c r="G81" s="174"/>
      <c r="H81" s="180"/>
      <c r="I81" s="181"/>
      <c r="J81" s="182"/>
      <c r="K81" s="178"/>
      <c r="L81" s="13"/>
      <c r="M81" s="11"/>
    </row>
    <row r="82" spans="1:13" s="3" customFormat="1" ht="30" customHeight="1">
      <c r="A82" s="11"/>
      <c r="B82" s="12"/>
      <c r="C82" s="170"/>
      <c r="D82" s="179"/>
      <c r="E82" s="179"/>
      <c r="F82" s="179"/>
      <c r="G82" s="183" t="s">
        <v>15</v>
      </c>
      <c r="H82" s="180"/>
      <c r="I82" s="181"/>
      <c r="J82" s="182"/>
      <c r="K82" s="184">
        <f>+K77</f>
        <v>1560743084</v>
      </c>
      <c r="L82" s="13"/>
      <c r="M82" s="11"/>
    </row>
    <row r="83" spans="1:13" s="3" customFormat="1" ht="30" customHeight="1">
      <c r="A83" s="11"/>
      <c r="B83" s="12"/>
      <c r="C83" s="170"/>
      <c r="D83" s="171"/>
      <c r="E83" s="170"/>
      <c r="F83" s="170"/>
      <c r="G83" s="174"/>
      <c r="H83" s="174"/>
      <c r="I83" s="174"/>
      <c r="J83" s="174"/>
      <c r="K83" s="184">
        <v>152482011</v>
      </c>
      <c r="L83" s="13"/>
      <c r="M83" s="11"/>
    </row>
    <row r="84" spans="1:13" s="3" customFormat="1" ht="30" customHeight="1">
      <c r="A84" s="11"/>
      <c r="B84" s="12"/>
      <c r="C84" s="170"/>
      <c r="D84" s="171"/>
      <c r="E84" s="170"/>
      <c r="F84" s="170"/>
      <c r="G84" s="185" t="s">
        <v>153</v>
      </c>
      <c r="H84" s="180"/>
      <c r="I84" s="181"/>
      <c r="J84" s="186"/>
      <c r="K84" s="178"/>
      <c r="L84" s="13"/>
      <c r="M84" s="11"/>
    </row>
    <row r="85" spans="1:13" s="3" customFormat="1" ht="30" customHeight="1" thickBot="1">
      <c r="A85" s="11"/>
      <c r="B85" s="12"/>
      <c r="C85" s="170"/>
      <c r="D85" s="171"/>
      <c r="E85" s="170"/>
      <c r="F85" s="187"/>
      <c r="G85" s="185"/>
      <c r="H85" s="180"/>
      <c r="I85" s="181"/>
      <c r="J85" s="186"/>
      <c r="K85" s="184"/>
      <c r="L85" s="13"/>
      <c r="M85" s="11"/>
    </row>
    <row r="86" spans="1:13" s="3" customFormat="1" ht="30" customHeight="1" thickBot="1">
      <c r="A86" s="11"/>
      <c r="B86" s="12"/>
      <c r="C86" s="170"/>
      <c r="D86" s="171"/>
      <c r="E86" s="170"/>
      <c r="F86" s="170"/>
      <c r="G86" s="188" t="s">
        <v>16</v>
      </c>
      <c r="H86" s="189"/>
      <c r="I86" s="190"/>
      <c r="J86" s="191"/>
      <c r="K86" s="167">
        <f>+K82+K83</f>
        <v>1713225095</v>
      </c>
      <c r="L86" s="13"/>
      <c r="M86" s="11"/>
    </row>
    <row r="87" spans="1:13" s="3" customFormat="1" thickBot="1">
      <c r="A87" s="11"/>
      <c r="B87" s="12"/>
      <c r="C87" s="170"/>
      <c r="D87" s="171"/>
      <c r="E87" s="171"/>
      <c r="F87" s="171"/>
      <c r="G87" s="170"/>
      <c r="H87" s="170"/>
      <c r="I87" s="192"/>
      <c r="J87" s="193"/>
      <c r="K87" s="194"/>
      <c r="L87" s="13"/>
      <c r="M87" s="11"/>
    </row>
    <row r="88" spans="1:13" s="3" customFormat="1" ht="15.75">
      <c r="A88" s="11"/>
      <c r="B88" s="12"/>
      <c r="C88" s="195"/>
      <c r="D88" s="259"/>
      <c r="E88" s="259"/>
      <c r="F88" s="259"/>
      <c r="G88" s="259"/>
      <c r="H88" s="259"/>
      <c r="I88" s="259"/>
      <c r="J88" s="259"/>
      <c r="K88" s="260"/>
      <c r="L88" s="14"/>
      <c r="M88" s="11"/>
    </row>
    <row r="89" spans="1:13" s="3" customFormat="1" ht="46.5" customHeight="1">
      <c r="A89" s="11"/>
      <c r="B89" s="12"/>
      <c r="C89" s="247" t="s">
        <v>17</v>
      </c>
      <c r="D89" s="248"/>
      <c r="E89" s="248"/>
      <c r="F89" s="248"/>
      <c r="G89" s="248"/>
      <c r="H89" s="258" t="s">
        <v>18</v>
      </c>
      <c r="I89" s="258"/>
      <c r="J89" s="258"/>
      <c r="K89" s="196" t="s">
        <v>19</v>
      </c>
      <c r="L89" s="15"/>
      <c r="M89" s="11"/>
    </row>
    <row r="90" spans="1:13" s="3" customFormat="1" ht="32.25" customHeight="1">
      <c r="A90" s="11"/>
      <c r="B90" s="12"/>
      <c r="C90" s="247" t="s">
        <v>20</v>
      </c>
      <c r="D90" s="248"/>
      <c r="E90" s="248"/>
      <c r="F90" s="248"/>
      <c r="G90" s="248"/>
      <c r="H90" s="257" t="s">
        <v>21</v>
      </c>
      <c r="I90" s="257"/>
      <c r="J90" s="197" t="s">
        <v>22</v>
      </c>
      <c r="K90" s="198">
        <v>0.2</v>
      </c>
      <c r="L90" s="15"/>
      <c r="M90" s="11"/>
    </row>
    <row r="91" spans="1:13" s="3" customFormat="1" ht="30" customHeight="1">
      <c r="A91" s="11"/>
      <c r="B91" s="12"/>
      <c r="C91" s="247" t="s">
        <v>23</v>
      </c>
      <c r="D91" s="248"/>
      <c r="E91" s="248"/>
      <c r="F91" s="248"/>
      <c r="G91" s="248"/>
      <c r="H91" s="254" t="s">
        <v>24</v>
      </c>
      <c r="I91" s="255"/>
      <c r="J91" s="197" t="s">
        <v>25</v>
      </c>
      <c r="K91" s="198">
        <v>0.03</v>
      </c>
      <c r="L91" s="15"/>
      <c r="M91" s="11"/>
    </row>
    <row r="92" spans="1:13" s="4" customFormat="1" ht="58.5" customHeight="1">
      <c r="A92" s="11"/>
      <c r="B92" s="12"/>
      <c r="C92" s="208"/>
      <c r="E92" s="209"/>
      <c r="F92" s="209"/>
      <c r="G92" s="210"/>
      <c r="H92" s="256" t="s">
        <v>26</v>
      </c>
      <c r="I92" s="257"/>
      <c r="J92" s="197" t="s">
        <v>27</v>
      </c>
      <c r="K92" s="198">
        <v>7.0000000000000007E-2</v>
      </c>
      <c r="L92" s="13"/>
      <c r="M92" s="11"/>
    </row>
    <row r="93" spans="1:13" ht="57" customHeight="1">
      <c r="A93" s="5"/>
      <c r="B93" s="9"/>
      <c r="C93" s="211"/>
      <c r="D93" s="212"/>
      <c r="E93" s="212"/>
      <c r="F93" s="212"/>
      <c r="G93" s="213"/>
      <c r="H93" s="257" t="s">
        <v>28</v>
      </c>
      <c r="I93" s="257"/>
      <c r="J93" s="197" t="s">
        <v>29</v>
      </c>
      <c r="K93" s="198">
        <v>0.3</v>
      </c>
      <c r="L93" s="10"/>
      <c r="M93" s="5"/>
    </row>
    <row r="94" spans="1:13" ht="17.25" thickBot="1">
      <c r="A94" s="5"/>
      <c r="B94" s="9"/>
      <c r="C94" s="218"/>
      <c r="D94" s="216"/>
      <c r="E94" s="216"/>
      <c r="F94" s="216"/>
      <c r="G94" s="217"/>
      <c r="H94" s="252"/>
      <c r="I94" s="252"/>
      <c r="J94" s="252"/>
      <c r="K94" s="253"/>
      <c r="L94" s="10"/>
      <c r="M94" s="5"/>
    </row>
    <row r="95" spans="1:13" ht="17.25" thickBot="1">
      <c r="A95" s="5"/>
      <c r="B95" s="230"/>
      <c r="C95" s="231"/>
      <c r="D95" s="231"/>
      <c r="E95" s="232"/>
      <c r="F95" s="231"/>
      <c r="G95" s="233"/>
      <c r="H95" s="231"/>
      <c r="I95" s="231"/>
      <c r="J95" s="231"/>
      <c r="K95" s="231"/>
      <c r="L95" s="234"/>
      <c r="M95" s="5"/>
    </row>
    <row r="96" spans="1:13" ht="17.25" thickTop="1">
      <c r="A96" s="5"/>
      <c r="B96" s="5"/>
      <c r="C96" s="5"/>
      <c r="D96" s="5"/>
      <c r="E96" s="6"/>
      <c r="F96" s="5"/>
      <c r="G96" s="5"/>
      <c r="H96" s="5"/>
      <c r="I96" s="5"/>
      <c r="J96" s="5"/>
      <c r="K96" s="5"/>
      <c r="L96" s="5"/>
      <c r="M96" s="5"/>
    </row>
  </sheetData>
  <mergeCells count="26">
    <mergeCell ref="C5:K5"/>
    <mergeCell ref="J11:J12"/>
    <mergeCell ref="K11:K12"/>
    <mergeCell ref="C11:C12"/>
    <mergeCell ref="D11:D12"/>
    <mergeCell ref="G11:G12"/>
    <mergeCell ref="H11:H12"/>
    <mergeCell ref="E11:F11"/>
    <mergeCell ref="C7:K8"/>
    <mergeCell ref="C9:K9"/>
    <mergeCell ref="C77:J77"/>
    <mergeCell ref="C3:F3"/>
    <mergeCell ref="C90:G90"/>
    <mergeCell ref="C10:K10"/>
    <mergeCell ref="H94:K94"/>
    <mergeCell ref="C91:G91"/>
    <mergeCell ref="H91:I91"/>
    <mergeCell ref="H92:I92"/>
    <mergeCell ref="H93:I93"/>
    <mergeCell ref="C89:G89"/>
    <mergeCell ref="H89:J89"/>
    <mergeCell ref="H90:I90"/>
    <mergeCell ref="D88:K88"/>
    <mergeCell ref="C6:K6"/>
    <mergeCell ref="G79:I79"/>
    <mergeCell ref="I11:I12"/>
  </mergeCells>
  <pageMargins left="0.11811023622047245" right="0.11811023622047245" top="0.15748031496062992" bottom="0.15748031496062992" header="0.31496062992125984" footer="0.31496062992125984"/>
  <pageSetup scale="4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9"/>
  <sheetViews>
    <sheetView showGridLines="0" view="pageBreakPreview" topLeftCell="C11" zoomScale="87" zoomScaleNormal="100" zoomScaleSheetLayoutView="87" zoomScalePageLayoutView="91" workbookViewId="0">
      <selection activeCell="J14" sqref="J14:J20"/>
    </sheetView>
  </sheetViews>
  <sheetFormatPr baseColWidth="10" defaultColWidth="11.42578125" defaultRowHeight="16.5"/>
  <cols>
    <col min="1" max="2" width="3.42578125" style="1" customWidth="1"/>
    <col min="3" max="3" width="7.57031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8"/>
      <c r="D2" s="228"/>
      <c r="E2" s="229"/>
      <c r="F2" s="228"/>
      <c r="G2" s="228"/>
      <c r="H2" s="228"/>
      <c r="I2" s="228"/>
      <c r="J2" s="228"/>
      <c r="K2" s="228"/>
      <c r="L2" s="8"/>
      <c r="M2" s="5"/>
    </row>
    <row r="3" spans="1:13" ht="26.25" customHeight="1">
      <c r="A3" s="5"/>
      <c r="B3" s="9"/>
      <c r="C3" s="245" t="s">
        <v>97</v>
      </c>
      <c r="D3" s="286"/>
      <c r="E3" s="286"/>
      <c r="F3" s="286"/>
      <c r="G3" s="5"/>
      <c r="H3" s="5"/>
      <c r="I3" s="5"/>
      <c r="J3" s="5"/>
      <c r="K3" s="5">
        <v>1.3</v>
      </c>
      <c r="L3" s="10"/>
      <c r="M3" s="5"/>
    </row>
    <row r="4" spans="1:13">
      <c r="A4" s="5"/>
      <c r="B4" s="9"/>
      <c r="C4" s="202" t="s">
        <v>0</v>
      </c>
      <c r="D4" s="203" t="s">
        <v>98</v>
      </c>
      <c r="E4" s="202" t="s">
        <v>1</v>
      </c>
      <c r="F4" s="203">
        <v>1</v>
      </c>
      <c r="G4" s="5"/>
      <c r="H4" s="5"/>
      <c r="I4" s="5"/>
      <c r="J4" s="5"/>
      <c r="K4" s="5"/>
      <c r="L4" s="10"/>
      <c r="M4" s="5"/>
    </row>
    <row r="5" spans="1:13">
      <c r="A5" s="5"/>
      <c r="B5" s="9"/>
      <c r="C5" s="287" t="s">
        <v>30</v>
      </c>
      <c r="D5" s="287"/>
      <c r="E5" s="287"/>
      <c r="F5" s="287"/>
      <c r="G5" s="287"/>
      <c r="H5" s="287"/>
      <c r="I5" s="287"/>
      <c r="J5" s="287"/>
      <c r="K5" s="287"/>
      <c r="L5" s="10"/>
      <c r="M5" s="5"/>
    </row>
    <row r="6" spans="1:13" ht="17.25" thickBot="1">
      <c r="A6" s="5"/>
      <c r="B6" s="9"/>
      <c r="C6" s="261" t="s">
        <v>31</v>
      </c>
      <c r="D6" s="261"/>
      <c r="E6" s="261"/>
      <c r="F6" s="261"/>
      <c r="G6" s="261"/>
      <c r="H6" s="261"/>
      <c r="I6" s="261"/>
      <c r="J6" s="261"/>
      <c r="K6" s="261"/>
      <c r="L6" s="10"/>
      <c r="M6" s="5"/>
    </row>
    <row r="7" spans="1:13" s="20" customFormat="1" ht="16.5" customHeight="1">
      <c r="A7" s="19"/>
      <c r="B7" s="219"/>
      <c r="C7" s="288" t="s">
        <v>86</v>
      </c>
      <c r="D7" s="289"/>
      <c r="E7" s="289"/>
      <c r="F7" s="289"/>
      <c r="G7" s="289"/>
      <c r="H7" s="289"/>
      <c r="I7" s="289"/>
      <c r="J7" s="289"/>
      <c r="K7" s="290"/>
      <c r="L7" s="21"/>
      <c r="M7" s="19"/>
    </row>
    <row r="8" spans="1:13" ht="33.75" customHeight="1" thickBot="1">
      <c r="A8" s="5"/>
      <c r="B8" s="220"/>
      <c r="C8" s="291"/>
      <c r="D8" s="292"/>
      <c r="E8" s="292"/>
      <c r="F8" s="292"/>
      <c r="G8" s="292"/>
      <c r="H8" s="292"/>
      <c r="I8" s="292"/>
      <c r="J8" s="292"/>
      <c r="K8" s="293"/>
      <c r="L8" s="10"/>
      <c r="M8" s="5"/>
    </row>
    <row r="9" spans="1:13" ht="34.5" customHeight="1">
      <c r="A9" s="5"/>
      <c r="B9" s="220"/>
      <c r="C9" s="294" t="s">
        <v>87</v>
      </c>
      <c r="D9" s="295"/>
      <c r="E9" s="295"/>
      <c r="F9" s="295"/>
      <c r="G9" s="295"/>
      <c r="H9" s="295"/>
      <c r="I9" s="295"/>
      <c r="J9" s="295"/>
      <c r="K9" s="296"/>
      <c r="L9" s="10"/>
      <c r="M9" s="5"/>
    </row>
    <row r="10" spans="1:13" ht="30" customHeight="1" thickBot="1">
      <c r="A10" s="5"/>
      <c r="B10" s="220"/>
      <c r="C10" s="250"/>
      <c r="D10" s="250"/>
      <c r="E10" s="250"/>
      <c r="F10" s="250"/>
      <c r="G10" s="250"/>
      <c r="H10" s="250"/>
      <c r="I10" s="250"/>
      <c r="J10" s="250"/>
      <c r="K10" s="251"/>
      <c r="L10" s="10"/>
      <c r="M10" s="5"/>
    </row>
    <row r="11" spans="1:13" ht="30" customHeight="1">
      <c r="A11" s="5"/>
      <c r="B11" s="9"/>
      <c r="C11" s="272" t="s">
        <v>3</v>
      </c>
      <c r="D11" s="265" t="s">
        <v>4</v>
      </c>
      <c r="E11" s="274" t="s">
        <v>5</v>
      </c>
      <c r="F11" s="274"/>
      <c r="G11" s="272" t="s">
        <v>6</v>
      </c>
      <c r="H11" s="265" t="s">
        <v>7</v>
      </c>
      <c r="I11" s="265" t="s">
        <v>8</v>
      </c>
      <c r="J11" s="268" t="s">
        <v>9</v>
      </c>
      <c r="K11" s="270" t="s">
        <v>10</v>
      </c>
      <c r="L11" s="10"/>
      <c r="M11" s="5"/>
    </row>
    <row r="12" spans="1:13" ht="30" customHeight="1" thickBot="1">
      <c r="A12" s="5"/>
      <c r="B12" s="9"/>
      <c r="C12" s="273"/>
      <c r="D12" s="266"/>
      <c r="E12" s="129" t="s">
        <v>11</v>
      </c>
      <c r="F12" s="129" t="s">
        <v>12</v>
      </c>
      <c r="G12" s="273"/>
      <c r="H12" s="266"/>
      <c r="I12" s="266"/>
      <c r="J12" s="269"/>
      <c r="K12" s="271"/>
      <c r="L12" s="10"/>
      <c r="M12" s="5"/>
    </row>
    <row r="13" spans="1:13" ht="30" customHeight="1" thickBot="1">
      <c r="A13" s="5"/>
      <c r="B13" s="9"/>
      <c r="C13" s="130"/>
      <c r="D13" s="237">
        <v>1</v>
      </c>
      <c r="E13" s="284" t="s">
        <v>99</v>
      </c>
      <c r="F13" s="284"/>
      <c r="G13" s="284"/>
      <c r="H13" s="284"/>
      <c r="I13" s="284"/>
      <c r="J13" s="284"/>
      <c r="K13" s="285"/>
      <c r="L13" s="10"/>
      <c r="M13" s="5"/>
    </row>
    <row r="14" spans="1:13" ht="30" customHeight="1">
      <c r="A14" s="5"/>
      <c r="B14" s="9"/>
      <c r="C14" s="133"/>
      <c r="D14" s="134">
        <v>1.1000000000000001</v>
      </c>
      <c r="E14" s="134"/>
      <c r="F14" s="134"/>
      <c r="G14" s="135" t="s">
        <v>100</v>
      </c>
      <c r="H14" s="134" t="s">
        <v>107</v>
      </c>
      <c r="I14" s="239">
        <v>4000</v>
      </c>
      <c r="J14" s="137">
        <f>ROUND(8069*$K$3,0)</f>
        <v>10490</v>
      </c>
      <c r="K14" s="138">
        <f>+ROUND(I14*J14,0)</f>
        <v>41960000</v>
      </c>
      <c r="L14" s="10"/>
      <c r="M14" s="5"/>
    </row>
    <row r="15" spans="1:13" ht="30" customHeight="1">
      <c r="A15" s="5"/>
      <c r="B15" s="9"/>
      <c r="C15" s="133"/>
      <c r="D15" s="134">
        <v>1.2</v>
      </c>
      <c r="E15" s="134"/>
      <c r="F15" s="134"/>
      <c r="G15" s="238" t="s">
        <v>101</v>
      </c>
      <c r="H15" s="134" t="s">
        <v>107</v>
      </c>
      <c r="I15" s="239">
        <v>8500</v>
      </c>
      <c r="J15" s="137">
        <f>+ROUND(5259*$K$3,0)</f>
        <v>6837</v>
      </c>
      <c r="K15" s="138">
        <f t="shared" ref="K15:K20" si="0">+ROUND(I15*J15,0)</f>
        <v>58114500</v>
      </c>
      <c r="L15" s="10"/>
      <c r="M15" s="5"/>
    </row>
    <row r="16" spans="1:13" ht="30" customHeight="1">
      <c r="A16" s="5"/>
      <c r="B16" s="9"/>
      <c r="C16" s="133"/>
      <c r="D16" s="134">
        <v>1.3</v>
      </c>
      <c r="E16" s="134"/>
      <c r="F16" s="134"/>
      <c r="G16" s="135" t="s">
        <v>102</v>
      </c>
      <c r="H16" s="134" t="s">
        <v>107</v>
      </c>
      <c r="I16" s="239">
        <v>500</v>
      </c>
      <c r="J16" s="137">
        <f>+ROUND(4908*$K$3,0)</f>
        <v>6380</v>
      </c>
      <c r="K16" s="138">
        <f t="shared" si="0"/>
        <v>3190000</v>
      </c>
      <c r="L16" s="10"/>
      <c r="M16" s="5"/>
    </row>
    <row r="17" spans="1:13" ht="30" customHeight="1">
      <c r="A17" s="5"/>
      <c r="B17" s="9"/>
      <c r="C17" s="133"/>
      <c r="D17" s="134">
        <v>1.4</v>
      </c>
      <c r="E17" s="134"/>
      <c r="F17" s="134"/>
      <c r="G17" s="135" t="s">
        <v>103</v>
      </c>
      <c r="H17" s="134" t="s">
        <v>107</v>
      </c>
      <c r="I17" s="239">
        <v>320</v>
      </c>
      <c r="J17" s="137">
        <f>+ROUND(9511*$K$3,0)</f>
        <v>12364</v>
      </c>
      <c r="K17" s="138">
        <f t="shared" si="0"/>
        <v>3956480</v>
      </c>
      <c r="L17" s="10"/>
      <c r="M17" s="5"/>
    </row>
    <row r="18" spans="1:13" ht="30" customHeight="1">
      <c r="A18" s="5"/>
      <c r="B18" s="9"/>
      <c r="C18" s="133"/>
      <c r="D18" s="134">
        <v>1.5</v>
      </c>
      <c r="E18" s="134"/>
      <c r="F18" s="134"/>
      <c r="G18" s="135" t="s">
        <v>104</v>
      </c>
      <c r="H18" s="134" t="s">
        <v>107</v>
      </c>
      <c r="I18" s="239">
        <v>200</v>
      </c>
      <c r="J18" s="137">
        <f>+ROUND(11147*$K$3,0)</f>
        <v>14491</v>
      </c>
      <c r="K18" s="138">
        <f t="shared" si="0"/>
        <v>2898200</v>
      </c>
      <c r="L18" s="10"/>
      <c r="M18" s="5"/>
    </row>
    <row r="19" spans="1:13" ht="30" customHeight="1">
      <c r="A19" s="5"/>
      <c r="B19" s="9"/>
      <c r="C19" s="133"/>
      <c r="D19" s="134">
        <v>1.6</v>
      </c>
      <c r="E19" s="134"/>
      <c r="F19" s="134"/>
      <c r="G19" s="144" t="s">
        <v>105</v>
      </c>
      <c r="H19" s="134" t="s">
        <v>107</v>
      </c>
      <c r="I19" s="239">
        <v>111.2</v>
      </c>
      <c r="J19" s="137">
        <f>+ROUND(17943*$K$3,0)</f>
        <v>23326</v>
      </c>
      <c r="K19" s="138">
        <f t="shared" si="0"/>
        <v>2593851</v>
      </c>
      <c r="L19" s="10"/>
      <c r="M19" s="5"/>
    </row>
    <row r="20" spans="1:13" ht="30" customHeight="1">
      <c r="A20" s="5"/>
      <c r="B20" s="9"/>
      <c r="C20" s="133"/>
      <c r="D20" s="134">
        <v>1.7</v>
      </c>
      <c r="E20" s="134"/>
      <c r="F20" s="134"/>
      <c r="G20" s="144" t="s">
        <v>106</v>
      </c>
      <c r="H20" s="134" t="s">
        <v>108</v>
      </c>
      <c r="I20" s="239">
        <v>18</v>
      </c>
      <c r="J20" s="137">
        <f>ROUND(65186*$K$3,0)</f>
        <v>84742</v>
      </c>
      <c r="K20" s="138">
        <f t="shared" si="0"/>
        <v>1525356</v>
      </c>
      <c r="L20" s="10"/>
      <c r="M20" s="5"/>
    </row>
    <row r="21" spans="1:13" ht="30" customHeight="1" thickBot="1">
      <c r="A21" s="5"/>
      <c r="B21" s="9"/>
      <c r="C21" s="139" t="s">
        <v>13</v>
      </c>
      <c r="D21" s="140"/>
      <c r="E21" s="140"/>
      <c r="F21" s="140"/>
      <c r="G21" s="141"/>
      <c r="H21" s="140"/>
      <c r="I21" s="136"/>
      <c r="J21" s="142"/>
      <c r="K21" s="143">
        <f>SUM(K14:K20)</f>
        <v>114238387</v>
      </c>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34"/>
      <c r="E23" s="134"/>
      <c r="F23" s="134"/>
      <c r="G23" s="144"/>
      <c r="H23" s="134"/>
      <c r="I23" s="136"/>
      <c r="J23" s="137"/>
      <c r="K23" s="145"/>
      <c r="L23" s="10"/>
      <c r="M23" s="5"/>
    </row>
    <row r="24" spans="1:13" ht="30" customHeight="1">
      <c r="A24" s="5"/>
      <c r="B24" s="9"/>
      <c r="C24" s="133"/>
      <c r="D24" s="134"/>
      <c r="E24" s="134"/>
      <c r="F24" s="134"/>
      <c r="G24" s="144"/>
      <c r="H24" s="134"/>
      <c r="I24" s="136"/>
      <c r="J24" s="137"/>
      <c r="K24" s="145"/>
      <c r="L24" s="10"/>
      <c r="M24" s="5"/>
    </row>
    <row r="25" spans="1:13" s="5" customFormat="1" ht="30" customHeight="1">
      <c r="B25" s="9"/>
      <c r="C25" s="133"/>
      <c r="D25" s="146"/>
      <c r="E25" s="146"/>
      <c r="F25" s="146"/>
      <c r="G25" s="147"/>
      <c r="H25" s="146"/>
      <c r="I25" s="136"/>
      <c r="J25" s="137"/>
      <c r="K25" s="145"/>
      <c r="L25" s="10"/>
    </row>
    <row r="26" spans="1:13" ht="30" customHeight="1">
      <c r="B26" s="16"/>
      <c r="C26" s="133"/>
      <c r="D26" s="134"/>
      <c r="E26" s="134"/>
      <c r="F26" s="134"/>
      <c r="G26" s="144"/>
      <c r="H26" s="134"/>
      <c r="I26" s="136"/>
      <c r="J26" s="137"/>
      <c r="K26" s="145"/>
      <c r="L26" s="17"/>
    </row>
    <row r="27" spans="1:13" ht="30" customHeight="1" thickBot="1">
      <c r="A27" s="5"/>
      <c r="B27" s="9"/>
      <c r="C27" s="139" t="s">
        <v>13</v>
      </c>
      <c r="D27" s="148"/>
      <c r="E27" s="149"/>
      <c r="F27" s="148"/>
      <c r="G27" s="148"/>
      <c r="H27" s="148"/>
      <c r="I27" s="136"/>
      <c r="J27" s="148"/>
      <c r="K27" s="143"/>
      <c r="L27" s="10"/>
      <c r="M27" s="5"/>
    </row>
    <row r="28" spans="1:13" ht="30" customHeight="1" thickBot="1">
      <c r="A28" s="5"/>
      <c r="B28" s="9"/>
      <c r="C28" s="130"/>
      <c r="D28" s="131"/>
      <c r="E28" s="131"/>
      <c r="F28" s="131"/>
      <c r="G28" s="131"/>
      <c r="H28" s="131"/>
      <c r="I28" s="131"/>
      <c r="J28" s="131"/>
      <c r="K28" s="132"/>
      <c r="L28" s="10"/>
      <c r="M28" s="5"/>
    </row>
    <row r="29" spans="1:13" ht="30" customHeight="1">
      <c r="A29" s="5"/>
      <c r="B29" s="9"/>
      <c r="C29" s="133"/>
      <c r="D29" s="150"/>
      <c r="E29" s="150"/>
      <c r="F29" s="150"/>
      <c r="G29" s="151"/>
      <c r="H29" s="150"/>
      <c r="I29" s="136"/>
      <c r="J29" s="137"/>
      <c r="K29" s="145"/>
      <c r="L29" s="10"/>
      <c r="M29" s="5"/>
    </row>
    <row r="30" spans="1:13" ht="30" customHeight="1">
      <c r="A30" s="5"/>
      <c r="B30" s="9"/>
      <c r="C30" s="133"/>
      <c r="D30" s="152"/>
      <c r="E30" s="152"/>
      <c r="F30" s="152"/>
      <c r="G30" s="151"/>
      <c r="H30" s="150"/>
      <c r="I30" s="136"/>
      <c r="J30" s="137"/>
      <c r="K30" s="145"/>
      <c r="L30" s="10"/>
      <c r="M30" s="5"/>
    </row>
    <row r="31" spans="1:13" ht="30" customHeight="1">
      <c r="A31" s="5"/>
      <c r="B31" s="9"/>
      <c r="C31" s="133"/>
      <c r="D31" s="150"/>
      <c r="E31" s="150"/>
      <c r="F31" s="150"/>
      <c r="G31" s="151"/>
      <c r="H31" s="150"/>
      <c r="I31" s="136"/>
      <c r="J31" s="137"/>
      <c r="K31" s="145"/>
      <c r="L31" s="10"/>
      <c r="M31" s="5"/>
    </row>
    <row r="32" spans="1:13" s="5" customFormat="1" ht="30" customHeight="1">
      <c r="B32" s="9"/>
      <c r="C32" s="133"/>
      <c r="D32" s="146"/>
      <c r="E32" s="146"/>
      <c r="F32" s="146"/>
      <c r="G32" s="153"/>
      <c r="H32" s="146"/>
      <c r="I32" s="136"/>
      <c r="J32" s="137"/>
      <c r="K32" s="145"/>
      <c r="L32" s="10"/>
    </row>
    <row r="33" spans="1:13" ht="30" customHeight="1">
      <c r="A33" s="5"/>
      <c r="B33" s="9"/>
      <c r="C33" s="133"/>
      <c r="D33" s="150"/>
      <c r="E33" s="150"/>
      <c r="F33" s="150"/>
      <c r="G33" s="151"/>
      <c r="H33" s="150"/>
      <c r="I33" s="136"/>
      <c r="J33" s="154"/>
      <c r="K33" s="145"/>
      <c r="L33" s="10"/>
      <c r="M33" s="5"/>
    </row>
    <row r="34" spans="1:13" s="5" customFormat="1" ht="30" customHeight="1">
      <c r="B34" s="9"/>
      <c r="C34" s="155"/>
      <c r="D34" s="146"/>
      <c r="E34" s="146"/>
      <c r="F34" s="146"/>
      <c r="G34" s="153"/>
      <c r="H34" s="146"/>
      <c r="I34" s="136"/>
      <c r="J34" s="154"/>
      <c r="K34" s="145"/>
      <c r="L34" s="10"/>
    </row>
    <row r="35" spans="1:13" ht="30" customHeight="1">
      <c r="A35" s="5"/>
      <c r="B35" s="9"/>
      <c r="C35" s="133"/>
      <c r="D35" s="150"/>
      <c r="E35" s="134"/>
      <c r="F35" s="150"/>
      <c r="G35" s="151"/>
      <c r="H35" s="150"/>
      <c r="I35" s="136"/>
      <c r="J35" s="137"/>
      <c r="K35" s="145"/>
      <c r="L35" s="10"/>
      <c r="M35" s="5"/>
    </row>
    <row r="36" spans="1:13" ht="30" customHeight="1">
      <c r="A36" s="5"/>
      <c r="B36" s="9"/>
      <c r="C36" s="133"/>
      <c r="D36" s="150"/>
      <c r="E36" s="150"/>
      <c r="F36" s="150"/>
      <c r="G36" s="151"/>
      <c r="H36" s="156"/>
      <c r="I36" s="136"/>
      <c r="J36" s="137"/>
      <c r="K36" s="145"/>
      <c r="L36" s="10"/>
      <c r="M36" s="5"/>
    </row>
    <row r="37" spans="1:13" ht="30" customHeight="1" thickBot="1">
      <c r="A37" s="5"/>
      <c r="B37" s="9"/>
      <c r="C37" s="157" t="s">
        <v>13</v>
      </c>
      <c r="D37" s="158"/>
      <c r="E37" s="158"/>
      <c r="F37" s="158"/>
      <c r="G37" s="159"/>
      <c r="H37" s="158"/>
      <c r="I37" s="136"/>
      <c r="J37" s="160"/>
      <c r="K37" s="161"/>
      <c r="L37" s="10"/>
      <c r="M37" s="5"/>
    </row>
    <row r="38" spans="1:13" ht="30" customHeight="1" thickBot="1">
      <c r="A38" s="5"/>
      <c r="B38" s="9"/>
      <c r="C38" s="130"/>
      <c r="D38" s="131"/>
      <c r="E38" s="131"/>
      <c r="F38" s="131"/>
      <c r="G38" s="131"/>
      <c r="H38" s="131"/>
      <c r="I38" s="131"/>
      <c r="J38" s="131"/>
      <c r="K38" s="132"/>
      <c r="L38" s="10"/>
      <c r="M38" s="5"/>
    </row>
    <row r="39" spans="1:13" ht="30" customHeight="1">
      <c r="A39" s="5"/>
      <c r="B39" s="9"/>
      <c r="C39" s="133"/>
      <c r="D39" s="150"/>
      <c r="E39" s="150"/>
      <c r="F39" s="150"/>
      <c r="G39" s="151"/>
      <c r="H39" s="150"/>
      <c r="I39" s="136"/>
      <c r="J39" s="137"/>
      <c r="K39" s="145"/>
      <c r="L39" s="10"/>
      <c r="M39" s="5"/>
    </row>
    <row r="40" spans="1:13" ht="30" customHeight="1">
      <c r="A40" s="5"/>
      <c r="B40" s="9"/>
      <c r="C40" s="133"/>
      <c r="D40" s="150"/>
      <c r="E40" s="150"/>
      <c r="F40" s="150"/>
      <c r="G40" s="151"/>
      <c r="H40" s="150"/>
      <c r="I40" s="136"/>
      <c r="J40" s="137"/>
      <c r="K40" s="145"/>
      <c r="L40" s="10"/>
      <c r="M40" s="5"/>
    </row>
    <row r="41" spans="1:13" ht="30" customHeight="1">
      <c r="A41" s="5"/>
      <c r="B41" s="9"/>
      <c r="C41" s="162"/>
      <c r="D41" s="150"/>
      <c r="E41" s="150"/>
      <c r="F41" s="150"/>
      <c r="G41" s="151"/>
      <c r="H41" s="150"/>
      <c r="I41" s="136"/>
      <c r="J41" s="137"/>
      <c r="K41" s="145"/>
      <c r="L41" s="10"/>
      <c r="M41" s="5"/>
    </row>
    <row r="42" spans="1:13" ht="30" customHeight="1" thickBot="1">
      <c r="A42" s="5"/>
      <c r="B42" s="9"/>
      <c r="C42" s="139" t="s">
        <v>13</v>
      </c>
      <c r="D42" s="163"/>
      <c r="E42" s="163"/>
      <c r="F42" s="163"/>
      <c r="G42" s="164"/>
      <c r="H42" s="165"/>
      <c r="I42" s="136"/>
      <c r="J42" s="142"/>
      <c r="K42" s="143"/>
      <c r="L42" s="10"/>
      <c r="M42" s="5"/>
    </row>
    <row r="43" spans="1:13" ht="30" customHeight="1" thickBot="1">
      <c r="A43" s="5"/>
      <c r="B43" s="9"/>
      <c r="C43" s="130"/>
      <c r="D43" s="131"/>
      <c r="E43" s="131"/>
      <c r="F43" s="131"/>
      <c r="G43" s="131"/>
      <c r="H43" s="131"/>
      <c r="I43" s="131"/>
      <c r="J43" s="131"/>
      <c r="K43" s="132"/>
      <c r="L43" s="10"/>
      <c r="M43" s="5"/>
    </row>
    <row r="44" spans="1:13" ht="30" customHeight="1">
      <c r="A44" s="5"/>
      <c r="B44" s="9"/>
      <c r="C44" s="133"/>
      <c r="D44" s="150"/>
      <c r="E44" s="150"/>
      <c r="F44" s="150"/>
      <c r="G44" s="151"/>
      <c r="H44" s="150"/>
      <c r="I44" s="136"/>
      <c r="J44" s="137"/>
      <c r="K44" s="145"/>
      <c r="L44" s="10"/>
      <c r="M44" s="5"/>
    </row>
    <row r="45" spans="1:13" ht="30" customHeight="1" thickBot="1">
      <c r="A45" s="5"/>
      <c r="B45" s="9"/>
      <c r="C45" s="139" t="s">
        <v>13</v>
      </c>
      <c r="D45" s="163"/>
      <c r="E45" s="163"/>
      <c r="F45" s="163"/>
      <c r="G45" s="166"/>
      <c r="H45" s="165"/>
      <c r="I45" s="136"/>
      <c r="J45" s="142"/>
      <c r="K45" s="143"/>
      <c r="L45" s="10"/>
      <c r="M45" s="5"/>
    </row>
    <row r="46" spans="1:13" s="3" customFormat="1" ht="30" customHeight="1" thickBot="1">
      <c r="A46" s="11"/>
      <c r="B46" s="12"/>
      <c r="C46" s="242" t="s">
        <v>14</v>
      </c>
      <c r="D46" s="243"/>
      <c r="E46" s="243"/>
      <c r="F46" s="243"/>
      <c r="G46" s="243"/>
      <c r="H46" s="243"/>
      <c r="I46" s="243"/>
      <c r="J46" s="244"/>
      <c r="K46" s="167"/>
      <c r="L46" s="13"/>
      <c r="M46" s="11"/>
    </row>
    <row r="47" spans="1:13" s="3" customFormat="1" thickBot="1">
      <c r="A47" s="11"/>
      <c r="B47" s="12"/>
      <c r="C47" s="168"/>
      <c r="D47" s="168"/>
      <c r="E47" s="168"/>
      <c r="F47" s="168"/>
      <c r="G47" s="168"/>
      <c r="H47" s="168"/>
      <c r="I47" s="168"/>
      <c r="J47" s="168"/>
      <c r="K47" s="169"/>
      <c r="L47" s="13"/>
      <c r="M47" s="11"/>
    </row>
    <row r="48" spans="1:13" s="3" customFormat="1" ht="30" customHeight="1">
      <c r="A48" s="11"/>
      <c r="B48" s="12"/>
      <c r="C48" s="170"/>
      <c r="D48" s="171"/>
      <c r="E48" s="170"/>
      <c r="F48" s="170"/>
      <c r="G48" s="262"/>
      <c r="H48" s="263"/>
      <c r="I48" s="264"/>
      <c r="J48" s="172"/>
      <c r="K48" s="173"/>
      <c r="L48" s="13"/>
      <c r="M48" s="11"/>
    </row>
    <row r="49" spans="1:13" s="3" customFormat="1" ht="30" customHeight="1">
      <c r="A49" s="11"/>
      <c r="B49" s="12"/>
      <c r="C49" s="170"/>
      <c r="D49" s="171"/>
      <c r="E49" s="170"/>
      <c r="F49" s="170"/>
      <c r="G49" s="174"/>
      <c r="H49" s="175"/>
      <c r="I49" s="176"/>
      <c r="J49" s="177"/>
      <c r="K49" s="178"/>
      <c r="L49" s="13"/>
      <c r="M49" s="11"/>
    </row>
    <row r="50" spans="1:13" s="3" customFormat="1" ht="30" customHeight="1">
      <c r="A50" s="11"/>
      <c r="B50" s="12"/>
      <c r="C50" s="170"/>
      <c r="D50" s="179"/>
      <c r="E50" s="179"/>
      <c r="F50" s="179"/>
      <c r="G50" s="174"/>
      <c r="H50" s="180"/>
      <c r="I50" s="181"/>
      <c r="J50" s="182"/>
      <c r="K50" s="178"/>
      <c r="L50" s="13"/>
      <c r="M50" s="11"/>
    </row>
    <row r="51" spans="1:13" s="3" customFormat="1" ht="30" customHeight="1">
      <c r="A51" s="11"/>
      <c r="B51" s="12"/>
      <c r="C51" s="170"/>
      <c r="D51" s="179"/>
      <c r="E51" s="179"/>
      <c r="F51" s="179"/>
      <c r="G51" s="183" t="s">
        <v>15</v>
      </c>
      <c r="H51" s="180"/>
      <c r="I51" s="181"/>
      <c r="J51" s="182"/>
      <c r="K51" s="184"/>
      <c r="L51" s="13"/>
      <c r="M51" s="11"/>
    </row>
    <row r="52" spans="1:13" s="3" customFormat="1" ht="30" customHeight="1">
      <c r="A52" s="11"/>
      <c r="B52" s="12"/>
      <c r="C52" s="170"/>
      <c r="D52" s="171"/>
      <c r="E52" s="170"/>
      <c r="F52" s="170"/>
      <c r="G52" s="185"/>
      <c r="H52" s="180"/>
      <c r="I52" s="181"/>
      <c r="J52" s="186"/>
      <c r="K52" s="178"/>
      <c r="L52" s="13"/>
      <c r="M52" s="11"/>
    </row>
    <row r="53" spans="1:13" s="3" customFormat="1" ht="30" customHeight="1">
      <c r="A53" s="11"/>
      <c r="B53" s="12"/>
      <c r="C53" s="170"/>
      <c r="D53" s="171"/>
      <c r="E53" s="170"/>
      <c r="F53" s="170"/>
      <c r="G53" s="185"/>
      <c r="H53" s="180"/>
      <c r="I53" s="181"/>
      <c r="J53" s="186"/>
      <c r="K53" s="178"/>
      <c r="L53" s="13"/>
      <c r="M53" s="11"/>
    </row>
    <row r="54" spans="1:13" s="3" customFormat="1" ht="30" customHeight="1" thickBot="1">
      <c r="A54" s="11"/>
      <c r="B54" s="12"/>
      <c r="C54" s="170"/>
      <c r="D54" s="171"/>
      <c r="E54" s="170"/>
      <c r="F54" s="170"/>
      <c r="G54" s="199"/>
      <c r="H54" s="180"/>
      <c r="I54" s="181"/>
      <c r="J54" s="186"/>
      <c r="K54" s="184"/>
      <c r="L54" s="13"/>
      <c r="M54" s="11"/>
    </row>
    <row r="55" spans="1:13" s="3" customFormat="1" ht="30" customHeight="1" thickBot="1">
      <c r="A55" s="11"/>
      <c r="B55" s="12"/>
      <c r="C55" s="170"/>
      <c r="D55" s="171"/>
      <c r="E55" s="170"/>
      <c r="F55" s="170"/>
      <c r="G55" s="188" t="s">
        <v>16</v>
      </c>
      <c r="H55" s="189"/>
      <c r="I55" s="190"/>
      <c r="J55" s="191"/>
      <c r="K55" s="167"/>
      <c r="L55" s="13"/>
      <c r="M55" s="11"/>
    </row>
    <row r="56" spans="1:13" s="3" customFormat="1" thickBot="1">
      <c r="A56" s="11"/>
      <c r="B56" s="12"/>
      <c r="C56" s="170"/>
      <c r="D56" s="171"/>
      <c r="E56" s="171"/>
      <c r="F56" s="171"/>
      <c r="G56" s="170"/>
      <c r="H56" s="170"/>
      <c r="I56" s="192"/>
      <c r="J56" s="193"/>
      <c r="K56" s="194"/>
      <c r="L56" s="13"/>
      <c r="M56" s="11"/>
    </row>
    <row r="57" spans="1:13" s="3" customFormat="1" ht="15.75">
      <c r="A57" s="11"/>
      <c r="B57" s="12"/>
      <c r="C57" s="195"/>
      <c r="D57" s="259"/>
      <c r="E57" s="259"/>
      <c r="F57" s="259"/>
      <c r="G57" s="259"/>
      <c r="H57" s="259"/>
      <c r="I57" s="259"/>
      <c r="J57" s="259"/>
      <c r="K57" s="260"/>
      <c r="L57" s="14"/>
      <c r="M57" s="11"/>
    </row>
    <row r="58" spans="1:13" s="3" customFormat="1" ht="46.5" customHeight="1">
      <c r="A58" s="11"/>
      <c r="B58" s="12"/>
      <c r="C58" s="247" t="s">
        <v>17</v>
      </c>
      <c r="D58" s="248"/>
      <c r="E58" s="248"/>
      <c r="F58" s="248"/>
      <c r="G58" s="248"/>
      <c r="H58" s="258" t="s">
        <v>6</v>
      </c>
      <c r="I58" s="258"/>
      <c r="J58" s="258"/>
      <c r="K58" s="196" t="s">
        <v>19</v>
      </c>
      <c r="L58" s="15"/>
      <c r="M58" s="11"/>
    </row>
    <row r="59" spans="1:13" s="3" customFormat="1" ht="32.25" customHeight="1">
      <c r="A59" s="11"/>
      <c r="B59" s="12"/>
      <c r="C59" s="247" t="s">
        <v>32</v>
      </c>
      <c r="D59" s="248"/>
      <c r="E59" s="248"/>
      <c r="F59" s="248"/>
      <c r="G59" s="248"/>
      <c r="H59" s="257" t="s">
        <v>21</v>
      </c>
      <c r="I59" s="257"/>
      <c r="J59" s="197" t="s">
        <v>22</v>
      </c>
      <c r="K59" s="198" t="s">
        <v>33</v>
      </c>
      <c r="L59" s="214"/>
      <c r="M59" s="11"/>
    </row>
    <row r="60" spans="1:13" s="3" customFormat="1" ht="30" customHeight="1">
      <c r="A60" s="11"/>
      <c r="B60" s="12"/>
      <c r="C60" s="247" t="s">
        <v>23</v>
      </c>
      <c r="D60" s="248"/>
      <c r="E60" s="248"/>
      <c r="F60" s="248"/>
      <c r="G60" s="248"/>
      <c r="H60" s="254" t="s">
        <v>24</v>
      </c>
      <c r="I60" s="255"/>
      <c r="J60" s="197" t="s">
        <v>25</v>
      </c>
      <c r="K60" s="198" t="s">
        <v>33</v>
      </c>
      <c r="L60" s="15"/>
      <c r="M60" s="11"/>
    </row>
    <row r="61" spans="1:13" s="4" customFormat="1" ht="58.5" customHeight="1">
      <c r="A61" s="11"/>
      <c r="B61" s="12"/>
      <c r="C61" s="208"/>
      <c r="D61" s="209"/>
      <c r="E61" s="209"/>
      <c r="F61" s="209"/>
      <c r="G61" s="210"/>
      <c r="H61" s="256" t="s">
        <v>26</v>
      </c>
      <c r="I61" s="257"/>
      <c r="J61" s="197" t="s">
        <v>27</v>
      </c>
      <c r="K61" s="198" t="s">
        <v>33</v>
      </c>
      <c r="L61" s="13"/>
      <c r="M61" s="11"/>
    </row>
    <row r="62" spans="1:13" ht="57.75" customHeight="1">
      <c r="A62" s="5"/>
      <c r="B62" s="9"/>
      <c r="C62" s="211"/>
      <c r="D62" s="212"/>
      <c r="E62" s="212"/>
      <c r="F62" s="212"/>
      <c r="G62" s="213"/>
      <c r="H62" s="257" t="s">
        <v>28</v>
      </c>
      <c r="I62" s="257"/>
      <c r="J62" s="197" t="s">
        <v>29</v>
      </c>
      <c r="K62" s="198" t="s">
        <v>33</v>
      </c>
      <c r="L62" s="10"/>
      <c r="M62" s="5"/>
    </row>
    <row r="63" spans="1:13" ht="17.25" thickBot="1">
      <c r="A63" s="5"/>
      <c r="B63" s="9"/>
      <c r="C63" s="211"/>
      <c r="D63" s="216"/>
      <c r="E63" s="216"/>
      <c r="F63" s="212"/>
      <c r="G63" s="217"/>
      <c r="H63" s="297"/>
      <c r="I63" s="297"/>
      <c r="J63" s="297"/>
      <c r="K63" s="298"/>
      <c r="L63" s="10"/>
      <c r="M63" s="5"/>
    </row>
    <row r="64" spans="1:13" ht="47.25" customHeight="1">
      <c r="A64" s="5"/>
      <c r="B64" s="9"/>
      <c r="C64" s="215"/>
      <c r="D64" s="200"/>
      <c r="E64" s="200"/>
      <c r="F64" s="215"/>
      <c r="G64" s="200"/>
      <c r="H64" s="215"/>
      <c r="I64" s="215"/>
      <c r="J64" s="215"/>
      <c r="K64" s="215"/>
      <c r="L64" s="10"/>
      <c r="M64" s="5"/>
    </row>
    <row r="65" spans="1:13" ht="47.25" customHeight="1">
      <c r="A65" s="5"/>
      <c r="B65" s="9"/>
      <c r="C65" s="200"/>
      <c r="D65" s="200"/>
      <c r="E65" s="200"/>
      <c r="F65" s="200"/>
      <c r="G65" s="201" t="s">
        <v>94</v>
      </c>
      <c r="H65" s="200"/>
      <c r="I65" s="200"/>
      <c r="J65" s="200"/>
      <c r="K65" s="200"/>
      <c r="L65" s="10"/>
      <c r="M65" s="5"/>
    </row>
    <row r="66" spans="1:13" ht="17.25" thickBot="1">
      <c r="A66" s="5"/>
      <c r="B66" s="230"/>
      <c r="C66" s="231"/>
      <c r="D66" s="231"/>
      <c r="E66" s="232"/>
      <c r="F66" s="231"/>
      <c r="G66" s="233"/>
      <c r="H66" s="231"/>
      <c r="I66" s="231"/>
      <c r="J66" s="231"/>
      <c r="K66" s="231"/>
      <c r="L66" s="234"/>
      <c r="M66" s="5"/>
    </row>
    <row r="67" spans="1:13" ht="17.25" thickTop="1">
      <c r="A67" s="5"/>
      <c r="B67" s="5"/>
      <c r="C67" s="5"/>
      <c r="D67" s="5"/>
      <c r="E67" s="6"/>
      <c r="F67" s="5"/>
      <c r="G67" s="5"/>
      <c r="H67" s="5"/>
      <c r="I67" s="5"/>
      <c r="J67" s="5"/>
      <c r="K67" s="5"/>
      <c r="L67" s="5"/>
      <c r="M67" s="5"/>
    </row>
    <row r="69" spans="1:13">
      <c r="H69" s="22"/>
    </row>
  </sheetData>
  <mergeCells count="27">
    <mergeCell ref="H63:K63"/>
    <mergeCell ref="C60:G60"/>
    <mergeCell ref="H60:I60"/>
    <mergeCell ref="H61:I61"/>
    <mergeCell ref="H62:I62"/>
    <mergeCell ref="C46:J46"/>
    <mergeCell ref="G48:I48"/>
    <mergeCell ref="C58:G58"/>
    <mergeCell ref="H58:J58"/>
    <mergeCell ref="C59:G59"/>
    <mergeCell ref="H59:I59"/>
    <mergeCell ref="E13:K13"/>
    <mergeCell ref="C3:F3"/>
    <mergeCell ref="D57:K57"/>
    <mergeCell ref="C5:K5"/>
    <mergeCell ref="C6:K6"/>
    <mergeCell ref="C7:K8"/>
    <mergeCell ref="C9:K9"/>
    <mergeCell ref="C10:K10"/>
    <mergeCell ref="C11:C12"/>
    <mergeCell ref="D11:D12"/>
    <mergeCell ref="E11:F11"/>
    <mergeCell ref="G11:G12"/>
    <mergeCell ref="H11:H12"/>
    <mergeCell ref="I11:I12"/>
    <mergeCell ref="J11:J12"/>
    <mergeCell ref="K11:K12"/>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1"/>
  <sheetViews>
    <sheetView showGridLines="0" view="pageBreakPreview" topLeftCell="A79" zoomScale="80" zoomScaleNormal="80" zoomScaleSheetLayoutView="80" workbookViewId="0">
      <selection activeCell="D12" sqref="D12:K13"/>
    </sheetView>
  </sheetViews>
  <sheetFormatPr baseColWidth="10" defaultColWidth="11.42578125" defaultRowHeight="12.75"/>
  <cols>
    <col min="1" max="2" width="3.42578125" style="18" customWidth="1"/>
    <col min="3" max="3" width="12.42578125" style="18" customWidth="1"/>
    <col min="4" max="4" width="18" style="18" customWidth="1"/>
    <col min="5" max="11" width="11.42578125" style="18"/>
    <col min="12" max="12" width="17.42578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35"/>
    </row>
    <row r="3" spans="2:16" ht="36.75" customHeight="1">
      <c r="B3" s="25"/>
      <c r="C3" s="299" t="s">
        <v>96</v>
      </c>
      <c r="D3" s="300"/>
      <c r="E3" s="300"/>
      <c r="F3" s="300"/>
      <c r="P3" s="26"/>
    </row>
    <row r="4" spans="2:16">
      <c r="B4" s="25"/>
      <c r="C4" s="206" t="s">
        <v>0</v>
      </c>
      <c r="D4" s="236" t="s">
        <v>98</v>
      </c>
      <c r="E4" s="206" t="s">
        <v>1</v>
      </c>
      <c r="F4" s="207">
        <v>1</v>
      </c>
      <c r="P4" s="26"/>
    </row>
    <row r="5" spans="2:16">
      <c r="B5" s="25"/>
      <c r="C5" s="127"/>
      <c r="D5" s="128"/>
      <c r="E5" s="127"/>
      <c r="F5" s="128"/>
      <c r="P5" s="26"/>
    </row>
    <row r="6" spans="2:16" ht="48" customHeight="1">
      <c r="B6" s="25"/>
      <c r="C6" s="301" t="s">
        <v>88</v>
      </c>
      <c r="D6" s="301"/>
      <c r="E6" s="301"/>
      <c r="F6" s="301"/>
      <c r="G6" s="301"/>
      <c r="H6" s="301"/>
      <c r="I6" s="301"/>
      <c r="J6" s="301"/>
      <c r="K6" s="301"/>
      <c r="L6" s="301"/>
      <c r="M6" s="301"/>
      <c r="N6" s="301"/>
      <c r="O6" s="301"/>
      <c r="P6" s="27"/>
    </row>
    <row r="7" spans="2:16" ht="15" thickBot="1">
      <c r="B7" s="25"/>
      <c r="C7" s="52"/>
      <c r="D7" s="52"/>
      <c r="E7" s="52"/>
      <c r="F7" s="52"/>
      <c r="G7" s="52"/>
      <c r="H7" s="52"/>
      <c r="I7" s="52"/>
      <c r="J7" s="52"/>
      <c r="K7" s="52"/>
      <c r="L7" s="52"/>
      <c r="M7" s="52"/>
      <c r="N7" s="52"/>
      <c r="O7" s="52"/>
      <c r="P7" s="26"/>
    </row>
    <row r="8" spans="2:16" ht="15">
      <c r="B8" s="25"/>
      <c r="C8" s="347"/>
      <c r="D8" s="349"/>
      <c r="E8" s="350"/>
      <c r="F8" s="350"/>
      <c r="G8" s="350"/>
      <c r="H8" s="350"/>
      <c r="I8" s="350"/>
      <c r="J8" s="350"/>
      <c r="K8" s="351"/>
      <c r="L8" s="358"/>
      <c r="M8" s="359"/>
      <c r="N8" s="359"/>
      <c r="O8" s="360"/>
      <c r="P8" s="28"/>
    </row>
    <row r="9" spans="2:16" ht="15">
      <c r="B9" s="25"/>
      <c r="C9" s="348"/>
      <c r="D9" s="304" t="s">
        <v>34</v>
      </c>
      <c r="E9" s="305"/>
      <c r="F9" s="305"/>
      <c r="G9" s="305"/>
      <c r="H9" s="305"/>
      <c r="I9" s="305"/>
      <c r="J9" s="305"/>
      <c r="K9" s="306"/>
      <c r="L9" s="361"/>
      <c r="M9" s="362"/>
      <c r="N9" s="362"/>
      <c r="O9" s="363"/>
      <c r="P9" s="28"/>
    </row>
    <row r="10" spans="2:16" ht="15">
      <c r="B10" s="25"/>
      <c r="C10" s="348"/>
      <c r="D10" s="304"/>
      <c r="E10" s="305"/>
      <c r="F10" s="305"/>
      <c r="G10" s="305"/>
      <c r="H10" s="305"/>
      <c r="I10" s="305"/>
      <c r="J10" s="305"/>
      <c r="K10" s="306"/>
      <c r="L10" s="302" t="s">
        <v>35</v>
      </c>
      <c r="M10" s="364"/>
      <c r="N10" s="365"/>
      <c r="O10" s="366"/>
      <c r="P10" s="28"/>
    </row>
    <row r="11" spans="2:16" ht="15">
      <c r="B11" s="25"/>
      <c r="C11" s="348"/>
      <c r="D11" s="304" t="s">
        <v>36</v>
      </c>
      <c r="E11" s="305"/>
      <c r="F11" s="305"/>
      <c r="G11" s="305"/>
      <c r="H11" s="305"/>
      <c r="I11" s="305"/>
      <c r="J11" s="305"/>
      <c r="K11" s="306"/>
      <c r="L11" s="352"/>
      <c r="M11" s="367"/>
      <c r="N11" s="368"/>
      <c r="O11" s="369"/>
      <c r="P11" s="29"/>
    </row>
    <row r="12" spans="2:16" ht="12.75" customHeight="1">
      <c r="B12" s="25"/>
      <c r="C12" s="348"/>
      <c r="D12" s="307"/>
      <c r="E12" s="308"/>
      <c r="F12" s="308"/>
      <c r="G12" s="308"/>
      <c r="H12" s="308"/>
      <c r="I12" s="308"/>
      <c r="J12" s="308"/>
      <c r="K12" s="309"/>
      <c r="L12" s="302" t="s">
        <v>37</v>
      </c>
      <c r="M12" s="302">
        <v>1</v>
      </c>
      <c r="N12" s="302" t="s">
        <v>38</v>
      </c>
      <c r="O12" s="356">
        <v>1</v>
      </c>
      <c r="P12" s="28"/>
    </row>
    <row r="13" spans="2:16" ht="13.5">
      <c r="B13" s="25"/>
      <c r="C13" s="348"/>
      <c r="D13" s="307"/>
      <c r="E13" s="308"/>
      <c r="F13" s="308"/>
      <c r="G13" s="308"/>
      <c r="H13" s="308"/>
      <c r="I13" s="308"/>
      <c r="J13" s="308"/>
      <c r="K13" s="309"/>
      <c r="L13" s="303"/>
      <c r="M13" s="303"/>
      <c r="N13" s="303"/>
      <c r="O13" s="357"/>
      <c r="P13" s="28"/>
    </row>
    <row r="14" spans="2:16" ht="15">
      <c r="B14" s="25"/>
      <c r="C14" s="348"/>
      <c r="D14" s="304" t="s">
        <v>89</v>
      </c>
      <c r="E14" s="305"/>
      <c r="F14" s="305"/>
      <c r="G14" s="305"/>
      <c r="H14" s="305"/>
      <c r="I14" s="305"/>
      <c r="J14" s="305"/>
      <c r="K14" s="306"/>
      <c r="L14" s="303"/>
      <c r="M14" s="303"/>
      <c r="N14" s="303"/>
      <c r="O14" s="357"/>
      <c r="P14" s="28"/>
    </row>
    <row r="15" spans="2:16" ht="15.75" thickBot="1">
      <c r="B15" s="25"/>
      <c r="C15" s="53"/>
      <c r="D15" s="54"/>
      <c r="E15" s="54"/>
      <c r="F15" s="54"/>
      <c r="G15" s="54"/>
      <c r="H15" s="54"/>
      <c r="I15" s="54"/>
      <c r="J15" s="54"/>
      <c r="K15" s="54"/>
      <c r="L15" s="54"/>
      <c r="M15" s="55"/>
      <c r="N15" s="55"/>
      <c r="O15" s="56"/>
      <c r="P15" s="30"/>
    </row>
    <row r="16" spans="2:16" ht="15">
      <c r="B16" s="25"/>
      <c r="C16" s="57"/>
      <c r="D16" s="224"/>
      <c r="E16" s="224"/>
      <c r="F16" s="224"/>
      <c r="G16" s="224"/>
      <c r="H16" s="224"/>
      <c r="I16" s="224"/>
      <c r="J16" s="224"/>
      <c r="K16" s="224"/>
      <c r="L16" s="58" t="s">
        <v>39</v>
      </c>
      <c r="M16" s="59" t="s">
        <v>40</v>
      </c>
      <c r="N16" s="59" t="s">
        <v>41</v>
      </c>
      <c r="O16" s="60" t="s">
        <v>42</v>
      </c>
      <c r="P16" s="29"/>
    </row>
    <row r="17" spans="2:16" ht="15">
      <c r="B17" s="25"/>
      <c r="C17" s="61"/>
      <c r="D17" s="222"/>
      <c r="E17" s="222"/>
      <c r="F17" s="222"/>
      <c r="G17" s="222"/>
      <c r="H17" s="222"/>
      <c r="I17" s="222"/>
      <c r="J17" s="222"/>
      <c r="K17" s="222"/>
      <c r="L17" s="62"/>
      <c r="M17" s="63"/>
      <c r="N17" s="63"/>
      <c r="O17" s="64"/>
      <c r="P17" s="31"/>
    </row>
    <row r="18" spans="2:16" ht="18" customHeight="1">
      <c r="B18" s="25"/>
      <c r="C18" s="390" t="s">
        <v>43</v>
      </c>
      <c r="D18" s="391"/>
      <c r="E18" s="391"/>
      <c r="F18" s="391"/>
      <c r="G18" s="222"/>
      <c r="H18" s="222"/>
      <c r="I18" s="222" t="s">
        <v>44</v>
      </c>
      <c r="J18" s="52"/>
      <c r="K18" s="222"/>
      <c r="L18" s="62"/>
      <c r="M18" s="52"/>
      <c r="N18" s="52"/>
      <c r="O18" s="65"/>
      <c r="P18" s="31"/>
    </row>
    <row r="19" spans="2:16" ht="15">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5">
      <c r="B22" s="25"/>
      <c r="C22" s="317" t="s">
        <v>45</v>
      </c>
      <c r="D22" s="318"/>
      <c r="E22" s="318"/>
      <c r="F22" s="318"/>
      <c r="G22" s="318"/>
      <c r="H22" s="318"/>
      <c r="I22" s="318"/>
      <c r="J22" s="318"/>
      <c r="K22" s="318"/>
      <c r="L22" s="318"/>
      <c r="M22" s="318"/>
      <c r="N22" s="318"/>
      <c r="O22" s="319"/>
      <c r="P22" s="33"/>
    </row>
    <row r="23" spans="2:16" ht="15" thickBot="1">
      <c r="B23" s="25"/>
      <c r="C23" s="75"/>
      <c r="D23" s="52"/>
      <c r="E23" s="52"/>
      <c r="F23" s="52"/>
      <c r="G23" s="52"/>
      <c r="H23" s="52"/>
      <c r="I23" s="52"/>
      <c r="J23" s="52"/>
      <c r="K23" s="52"/>
      <c r="L23" s="52"/>
      <c r="M23" s="52"/>
      <c r="N23" s="52"/>
      <c r="O23" s="76"/>
      <c r="P23" s="26"/>
    </row>
    <row r="24" spans="2:16" ht="15">
      <c r="B24" s="25"/>
      <c r="C24" s="77" t="s">
        <v>46</v>
      </c>
      <c r="D24" s="353" t="s">
        <v>6</v>
      </c>
      <c r="E24" s="354"/>
      <c r="F24" s="354"/>
      <c r="G24" s="354"/>
      <c r="H24" s="354"/>
      <c r="I24" s="354"/>
      <c r="J24" s="354"/>
      <c r="K24" s="354"/>
      <c r="L24" s="355"/>
      <c r="M24" s="315" t="s">
        <v>47</v>
      </c>
      <c r="N24" s="316"/>
      <c r="O24" s="77" t="s">
        <v>8</v>
      </c>
      <c r="P24" s="34"/>
    </row>
    <row r="25" spans="2:16" ht="15" thickBot="1">
      <c r="B25" s="25"/>
      <c r="C25" s="78"/>
      <c r="D25" s="333"/>
      <c r="E25" s="373"/>
      <c r="F25" s="373"/>
      <c r="G25" s="373"/>
      <c r="H25" s="373"/>
      <c r="I25" s="373"/>
      <c r="J25" s="373"/>
      <c r="K25" s="373"/>
      <c r="L25" s="334"/>
      <c r="M25" s="333"/>
      <c r="N25" s="334"/>
      <c r="O25" s="79"/>
      <c r="P25" s="35"/>
    </row>
    <row r="26" spans="2:16">
      <c r="B26" s="25"/>
      <c r="C26" s="338" t="s">
        <v>48</v>
      </c>
      <c r="D26" s="339"/>
      <c r="E26" s="339"/>
      <c r="F26" s="339"/>
      <c r="G26" s="339"/>
      <c r="H26" s="339"/>
      <c r="I26" s="339"/>
      <c r="J26" s="339"/>
      <c r="K26" s="339"/>
      <c r="L26" s="339"/>
      <c r="M26" s="339"/>
      <c r="N26" s="339"/>
      <c r="O26" s="340"/>
      <c r="P26" s="36"/>
    </row>
    <row r="27" spans="2:16">
      <c r="B27" s="25"/>
      <c r="C27" s="341"/>
      <c r="D27" s="342"/>
      <c r="E27" s="342"/>
      <c r="F27" s="342"/>
      <c r="G27" s="342"/>
      <c r="H27" s="342"/>
      <c r="I27" s="342"/>
      <c r="J27" s="342"/>
      <c r="K27" s="342"/>
      <c r="L27" s="342"/>
      <c r="M27" s="342"/>
      <c r="N27" s="342"/>
      <c r="O27" s="343"/>
      <c r="P27" s="36"/>
    </row>
    <row r="28" spans="2:16" ht="13.5" thickBot="1">
      <c r="B28" s="25"/>
      <c r="C28" s="344"/>
      <c r="D28" s="345"/>
      <c r="E28" s="345"/>
      <c r="F28" s="345"/>
      <c r="G28" s="345"/>
      <c r="H28" s="345"/>
      <c r="I28" s="345"/>
      <c r="J28" s="345"/>
      <c r="K28" s="345"/>
      <c r="L28" s="345"/>
      <c r="M28" s="345"/>
      <c r="N28" s="345"/>
      <c r="O28" s="346"/>
      <c r="P28" s="36"/>
    </row>
    <row r="29" spans="2:16" ht="15">
      <c r="B29" s="25"/>
      <c r="C29" s="335" t="s">
        <v>6</v>
      </c>
      <c r="D29" s="336"/>
      <c r="E29" s="336"/>
      <c r="F29" s="336"/>
      <c r="G29" s="337"/>
      <c r="H29" s="313" t="s">
        <v>49</v>
      </c>
      <c r="I29" s="336"/>
      <c r="J29" s="371" t="s">
        <v>50</v>
      </c>
      <c r="K29" s="372"/>
      <c r="L29" s="80" t="s">
        <v>51</v>
      </c>
      <c r="M29" s="313" t="s">
        <v>52</v>
      </c>
      <c r="N29" s="314"/>
      <c r="O29" s="81" t="s">
        <v>53</v>
      </c>
      <c r="P29" s="37"/>
    </row>
    <row r="30" spans="2:16" ht="14.25">
      <c r="B30" s="25"/>
      <c r="C30" s="320"/>
      <c r="D30" s="321"/>
      <c r="E30" s="321"/>
      <c r="F30" s="321"/>
      <c r="G30" s="322"/>
      <c r="H30" s="323"/>
      <c r="I30" s="322"/>
      <c r="J30" s="323"/>
      <c r="K30" s="322"/>
      <c r="L30" s="82"/>
      <c r="M30" s="324"/>
      <c r="N30" s="325"/>
      <c r="O30" s="83"/>
      <c r="P30" s="38"/>
    </row>
    <row r="31" spans="2:16" ht="14.25">
      <c r="B31" s="25"/>
      <c r="C31" s="84"/>
      <c r="D31" s="85"/>
      <c r="E31" s="85"/>
      <c r="F31" s="85"/>
      <c r="G31" s="86"/>
      <c r="H31" s="87"/>
      <c r="I31" s="86"/>
      <c r="J31" s="87"/>
      <c r="K31" s="86"/>
      <c r="L31" s="82"/>
      <c r="M31" s="324"/>
      <c r="N31" s="325"/>
      <c r="O31" s="83"/>
      <c r="P31" s="38"/>
    </row>
    <row r="32" spans="2:16" ht="15" thickBot="1">
      <c r="B32" s="25"/>
      <c r="C32" s="326"/>
      <c r="D32" s="327"/>
      <c r="E32" s="327"/>
      <c r="F32" s="327"/>
      <c r="G32" s="328"/>
      <c r="H32" s="374"/>
      <c r="I32" s="328"/>
      <c r="J32" s="374"/>
      <c r="K32" s="328"/>
      <c r="L32" s="88"/>
      <c r="M32" s="375"/>
      <c r="N32" s="376"/>
      <c r="O32" s="83"/>
      <c r="P32" s="38"/>
    </row>
    <row r="33" spans="2:16" ht="15.75" thickBot="1">
      <c r="B33" s="25"/>
      <c r="C33" s="310" t="s">
        <v>54</v>
      </c>
      <c r="D33" s="311"/>
      <c r="E33" s="311"/>
      <c r="F33" s="311"/>
      <c r="G33" s="311"/>
      <c r="H33" s="311"/>
      <c r="I33" s="311"/>
      <c r="J33" s="311"/>
      <c r="K33" s="311"/>
      <c r="L33" s="311"/>
      <c r="M33" s="311"/>
      <c r="N33" s="312"/>
      <c r="O33" s="89"/>
      <c r="P33" s="39"/>
    </row>
    <row r="34" spans="2:16" ht="13.5" customHeight="1">
      <c r="B34" s="25"/>
      <c r="C34" s="338" t="s">
        <v>55</v>
      </c>
      <c r="D34" s="339"/>
      <c r="E34" s="339"/>
      <c r="F34" s="339"/>
      <c r="G34" s="339"/>
      <c r="H34" s="339"/>
      <c r="I34" s="339"/>
      <c r="J34" s="339"/>
      <c r="K34" s="339"/>
      <c r="L34" s="339"/>
      <c r="M34" s="339"/>
      <c r="N34" s="339"/>
      <c r="O34" s="340"/>
      <c r="P34" s="36"/>
    </row>
    <row r="35" spans="2:16">
      <c r="B35" s="25"/>
      <c r="C35" s="341"/>
      <c r="D35" s="342"/>
      <c r="E35" s="342"/>
      <c r="F35" s="342"/>
      <c r="G35" s="342"/>
      <c r="H35" s="342"/>
      <c r="I35" s="342"/>
      <c r="J35" s="342"/>
      <c r="K35" s="342"/>
      <c r="L35" s="342"/>
      <c r="M35" s="342"/>
      <c r="N35" s="342"/>
      <c r="O35" s="343"/>
      <c r="P35" s="36"/>
    </row>
    <row r="36" spans="2:16" ht="13.5" thickBot="1">
      <c r="B36" s="25"/>
      <c r="C36" s="344"/>
      <c r="D36" s="345"/>
      <c r="E36" s="345"/>
      <c r="F36" s="345"/>
      <c r="G36" s="345"/>
      <c r="H36" s="345"/>
      <c r="I36" s="345"/>
      <c r="J36" s="345"/>
      <c r="K36" s="345"/>
      <c r="L36" s="345"/>
      <c r="M36" s="345"/>
      <c r="N36" s="345"/>
      <c r="O36" s="346"/>
      <c r="P36" s="36"/>
    </row>
    <row r="37" spans="2:16" ht="15">
      <c r="B37" s="25"/>
      <c r="C37" s="335" t="s">
        <v>6</v>
      </c>
      <c r="D37" s="370"/>
      <c r="E37" s="370"/>
      <c r="F37" s="370"/>
      <c r="G37" s="370"/>
      <c r="H37" s="370"/>
      <c r="I37" s="370"/>
      <c r="J37" s="314"/>
      <c r="K37" s="223" t="s">
        <v>47</v>
      </c>
      <c r="L37" s="80" t="s">
        <v>8</v>
      </c>
      <c r="M37" s="313" t="s">
        <v>56</v>
      </c>
      <c r="N37" s="314"/>
      <c r="O37" s="81" t="s">
        <v>53</v>
      </c>
      <c r="P37" s="37"/>
    </row>
    <row r="38" spans="2:16" ht="14.25">
      <c r="B38" s="25"/>
      <c r="C38" s="320"/>
      <c r="D38" s="321"/>
      <c r="E38" s="321"/>
      <c r="F38" s="321"/>
      <c r="G38" s="321"/>
      <c r="H38" s="321"/>
      <c r="I38" s="321"/>
      <c r="J38" s="322"/>
      <c r="K38" s="227"/>
      <c r="L38" s="90"/>
      <c r="M38" s="331"/>
      <c r="N38" s="332"/>
      <c r="O38" s="83"/>
      <c r="P38" s="38"/>
    </row>
    <row r="39" spans="2:16" ht="15" thickBot="1">
      <c r="B39" s="25"/>
      <c r="C39" s="326"/>
      <c r="D39" s="327"/>
      <c r="E39" s="327"/>
      <c r="F39" s="327"/>
      <c r="G39" s="327"/>
      <c r="H39" s="327"/>
      <c r="I39" s="327"/>
      <c r="J39" s="328"/>
      <c r="K39" s="85"/>
      <c r="L39" s="91"/>
      <c r="M39" s="329"/>
      <c r="N39" s="330"/>
      <c r="O39" s="92"/>
      <c r="P39" s="38"/>
    </row>
    <row r="40" spans="2:16" ht="15.75" thickBot="1">
      <c r="B40" s="25"/>
      <c r="C40" s="310" t="s">
        <v>54</v>
      </c>
      <c r="D40" s="311"/>
      <c r="E40" s="311"/>
      <c r="F40" s="311"/>
      <c r="G40" s="311"/>
      <c r="H40" s="311"/>
      <c r="I40" s="311"/>
      <c r="J40" s="311"/>
      <c r="K40" s="311"/>
      <c r="L40" s="311"/>
      <c r="M40" s="311"/>
      <c r="N40" s="312"/>
      <c r="O40" s="93">
        <v>0</v>
      </c>
      <c r="P40" s="38"/>
    </row>
    <row r="41" spans="2:16">
      <c r="B41" s="25"/>
      <c r="C41" s="338" t="s">
        <v>57</v>
      </c>
      <c r="D41" s="339"/>
      <c r="E41" s="339"/>
      <c r="F41" s="339"/>
      <c r="G41" s="339"/>
      <c r="H41" s="339"/>
      <c r="I41" s="339"/>
      <c r="J41" s="339"/>
      <c r="K41" s="339"/>
      <c r="L41" s="339"/>
      <c r="M41" s="339"/>
      <c r="N41" s="339"/>
      <c r="O41" s="340"/>
      <c r="P41" s="36"/>
    </row>
    <row r="42" spans="2:16">
      <c r="B42" s="25"/>
      <c r="C42" s="341"/>
      <c r="D42" s="342"/>
      <c r="E42" s="342"/>
      <c r="F42" s="342"/>
      <c r="G42" s="342"/>
      <c r="H42" s="342"/>
      <c r="I42" s="342"/>
      <c r="J42" s="342"/>
      <c r="K42" s="342"/>
      <c r="L42" s="342"/>
      <c r="M42" s="342"/>
      <c r="N42" s="342"/>
      <c r="O42" s="343"/>
      <c r="P42" s="36"/>
    </row>
    <row r="43" spans="2:16" ht="13.5" thickBot="1">
      <c r="B43" s="25"/>
      <c r="C43" s="344"/>
      <c r="D43" s="345"/>
      <c r="E43" s="345"/>
      <c r="F43" s="345"/>
      <c r="G43" s="345"/>
      <c r="H43" s="345"/>
      <c r="I43" s="345"/>
      <c r="J43" s="345"/>
      <c r="K43" s="345"/>
      <c r="L43" s="345"/>
      <c r="M43" s="345"/>
      <c r="N43" s="345"/>
      <c r="O43" s="346"/>
      <c r="P43" s="36"/>
    </row>
    <row r="44" spans="2:16" ht="17.25">
      <c r="B44" s="25"/>
      <c r="C44" s="335" t="s">
        <v>58</v>
      </c>
      <c r="D44" s="370"/>
      <c r="E44" s="370"/>
      <c r="F44" s="370"/>
      <c r="G44" s="370"/>
      <c r="H44" s="370"/>
      <c r="I44" s="370"/>
      <c r="J44" s="80" t="s">
        <v>59</v>
      </c>
      <c r="K44" s="225" t="s">
        <v>60</v>
      </c>
      <c r="L44" s="94" t="s">
        <v>61</v>
      </c>
      <c r="M44" s="313" t="s">
        <v>62</v>
      </c>
      <c r="N44" s="314"/>
      <c r="O44" s="81" t="s">
        <v>53</v>
      </c>
      <c r="P44" s="37"/>
    </row>
    <row r="45" spans="2:16" ht="14.25">
      <c r="B45" s="25"/>
      <c r="C45" s="320"/>
      <c r="D45" s="321"/>
      <c r="E45" s="321"/>
      <c r="F45" s="321"/>
      <c r="G45" s="321"/>
      <c r="H45" s="321"/>
      <c r="I45" s="321"/>
      <c r="J45" s="95"/>
      <c r="K45" s="96"/>
      <c r="L45" s="95"/>
      <c r="M45" s="382"/>
      <c r="N45" s="383"/>
      <c r="O45" s="83"/>
      <c r="P45" s="38"/>
    </row>
    <row r="46" spans="2:16" ht="15" thickBot="1">
      <c r="B46" s="25"/>
      <c r="C46" s="326"/>
      <c r="D46" s="327"/>
      <c r="E46" s="327"/>
      <c r="F46" s="327"/>
      <c r="G46" s="327"/>
      <c r="H46" s="327"/>
      <c r="I46" s="327"/>
      <c r="J46" s="97"/>
      <c r="K46" s="98"/>
      <c r="L46" s="97"/>
      <c r="M46" s="329"/>
      <c r="N46" s="330"/>
      <c r="O46" s="99"/>
      <c r="P46" s="38"/>
    </row>
    <row r="47" spans="2:16" ht="15.75" thickBot="1">
      <c r="B47" s="25"/>
      <c r="C47" s="310" t="s">
        <v>54</v>
      </c>
      <c r="D47" s="311"/>
      <c r="E47" s="311"/>
      <c r="F47" s="311"/>
      <c r="G47" s="311"/>
      <c r="H47" s="311"/>
      <c r="I47" s="311"/>
      <c r="J47" s="311"/>
      <c r="K47" s="311"/>
      <c r="L47" s="311"/>
      <c r="M47" s="311"/>
      <c r="N47" s="312"/>
      <c r="O47" s="89"/>
      <c r="P47" s="39"/>
    </row>
    <row r="48" spans="2:16">
      <c r="B48" s="25"/>
      <c r="C48" s="338" t="s">
        <v>63</v>
      </c>
      <c r="D48" s="339"/>
      <c r="E48" s="339"/>
      <c r="F48" s="339"/>
      <c r="G48" s="339"/>
      <c r="H48" s="339"/>
      <c r="I48" s="339"/>
      <c r="J48" s="339"/>
      <c r="K48" s="339"/>
      <c r="L48" s="339"/>
      <c r="M48" s="339"/>
      <c r="N48" s="339"/>
      <c r="O48" s="340"/>
      <c r="P48" s="36"/>
    </row>
    <row r="49" spans="2:16">
      <c r="B49" s="25"/>
      <c r="C49" s="341"/>
      <c r="D49" s="342"/>
      <c r="E49" s="342"/>
      <c r="F49" s="342"/>
      <c r="G49" s="342"/>
      <c r="H49" s="342"/>
      <c r="I49" s="342"/>
      <c r="J49" s="342"/>
      <c r="K49" s="342"/>
      <c r="L49" s="342"/>
      <c r="M49" s="342"/>
      <c r="N49" s="342"/>
      <c r="O49" s="343"/>
      <c r="P49" s="36"/>
    </row>
    <row r="50" spans="2:16" ht="13.5" thickBot="1">
      <c r="B50" s="25"/>
      <c r="C50" s="344"/>
      <c r="D50" s="345"/>
      <c r="E50" s="345"/>
      <c r="F50" s="345"/>
      <c r="G50" s="345"/>
      <c r="H50" s="345"/>
      <c r="I50" s="345"/>
      <c r="J50" s="345"/>
      <c r="K50" s="345"/>
      <c r="L50" s="345"/>
      <c r="M50" s="345"/>
      <c r="N50" s="345"/>
      <c r="O50" s="346"/>
      <c r="P50" s="36"/>
    </row>
    <row r="51" spans="2:16" ht="30">
      <c r="B51" s="25"/>
      <c r="C51" s="335" t="s">
        <v>64</v>
      </c>
      <c r="D51" s="370"/>
      <c r="E51" s="370"/>
      <c r="F51" s="370"/>
      <c r="G51" s="370"/>
      <c r="H51" s="370"/>
      <c r="I51" s="370"/>
      <c r="J51" s="80" t="s">
        <v>65</v>
      </c>
      <c r="K51" s="100" t="s">
        <v>66</v>
      </c>
      <c r="L51" s="101" t="s">
        <v>67</v>
      </c>
      <c r="M51" s="380" t="s">
        <v>52</v>
      </c>
      <c r="N51" s="381"/>
      <c r="O51" s="102" t="s">
        <v>53</v>
      </c>
      <c r="P51" s="40"/>
    </row>
    <row r="52" spans="2:16" ht="14.25">
      <c r="B52" s="25"/>
      <c r="C52" s="103"/>
      <c r="D52" s="104"/>
      <c r="E52" s="104"/>
      <c r="F52" s="104"/>
      <c r="G52" s="104"/>
      <c r="H52" s="104"/>
      <c r="I52" s="104"/>
      <c r="J52" s="105"/>
      <c r="K52" s="106"/>
      <c r="L52" s="107"/>
      <c r="M52" s="384"/>
      <c r="N52" s="385"/>
      <c r="O52" s="108"/>
      <c r="P52" s="41"/>
    </row>
    <row r="53" spans="2:16" ht="14.25">
      <c r="B53" s="25"/>
      <c r="C53" s="103"/>
      <c r="D53" s="104"/>
      <c r="E53" s="104"/>
      <c r="F53" s="104"/>
      <c r="G53" s="104"/>
      <c r="H53" s="104"/>
      <c r="I53" s="104"/>
      <c r="J53" s="105"/>
      <c r="K53" s="106"/>
      <c r="L53" s="107"/>
      <c r="M53" s="384"/>
      <c r="N53" s="385"/>
      <c r="O53" s="108"/>
      <c r="P53" s="41"/>
    </row>
    <row r="54" spans="2:16" ht="14.25">
      <c r="B54" s="25"/>
      <c r="C54" s="103"/>
      <c r="D54" s="104"/>
      <c r="E54" s="104"/>
      <c r="F54" s="104"/>
      <c r="G54" s="104"/>
      <c r="H54" s="104"/>
      <c r="I54" s="104"/>
      <c r="J54" s="105"/>
      <c r="K54" s="106"/>
      <c r="L54" s="107"/>
      <c r="M54" s="382"/>
      <c r="N54" s="383"/>
      <c r="O54" s="108"/>
      <c r="P54" s="41"/>
    </row>
    <row r="55" spans="2:16" ht="15" thickBot="1">
      <c r="B55" s="25"/>
      <c r="C55" s="326"/>
      <c r="D55" s="327"/>
      <c r="E55" s="327"/>
      <c r="F55" s="327"/>
      <c r="G55" s="327"/>
      <c r="H55" s="327"/>
      <c r="I55" s="327"/>
      <c r="J55" s="97"/>
      <c r="K55" s="98"/>
      <c r="L55" s="97"/>
      <c r="M55" s="329"/>
      <c r="N55" s="330"/>
      <c r="O55" s="99"/>
      <c r="P55" s="38"/>
    </row>
    <row r="56" spans="2:16" ht="15.75" thickBot="1">
      <c r="B56" s="25"/>
      <c r="C56" s="310" t="s">
        <v>54</v>
      </c>
      <c r="D56" s="311"/>
      <c r="E56" s="311"/>
      <c r="F56" s="311"/>
      <c r="G56" s="311"/>
      <c r="H56" s="311"/>
      <c r="I56" s="311"/>
      <c r="J56" s="311"/>
      <c r="K56" s="311"/>
      <c r="L56" s="311"/>
      <c r="M56" s="311"/>
      <c r="N56" s="312"/>
      <c r="O56" s="93"/>
      <c r="P56" s="38"/>
    </row>
    <row r="57" spans="2:16" ht="15" thickBot="1">
      <c r="B57" s="25"/>
      <c r="C57" s="75"/>
      <c r="D57" s="52"/>
      <c r="E57" s="52"/>
      <c r="F57" s="52"/>
      <c r="G57" s="52"/>
      <c r="H57" s="52"/>
      <c r="I57" s="52"/>
      <c r="J57" s="52"/>
      <c r="K57" s="52"/>
      <c r="L57" s="52"/>
      <c r="M57" s="52"/>
      <c r="N57" s="52"/>
      <c r="O57" s="76"/>
      <c r="P57" s="26"/>
    </row>
    <row r="58" spans="2:16" ht="15.75" thickBot="1">
      <c r="B58" s="25"/>
      <c r="C58" s="377" t="s">
        <v>68</v>
      </c>
      <c r="D58" s="378"/>
      <c r="E58" s="378"/>
      <c r="F58" s="378"/>
      <c r="G58" s="378"/>
      <c r="H58" s="378"/>
      <c r="I58" s="378"/>
      <c r="J58" s="378"/>
      <c r="K58" s="378"/>
      <c r="L58" s="378"/>
      <c r="M58" s="378"/>
      <c r="N58" s="379"/>
      <c r="O58" s="109"/>
      <c r="P58" s="42"/>
    </row>
    <row r="59" spans="2:16">
      <c r="B59" s="25"/>
      <c r="C59" s="338" t="s">
        <v>69</v>
      </c>
      <c r="D59" s="339"/>
      <c r="E59" s="339"/>
      <c r="F59" s="339"/>
      <c r="G59" s="339"/>
      <c r="H59" s="339"/>
      <c r="I59" s="339"/>
      <c r="J59" s="339"/>
      <c r="K59" s="339"/>
      <c r="L59" s="339"/>
      <c r="M59" s="339"/>
      <c r="N59" s="339"/>
      <c r="O59" s="340"/>
      <c r="P59" s="36"/>
    </row>
    <row r="60" spans="2:16">
      <c r="B60" s="25"/>
      <c r="C60" s="341"/>
      <c r="D60" s="342"/>
      <c r="E60" s="342"/>
      <c r="F60" s="342"/>
      <c r="G60" s="342"/>
      <c r="H60" s="342"/>
      <c r="I60" s="342"/>
      <c r="J60" s="342"/>
      <c r="K60" s="342"/>
      <c r="L60" s="342"/>
      <c r="M60" s="342"/>
      <c r="N60" s="342"/>
      <c r="O60" s="343"/>
      <c r="P60" s="36"/>
    </row>
    <row r="61" spans="2:16" ht="13.5" thickBot="1">
      <c r="B61" s="25"/>
      <c r="C61" s="344"/>
      <c r="D61" s="345"/>
      <c r="E61" s="345"/>
      <c r="F61" s="345"/>
      <c r="G61" s="345"/>
      <c r="H61" s="345"/>
      <c r="I61" s="345"/>
      <c r="J61" s="345"/>
      <c r="K61" s="345"/>
      <c r="L61" s="345"/>
      <c r="M61" s="345"/>
      <c r="N61" s="345"/>
      <c r="O61" s="346"/>
      <c r="P61" s="36"/>
    </row>
    <row r="62" spans="2:16" ht="15">
      <c r="B62" s="25"/>
      <c r="C62" s="335" t="s">
        <v>70</v>
      </c>
      <c r="D62" s="370"/>
      <c r="E62" s="370"/>
      <c r="F62" s="370"/>
      <c r="G62" s="370"/>
      <c r="H62" s="370"/>
      <c r="I62" s="370"/>
      <c r="J62" s="225"/>
      <c r="K62" s="226"/>
      <c r="L62" s="101" t="s">
        <v>71</v>
      </c>
      <c r="M62" s="380" t="s">
        <v>72</v>
      </c>
      <c r="N62" s="381"/>
      <c r="O62" s="102"/>
      <c r="P62" s="40"/>
    </row>
    <row r="63" spans="2:16" ht="14.25">
      <c r="B63" s="25"/>
      <c r="C63" s="320" t="s">
        <v>73</v>
      </c>
      <c r="D63" s="321"/>
      <c r="E63" s="321"/>
      <c r="F63" s="321"/>
      <c r="G63" s="321"/>
      <c r="H63" s="321"/>
      <c r="I63" s="321"/>
      <c r="J63" s="110"/>
      <c r="K63" s="111"/>
      <c r="L63" s="112"/>
      <c r="M63" s="398"/>
      <c r="N63" s="399"/>
      <c r="O63" s="113"/>
      <c r="P63" s="43"/>
    </row>
    <row r="64" spans="2:16" ht="14.25">
      <c r="B64" s="25"/>
      <c r="C64" s="84" t="s">
        <v>74</v>
      </c>
      <c r="D64" s="85"/>
      <c r="E64" s="85"/>
      <c r="F64" s="85"/>
      <c r="G64" s="85"/>
      <c r="H64" s="85"/>
      <c r="I64" s="85"/>
      <c r="J64" s="110"/>
      <c r="K64" s="111"/>
      <c r="L64" s="112"/>
      <c r="M64" s="398"/>
      <c r="N64" s="399"/>
      <c r="O64" s="113"/>
      <c r="P64" s="43"/>
    </row>
    <row r="65" spans="2:16" ht="15" thickBot="1">
      <c r="B65" s="25"/>
      <c r="C65" s="69" t="s">
        <v>75</v>
      </c>
      <c r="D65" s="70"/>
      <c r="E65" s="70"/>
      <c r="F65" s="70"/>
      <c r="G65" s="70"/>
      <c r="H65" s="70"/>
      <c r="I65" s="70"/>
      <c r="J65" s="114"/>
      <c r="K65" s="115"/>
      <c r="L65" s="112"/>
      <c r="M65" s="400"/>
      <c r="N65" s="401"/>
      <c r="O65" s="113"/>
      <c r="P65" s="43"/>
    </row>
    <row r="66" spans="2:16" ht="15.75" thickBot="1">
      <c r="B66" s="25"/>
      <c r="C66" s="310" t="s">
        <v>54</v>
      </c>
      <c r="D66" s="311"/>
      <c r="E66" s="311"/>
      <c r="F66" s="311"/>
      <c r="G66" s="311"/>
      <c r="H66" s="311"/>
      <c r="I66" s="311"/>
      <c r="J66" s="311"/>
      <c r="K66" s="311"/>
      <c r="L66" s="311"/>
      <c r="M66" s="311"/>
      <c r="N66" s="312"/>
      <c r="O66" s="116"/>
      <c r="P66" s="44"/>
    </row>
    <row r="67" spans="2:16" ht="15" thickBot="1">
      <c r="B67" s="25"/>
      <c r="C67" s="75"/>
      <c r="D67" s="52"/>
      <c r="E67" s="52"/>
      <c r="F67" s="52"/>
      <c r="G67" s="52"/>
      <c r="H67" s="52"/>
      <c r="I67" s="52"/>
      <c r="J67" s="52"/>
      <c r="K67" s="52"/>
      <c r="L67" s="52"/>
      <c r="M67" s="52"/>
      <c r="N67" s="52"/>
      <c r="O67" s="76"/>
      <c r="P67" s="26"/>
    </row>
    <row r="68" spans="2:16" ht="15.75" thickBot="1">
      <c r="B68" s="25"/>
      <c r="C68" s="377" t="s">
        <v>76</v>
      </c>
      <c r="D68" s="378"/>
      <c r="E68" s="378"/>
      <c r="F68" s="378"/>
      <c r="G68" s="378"/>
      <c r="H68" s="378"/>
      <c r="I68" s="378"/>
      <c r="J68" s="378"/>
      <c r="K68" s="378"/>
      <c r="L68" s="378"/>
      <c r="M68" s="378"/>
      <c r="N68" s="379"/>
      <c r="O68" s="117"/>
      <c r="P68" s="44"/>
    </row>
    <row r="69" spans="2:16" ht="14.25">
      <c r="B69" s="25"/>
      <c r="C69" s="75"/>
      <c r="D69" s="52"/>
      <c r="E69" s="52"/>
      <c r="F69" s="52"/>
      <c r="G69" s="52"/>
      <c r="H69" s="52"/>
      <c r="I69" s="52"/>
      <c r="J69" s="52"/>
      <c r="K69" s="52"/>
      <c r="L69" s="52"/>
      <c r="M69" s="52"/>
      <c r="N69" s="52"/>
      <c r="O69" s="76"/>
      <c r="P69" s="26"/>
    </row>
    <row r="70" spans="2:16" ht="14.25">
      <c r="B70" s="25"/>
      <c r="C70" s="75"/>
      <c r="D70" s="52"/>
      <c r="E70" s="52"/>
      <c r="F70" s="52"/>
      <c r="G70" s="52"/>
      <c r="H70" s="118" t="s">
        <v>77</v>
      </c>
      <c r="I70" s="118"/>
      <c r="J70" s="118"/>
      <c r="K70" s="118"/>
      <c r="L70" s="52"/>
      <c r="M70" s="52"/>
      <c r="N70" s="52"/>
      <c r="O70" s="76"/>
      <c r="P70" s="26"/>
    </row>
    <row r="71" spans="2:16" ht="15">
      <c r="B71" s="25"/>
      <c r="C71" s="75"/>
      <c r="D71" s="52"/>
      <c r="E71" s="52"/>
      <c r="F71" s="52"/>
      <c r="G71" s="52"/>
      <c r="H71" s="118" t="s">
        <v>78</v>
      </c>
      <c r="I71" s="52"/>
      <c r="J71" s="52"/>
      <c r="K71" s="52"/>
      <c r="L71" s="52"/>
      <c r="M71" s="52"/>
      <c r="N71" s="52"/>
      <c r="O71" s="76"/>
      <c r="P71" s="45"/>
    </row>
    <row r="72" spans="2:16" ht="15">
      <c r="B72" s="25"/>
      <c r="C72" s="75"/>
      <c r="D72" s="52"/>
      <c r="E72" s="52"/>
      <c r="F72" s="52"/>
      <c r="G72" s="52"/>
      <c r="H72" s="118" t="s">
        <v>92</v>
      </c>
      <c r="I72" s="52"/>
      <c r="J72" s="52"/>
      <c r="K72" s="52"/>
      <c r="L72" s="52"/>
      <c r="M72" s="52"/>
      <c r="N72" s="52"/>
      <c r="O72" s="76"/>
      <c r="P72" s="45"/>
    </row>
    <row r="73" spans="2:16" ht="14.25">
      <c r="B73" s="25"/>
      <c r="C73" s="61"/>
      <c r="D73" s="119"/>
      <c r="E73" s="119"/>
      <c r="F73" s="119"/>
      <c r="G73" s="119"/>
      <c r="H73" s="118" t="s">
        <v>82</v>
      </c>
      <c r="I73" s="119"/>
      <c r="J73" s="119"/>
      <c r="K73" s="119"/>
      <c r="L73" s="119"/>
      <c r="M73" s="119"/>
      <c r="N73" s="119"/>
      <c r="O73" s="120"/>
      <c r="P73" s="46"/>
    </row>
    <row r="74" spans="2:16" ht="14.25">
      <c r="B74" s="25"/>
      <c r="C74" s="75"/>
      <c r="D74" s="52"/>
      <c r="E74" s="52"/>
      <c r="F74" s="52"/>
      <c r="G74" s="52"/>
      <c r="H74" s="52" t="s">
        <v>79</v>
      </c>
      <c r="I74" s="52"/>
      <c r="J74" s="52"/>
      <c r="K74" s="52"/>
      <c r="L74" s="52"/>
      <c r="M74" s="52"/>
      <c r="N74" s="52"/>
      <c r="O74" s="76"/>
      <c r="P74" s="26"/>
    </row>
    <row r="75" spans="2:16" ht="15">
      <c r="B75" s="25"/>
      <c r="C75" s="121" t="s">
        <v>80</v>
      </c>
      <c r="D75" s="122"/>
      <c r="E75" s="122"/>
      <c r="F75" s="122"/>
      <c r="G75" s="122"/>
      <c r="H75" s="122"/>
      <c r="I75" s="122"/>
      <c r="J75" s="122"/>
      <c r="K75" s="122"/>
      <c r="L75" s="122"/>
      <c r="M75" s="122"/>
      <c r="N75" s="122"/>
      <c r="O75" s="123"/>
      <c r="P75" s="26"/>
    </row>
    <row r="76" spans="2:16" ht="14.25">
      <c r="B76" s="25"/>
      <c r="C76" s="395"/>
      <c r="D76" s="396"/>
      <c r="E76" s="396"/>
      <c r="F76" s="396"/>
      <c r="G76" s="396"/>
      <c r="H76" s="396"/>
      <c r="I76" s="396"/>
      <c r="J76" s="396"/>
      <c r="K76" s="396"/>
      <c r="L76" s="396"/>
      <c r="M76" s="396"/>
      <c r="N76" s="396"/>
      <c r="O76" s="397"/>
      <c r="P76" s="46"/>
    </row>
    <row r="77" spans="2:16" ht="14.25">
      <c r="B77" s="25"/>
      <c r="C77" s="395"/>
      <c r="D77" s="396"/>
      <c r="E77" s="396"/>
      <c r="F77" s="396"/>
      <c r="G77" s="396"/>
      <c r="H77" s="396"/>
      <c r="I77" s="396"/>
      <c r="J77" s="396"/>
      <c r="K77" s="396"/>
      <c r="L77" s="396"/>
      <c r="M77" s="396"/>
      <c r="N77" s="396"/>
      <c r="O77" s="397"/>
      <c r="P77" s="46"/>
    </row>
    <row r="78" spans="2:16" ht="14.25">
      <c r="B78" s="25"/>
      <c r="C78" s="61"/>
      <c r="D78" s="119"/>
      <c r="E78" s="119"/>
      <c r="F78" s="119"/>
      <c r="G78" s="119"/>
      <c r="H78" s="119"/>
      <c r="I78" s="119"/>
      <c r="J78" s="119"/>
      <c r="K78" s="119"/>
      <c r="L78" s="119"/>
      <c r="M78" s="119"/>
      <c r="N78" s="119"/>
      <c r="O78" s="120"/>
      <c r="P78" s="46"/>
    </row>
    <row r="79" spans="2:16" ht="15">
      <c r="B79" s="25"/>
      <c r="C79" s="124" t="s">
        <v>81</v>
      </c>
      <c r="D79" s="119"/>
      <c r="E79" s="119"/>
      <c r="F79" s="119"/>
      <c r="G79" s="119"/>
      <c r="H79" s="119"/>
      <c r="I79" s="119"/>
      <c r="J79" s="119"/>
      <c r="K79" s="119"/>
      <c r="L79" s="119"/>
      <c r="M79" s="119"/>
      <c r="N79" s="119"/>
      <c r="O79" s="120"/>
      <c r="P79" s="46"/>
    </row>
    <row r="80" spans="2:16" ht="12.75" customHeight="1">
      <c r="B80" s="25"/>
      <c r="C80" s="392" t="s">
        <v>90</v>
      </c>
      <c r="D80" s="393"/>
      <c r="E80" s="393"/>
      <c r="F80" s="393"/>
      <c r="G80" s="393"/>
      <c r="H80" s="393"/>
      <c r="I80" s="393"/>
      <c r="J80" s="393"/>
      <c r="K80" s="393"/>
      <c r="L80" s="393"/>
      <c r="M80" s="393"/>
      <c r="N80" s="393"/>
      <c r="O80" s="394"/>
      <c r="P80" s="47"/>
    </row>
    <row r="81" spans="2:16" ht="28.5" customHeight="1">
      <c r="B81" s="25"/>
      <c r="C81" s="392"/>
      <c r="D81" s="393"/>
      <c r="E81" s="393"/>
      <c r="F81" s="393"/>
      <c r="G81" s="393"/>
      <c r="H81" s="393"/>
      <c r="I81" s="393"/>
      <c r="J81" s="393"/>
      <c r="K81" s="393"/>
      <c r="L81" s="393"/>
      <c r="M81" s="393"/>
      <c r="N81" s="393"/>
      <c r="O81" s="394"/>
      <c r="P81" s="47"/>
    </row>
    <row r="82" spans="2:16" ht="13.35" customHeight="1">
      <c r="B82" s="25"/>
      <c r="C82" s="392" t="s">
        <v>91</v>
      </c>
      <c r="D82" s="393"/>
      <c r="E82" s="393"/>
      <c r="F82" s="393"/>
      <c r="G82" s="393"/>
      <c r="H82" s="393"/>
      <c r="I82" s="393"/>
      <c r="J82" s="393"/>
      <c r="K82" s="393"/>
      <c r="L82" s="393"/>
      <c r="M82" s="393"/>
      <c r="N82" s="393"/>
      <c r="O82" s="394"/>
      <c r="P82" s="47"/>
    </row>
    <row r="83" spans="2:16" ht="45" customHeight="1">
      <c r="B83" s="25"/>
      <c r="C83" s="392"/>
      <c r="D83" s="393"/>
      <c r="E83" s="393"/>
      <c r="F83" s="393"/>
      <c r="G83" s="393"/>
      <c r="H83" s="393"/>
      <c r="I83" s="393"/>
      <c r="J83" s="393"/>
      <c r="K83" s="393"/>
      <c r="L83" s="393"/>
      <c r="M83" s="393"/>
      <c r="N83" s="393"/>
      <c r="O83" s="394"/>
      <c r="P83" s="47"/>
    </row>
    <row r="84" spans="2:16" ht="14.25">
      <c r="B84" s="25"/>
      <c r="C84" s="61"/>
      <c r="D84" s="119"/>
      <c r="E84" s="119"/>
      <c r="F84" s="119"/>
      <c r="G84" s="119"/>
      <c r="H84" s="119"/>
      <c r="I84" s="119"/>
      <c r="J84" s="119"/>
      <c r="K84" s="119"/>
      <c r="L84" s="119"/>
      <c r="M84" s="119"/>
      <c r="N84" s="119"/>
      <c r="O84" s="120"/>
      <c r="P84" s="46"/>
    </row>
    <row r="85" spans="2:16" ht="14.25">
      <c r="B85" s="25"/>
      <c r="C85" s="75"/>
      <c r="D85" s="52"/>
      <c r="E85" s="52"/>
      <c r="F85" s="52"/>
      <c r="G85" s="52"/>
      <c r="H85" s="118" t="s">
        <v>77</v>
      </c>
      <c r="I85" s="52"/>
      <c r="J85" s="52"/>
      <c r="K85" s="52"/>
      <c r="L85" s="52"/>
      <c r="M85" s="52"/>
      <c r="N85" s="52"/>
      <c r="O85" s="76"/>
      <c r="P85" s="26"/>
    </row>
    <row r="86" spans="2:16" ht="14.25">
      <c r="B86" s="25"/>
      <c r="C86" s="75"/>
      <c r="D86" s="52"/>
      <c r="E86" s="52"/>
      <c r="F86" s="52"/>
      <c r="G86" s="52"/>
      <c r="H86" s="52" t="s">
        <v>78</v>
      </c>
      <c r="I86" s="85"/>
      <c r="J86" s="85"/>
      <c r="K86" s="85"/>
      <c r="L86" s="52"/>
      <c r="M86" s="52"/>
      <c r="N86" s="52"/>
      <c r="O86" s="76"/>
      <c r="P86" s="26"/>
    </row>
    <row r="87" spans="2:16" ht="14.25">
      <c r="B87" s="25"/>
      <c r="C87" s="75"/>
      <c r="D87" s="52"/>
      <c r="E87" s="52"/>
      <c r="F87" s="52"/>
      <c r="G87" s="52"/>
      <c r="H87" s="52" t="s">
        <v>93</v>
      </c>
      <c r="I87" s="125"/>
      <c r="J87" s="125"/>
      <c r="K87" s="125"/>
      <c r="L87" s="52"/>
      <c r="M87" s="52"/>
      <c r="N87" s="52"/>
      <c r="O87" s="76"/>
      <c r="P87" s="26"/>
    </row>
    <row r="88" spans="2:16" ht="14.25">
      <c r="B88" s="25"/>
      <c r="C88" s="126"/>
      <c r="D88" s="119"/>
      <c r="E88" s="119"/>
      <c r="F88" s="119"/>
      <c r="G88" s="119"/>
      <c r="H88" s="52" t="s">
        <v>83</v>
      </c>
      <c r="I88" s="52"/>
      <c r="J88" s="52"/>
      <c r="K88" s="52"/>
      <c r="L88" s="119"/>
      <c r="M88" s="119"/>
      <c r="N88" s="119"/>
      <c r="O88" s="120"/>
      <c r="P88" s="46"/>
    </row>
    <row r="89" spans="2:16" ht="18.75" customHeight="1" thickBot="1">
      <c r="B89" s="25"/>
      <c r="C89" s="388"/>
      <c r="D89" s="389"/>
      <c r="E89" s="389"/>
      <c r="F89" s="98"/>
      <c r="G89" s="98"/>
      <c r="H89" s="98"/>
      <c r="I89" s="98"/>
      <c r="J89" s="98"/>
      <c r="K89" s="386"/>
      <c r="L89" s="386"/>
      <c r="M89" s="386"/>
      <c r="N89" s="386"/>
      <c r="O89" s="387"/>
      <c r="P89" s="48"/>
    </row>
    <row r="90" spans="2:16" ht="13.5" thickBot="1">
      <c r="B90" s="49"/>
      <c r="C90" s="50"/>
      <c r="D90" s="50"/>
      <c r="E90" s="50"/>
      <c r="F90" s="50"/>
      <c r="G90" s="50"/>
      <c r="H90" s="50"/>
      <c r="I90" s="50"/>
      <c r="J90" s="50"/>
      <c r="K90" s="50"/>
      <c r="L90" s="50"/>
      <c r="M90" s="50"/>
      <c r="N90" s="50"/>
      <c r="O90" s="50"/>
      <c r="P90" s="51"/>
    </row>
    <row r="91" spans="2:16" ht="13.5"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terms/"/>
    <ds:schemaRef ds:uri="http://schemas.microsoft.com/office/2006/metadata/properties"/>
    <ds:schemaRef ds:uri="http://schemas.openxmlformats.org/package/2006/metadata/core-properties"/>
    <ds:schemaRef ds:uri="http://purl.org/dc/dcmitype/"/>
    <ds:schemaRef ds:uri="http://schemas.microsoft.com/office/infopath/2007/PartnerControls"/>
    <ds:schemaRef ds:uri="http://www.w3.org/XML/1998/namespace"/>
    <ds:schemaRef ds:uri="http://purl.org/dc/elements/1.1/"/>
    <ds:schemaRef ds:uri="http://schemas.microsoft.com/office/2006/documentManagement/type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cp:lastPrinted>2021-07-22T21:21:55Z</cp:lastPrinted>
  <dcterms:created xsi:type="dcterms:W3CDTF">2006-06-27T16:47:25Z</dcterms:created>
  <dcterms:modified xsi:type="dcterms:W3CDTF">2025-05-26T22:04:59Z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