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C:\Users\Willian Meneses\Documents\CAM\CONCURSO DE MERITOS\PUBLICAR\PMAM AGUAS CALIENTES AJUSTADO\"/>
    </mc:Choice>
  </mc:AlternateContent>
  <xr:revisionPtr revIDLastSave="0" documentId="13_ncr:1_{ACF66EA9-D21B-4887-B955-FD4BA748AECB}" xr6:coauthVersionLast="43" xr6:coauthVersionMax="47" xr10:uidLastSave="{00000000-0000-0000-0000-000000000000}"/>
  <bookViews>
    <workbookView xWindow="-120" yWindow="-120" windowWidth="29040" windowHeight="15720" xr2:uid="{169AE8D9-6C38-4505-BE2E-D1283967BFDA}"/>
  </bookViews>
  <sheets>
    <sheet name="Hoja1" sheetId="1" r:id="rId1"/>
  </sheets>
  <externalReferences>
    <externalReference r:id="rId2"/>
  </externalReferences>
  <definedNames>
    <definedName name="FM">'[1]Factor Multiplicador'!$M$17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44" i="1" l="1"/>
  <c r="H43" i="1"/>
  <c r="H42" i="1"/>
  <c r="H41" i="1"/>
  <c r="H40" i="1"/>
  <c r="H39" i="1"/>
  <c r="H38" i="1"/>
  <c r="H37" i="1"/>
  <c r="H35" i="1" s="1"/>
  <c r="H34" i="1"/>
  <c r="H33" i="1"/>
  <c r="H32" i="1"/>
  <c r="H31" i="1"/>
  <c r="H30" i="1"/>
  <c r="H29" i="1"/>
  <c r="F28" i="1"/>
  <c r="H28" i="1" s="1"/>
  <c r="H24" i="1" s="1"/>
  <c r="H27" i="1"/>
  <c r="H26" i="1"/>
  <c r="H23" i="1"/>
  <c r="H22" i="1"/>
  <c r="H18" i="1" s="1"/>
  <c r="H21" i="1"/>
  <c r="H20" i="1"/>
  <c r="G17" i="1" a="1"/>
  <c r="G17" i="1" s="1"/>
  <c r="H17" i="1" s="1"/>
  <c r="G16" i="1" a="1"/>
  <c r="G16" i="1" s="1"/>
  <c r="H16" i="1" s="1"/>
  <c r="H15" i="1"/>
  <c r="G14" i="1" a="1"/>
  <c r="G14" i="1" s="1"/>
  <c r="H14" i="1" s="1"/>
  <c r="G13" i="1" a="1"/>
  <c r="G13" i="1" s="1"/>
  <c r="H13" i="1" s="1"/>
  <c r="G12" i="1" a="1"/>
  <c r="G12" i="1" s="1"/>
  <c r="H12" i="1" s="1"/>
  <c r="G11" i="1" a="1"/>
  <c r="G11" i="1" s="1"/>
  <c r="H11" i="1" s="1"/>
  <c r="G10" i="1" a="1"/>
  <c r="G10" i="1" s="1"/>
  <c r="H10" i="1" s="1"/>
  <c r="G9" i="1" a="1"/>
  <c r="G9" i="1" s="1"/>
  <c r="H9" i="1" s="1"/>
  <c r="G8" i="1"/>
  <c r="H8" i="1" s="1"/>
  <c r="G8" i="1" a="1"/>
  <c r="G7" i="1" a="1"/>
  <c r="G7" i="1" s="1"/>
  <c r="H7" i="1" s="1"/>
  <c r="G6" i="1" a="1"/>
  <c r="G6" i="1" s="1"/>
  <c r="H6" i="1" s="1"/>
  <c r="G5" i="1" a="1"/>
  <c r="G5" i="1" s="1"/>
  <c r="H5" i="1" s="1"/>
  <c r="H3" i="1" l="1"/>
  <c r="H45" i="1" s="1"/>
  <c r="H46" i="1" s="1"/>
  <c r="H47" i="1" s="1"/>
  <c r="H51" i="1" s="1"/>
</calcChain>
</file>

<file path=xl/sharedStrings.xml><?xml version="1.0" encoding="utf-8"?>
<sst xmlns="http://schemas.openxmlformats.org/spreadsheetml/2006/main" count="101" uniqueCount="64">
  <si>
    <t>OBJETO:</t>
  </si>
  <si>
    <t>SITIO:</t>
  </si>
  <si>
    <t>A. PERSONAL</t>
  </si>
  <si>
    <t>ITEM</t>
  </si>
  <si>
    <t>DESCRIPCIÓN</t>
  </si>
  <si>
    <t>DEDICACIÓN
(MESES)</t>
  </si>
  <si>
    <t>CANTIDAD</t>
  </si>
  <si>
    <t>DEDICACIÓN
(H-MES)</t>
  </si>
  <si>
    <t>VALOR UNITARIO</t>
  </si>
  <si>
    <t>FM</t>
  </si>
  <si>
    <t>COSTO 
TOTAL</t>
  </si>
  <si>
    <t>Director del proyecto</t>
  </si>
  <si>
    <t>Especialista Ambiental  Saneamiento</t>
  </si>
  <si>
    <t>Especialista en hidrología</t>
  </si>
  <si>
    <t>Especialista en fotointerpretación</t>
  </si>
  <si>
    <t>Especialista en Recursos</t>
  </si>
  <si>
    <t>Profesional en riesgos</t>
  </si>
  <si>
    <t>Profesional en el área forestal</t>
  </si>
  <si>
    <t>Profesional en SIG</t>
  </si>
  <si>
    <t>Ingeniero de proyectos</t>
  </si>
  <si>
    <t>Geólogo de proyecto</t>
  </si>
  <si>
    <t>Profesional social</t>
  </si>
  <si>
    <t>Ingenieros auxiliares</t>
  </si>
  <si>
    <t>Dibujantes</t>
  </si>
  <si>
    <t>B. EXPLORACIÓN DEL SUBSUELO</t>
  </si>
  <si>
    <t>UNIDAD</t>
  </si>
  <si>
    <t>Perforación mecánica con recuperación de muestras</t>
  </si>
  <si>
    <t>ml</t>
  </si>
  <si>
    <t>Apiques (1.5x1.5 M de sección); de hasta 2 metros de profundidad</t>
  </si>
  <si>
    <t>Unidad</t>
  </si>
  <si>
    <t xml:space="preserve"> </t>
  </si>
  <si>
    <t>Trincheras</t>
  </si>
  <si>
    <t>Líneas de refracción sísmica</t>
  </si>
  <si>
    <t>linea</t>
  </si>
  <si>
    <t>C. ENSAYOS DE LABORATORIO</t>
  </si>
  <si>
    <t>Humedad Natural</t>
  </si>
  <si>
    <t>Límites de Atteberg (líquido y plástico)</t>
  </si>
  <si>
    <t>Granulometría por lavado y tamizado</t>
  </si>
  <si>
    <t>Peso unitario en suelos</t>
  </si>
  <si>
    <t>Peso unitario en roca</t>
  </si>
  <si>
    <t>Corte directo en suelo (incluye 3 puntos)</t>
  </si>
  <si>
    <t>Corte Directo en Rocas (incluye 3 puntos)</t>
  </si>
  <si>
    <t>Compresión inconfinada en suelos</t>
  </si>
  <si>
    <t>Compresión simple en roca con preparación de muestra</t>
  </si>
  <si>
    <t>D. OTROS</t>
  </si>
  <si>
    <t>Vehiculo Campero, Pick-Up, Camioneta o similar - Cilindraje 2000cc - Modelo 2010 a 2016 (incluye conductor)</t>
  </si>
  <si>
    <t>Mes</t>
  </si>
  <si>
    <t>Levantamiento topobatimétrico en ríos y drenajes</t>
  </si>
  <si>
    <t>Km</t>
  </si>
  <si>
    <t xml:space="preserve">Levantamiento con Toma, ortorectificación y fotointerpretación de fotografias tomadas con LIDAR en escala 1:2000 - 1:5000 centros poblados para el AVR </t>
  </si>
  <si>
    <t>Ha</t>
  </si>
  <si>
    <t>Levantamiento con toma, ortorectificación y fotointerpretación de fotografias tomadas con LIDAR en escala  1:5000 - 1:25000 en el area rural general de la cuenca y de la ronda a un ancho de 50 mts a lado y lado</t>
  </si>
  <si>
    <t xml:space="preserve">Elaboraciópn de la Cartografía Básica Vectorial, Ortoimagen y Modelo Digital de Terreno del área rural de la Microcuenca de la Quebrada Aguas Calientes y sus quebradas tributarias el Pinal y el Salado  a escala 1:10.000. El área objeto de generación de la cartografía es de 475 hectáreas. </t>
  </si>
  <si>
    <t>Materialización de puntos de referencia con GPS</t>
  </si>
  <si>
    <t>Punto</t>
  </si>
  <si>
    <t>Actividades de socialización</t>
  </si>
  <si>
    <t>Gl</t>
  </si>
  <si>
    <t>Impresión y presentación de informes, ploteo de planos, fotocopias y otros gastos de papelería</t>
  </si>
  <si>
    <t>Sitio</t>
  </si>
  <si>
    <t>VALOR TOTAL DEL ESTUDIO SIN INCLUIR EL IVA</t>
  </si>
  <si>
    <t>IVA (19%)</t>
  </si>
  <si>
    <t>VALOR TOTAL DEL ESTUDIO INCLUIDO EL IVA</t>
  </si>
  <si>
    <t xml:space="preserve">AVR-RONDA PENAM :TERMALES MUNICIPIO DE RIVERA (HUILA) </t>
  </si>
  <si>
    <t>DESARROLLAR LAS ACTIVIDADES PARA LA ELABORACIÓN DE LA ETAPA 1: 1 CARTOGRAFÍA 1:10.000, APRESTAMIENTO; CONOCIMIENTO DEL RIESGO (AMENAZA, VULNERABILIDAD Y RIESGO POR FENÓMENOS NATURALES DE INUNDACIÓN, AVENIDA TORRENCIAL Y MOVIMIENTO EN MASA); Y EL ACOTAMIENTO DE LAS RONDAS HÍDRICAS DEL PLAN DE MANEJO AMBIENTAL DE LA MICROCUENCA DE LA QUEBRADA AGUAS CALIENTES Y SUS QUEBRADAS TRIBUTARIAS EL PIÑAL Y EL SALADO EN JURISDICCIÓN DEL MUNICIPIO DE RIVERA- HUILA, EN CUMPLIMIENTO DE LO DISPUESTO EN EL DECRETO 1076 DE 2015 Y LOS LINEAMIENTOS DE LOS DECRETOS 1807 DE 2014, 1077 DE 2015 PARA LA INCORPORACIÓN DEL RIESGO EN EL DESARROLLO TERRITORIAL, EL DECRETO 2245 DE 2017 PARA EL ACOTAMIENTO DE RONDAS HÍDRICAS Y LAS GUÍAS METODOLÓGICAS DESARROLLADAS POR EL SERVICIO GEOLÓGICO COLOMBIANO- SGC, EL IDEAM, Y LAS DIRECTRICES PARA LA GESTIÓN DEL CAMBIO CLIMÁTICO DE LA LEY 1931 DE 2018 Y DEMÁS NORMAS QUE SE COMPLEMENTEN, ADICIONEN, SUSTITUYAN Y/O MODIFIQUEN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</si>
</sst>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quot;\ * #,##0_);_(&quot;$&quot;\ * \(#,##0\);_(&quot;$&quot;\ * &quot;-&quot;??_);_(@_)"/>
    <numFmt numFmtId="165" formatCode="_-&quot;$&quot;\ * #,##0_-;\-&quot;$&quot;\ * #,##0_-;_-&quot;$&quot;\ * &quot;-&quot;??_-;_-@_-"/>
    <numFmt numFmtId="166" formatCode="0.0"/>
    <numFmt numFmtId="167" formatCode="[$$-240A]#,##0"/>
    <numFmt numFmtId="168" formatCode="[$$-240A]#,##0.0"/>
  </numFmts>
  <fonts count="8" x14ac:knownFonts="1">
    <font>
      <sz val="11"/>
      <color theme="1"/>
      <name val="Calibri"/>
      <family val="2"/>
      <scheme val="minor"/>
    </font>
    <font>
      <sz val="11"/>
      <color theme="1"/>
      <name val="Calibri"/>
      <family val="2"/>
      <scheme val="minor"/>
    </font>
    <font>
      <b/>
      <sz val="8"/>
      <color theme="0"/>
      <name val="Arial"/>
      <family val="2"/>
    </font>
    <font>
      <b/>
      <sz val="9"/>
      <color theme="2"/>
      <name val="Arial"/>
      <family val="2"/>
    </font>
    <font>
      <sz val="10"/>
      <color theme="1"/>
      <name val="Arial"/>
      <family val="2"/>
    </font>
    <font>
      <b/>
      <sz val="10"/>
      <color theme="1"/>
      <name val="Arial"/>
      <family val="2"/>
    </font>
    <font>
      <b/>
      <sz val="10"/>
      <color theme="0"/>
      <name val="Arial"/>
      <family val="2"/>
    </font>
    <font>
      <b/>
      <sz val="9"/>
      <color theme="1"/>
      <name val="Arial"/>
      <family val="2"/>
    </font>
  </fonts>
  <fills count="5">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indexed="64"/>
      </right>
      <top style="thin">
        <color auto="1"/>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3">
    <xf numFmtId="0" fontId="0" fillId="0" borderId="0" xfId="0"/>
    <xf numFmtId="0" fontId="4" fillId="0" borderId="0" xfId="0" applyFont="1" applyAlignment="1">
      <alignment vertical="center"/>
    </xf>
    <xf numFmtId="0" fontId="4" fillId="0" borderId="0" xfId="0" applyFont="1" applyAlignment="1">
      <alignment horizontal="left" vertical="center"/>
    </xf>
    <xf numFmtId="3" fontId="4" fillId="0" borderId="0" xfId="0" applyNumberFormat="1" applyFont="1" applyAlignment="1">
      <alignment vertical="center"/>
    </xf>
    <xf numFmtId="165" fontId="4" fillId="0" borderId="0" xfId="0" applyNumberFormat="1" applyFont="1" applyAlignment="1">
      <alignment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164" fontId="5" fillId="0" borderId="11" xfId="0" applyNumberFormat="1"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vertical="center"/>
    </xf>
    <xf numFmtId="166" fontId="4" fillId="0" borderId="10" xfId="0" applyNumberFormat="1" applyFont="1" applyBorder="1" applyAlignment="1">
      <alignment horizontal="center" vertical="center"/>
    </xf>
    <xf numFmtId="1" fontId="4" fillId="0" borderId="10" xfId="0" applyNumberFormat="1" applyFont="1" applyBorder="1" applyAlignment="1">
      <alignment horizontal="center" vertical="center"/>
    </xf>
    <xf numFmtId="9" fontId="4" fillId="0" borderId="10" xfId="0" applyNumberFormat="1" applyFont="1" applyBorder="1" applyAlignment="1">
      <alignment horizontal="center" vertical="center"/>
    </xf>
    <xf numFmtId="165" fontId="4" fillId="2" borderId="10" xfId="1" applyNumberFormat="1" applyFont="1" applyFill="1" applyBorder="1" applyAlignment="1">
      <alignment vertical="center"/>
    </xf>
    <xf numFmtId="0" fontId="4" fillId="0" borderId="10" xfId="0" applyFont="1" applyBorder="1" applyAlignment="1">
      <alignment horizontal="center" vertical="center"/>
    </xf>
    <xf numFmtId="164" fontId="4" fillId="0" borderId="11" xfId="1" applyNumberFormat="1" applyFont="1" applyBorder="1" applyAlignment="1">
      <alignment vertical="center"/>
    </xf>
    <xf numFmtId="165" fontId="4" fillId="2" borderId="0" xfId="1" applyNumberFormat="1" applyFont="1" applyFill="1" applyBorder="1" applyAlignment="1">
      <alignment vertical="center"/>
    </xf>
    <xf numFmtId="9" fontId="4" fillId="0" borderId="0" xfId="0" applyNumberFormat="1" applyFont="1" applyAlignment="1">
      <alignment horizontal="center" vertical="center"/>
    </xf>
    <xf numFmtId="0" fontId="4" fillId="0" borderId="15" xfId="0" applyFont="1" applyBorder="1" applyAlignment="1">
      <alignment vertical="center" wrapText="1"/>
    </xf>
    <xf numFmtId="0" fontId="4" fillId="0" borderId="16" xfId="0" applyFont="1" applyBorder="1" applyAlignment="1">
      <alignment vertical="center" wrapText="1"/>
    </xf>
    <xf numFmtId="167" fontId="4" fillId="0" borderId="10" xfId="0" applyNumberFormat="1" applyFont="1" applyBorder="1" applyAlignment="1">
      <alignment vertical="center"/>
    </xf>
    <xf numFmtId="168" fontId="4" fillId="0" borderId="0" xfId="0" applyNumberFormat="1" applyFont="1" applyAlignment="1">
      <alignment vertical="center"/>
    </xf>
    <xf numFmtId="167" fontId="4" fillId="0" borderId="0" xfId="0" applyNumberFormat="1" applyFont="1" applyAlignment="1">
      <alignment vertical="center"/>
    </xf>
    <xf numFmtId="9" fontId="4" fillId="0" borderId="0" xfId="2" applyFont="1" applyBorder="1" applyAlignment="1">
      <alignment vertical="center"/>
    </xf>
    <xf numFmtId="164" fontId="4" fillId="0" borderId="11" xfId="1" applyNumberFormat="1" applyFont="1" applyFill="1" applyBorder="1" applyAlignment="1">
      <alignment vertical="center"/>
    </xf>
    <xf numFmtId="164" fontId="4" fillId="0" borderId="0" xfId="0" applyNumberFormat="1" applyFont="1" applyAlignment="1">
      <alignment vertical="center"/>
    </xf>
    <xf numFmtId="3" fontId="7" fillId="0" borderId="0" xfId="0" applyNumberFormat="1" applyFont="1"/>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wrapText="1"/>
    </xf>
    <xf numFmtId="164" fontId="6" fillId="3" borderId="11" xfId="0" applyNumberFormat="1" applyFont="1" applyFill="1" applyBorder="1" applyAlignment="1">
      <alignment vertical="center"/>
    </xf>
    <xf numFmtId="164" fontId="6" fillId="3" borderId="11" xfId="1" applyNumberFormat="1" applyFont="1" applyFill="1" applyBorder="1" applyAlignment="1">
      <alignment vertical="center"/>
    </xf>
    <xf numFmtId="164" fontId="6" fillId="3" borderId="20" xfId="0" applyNumberFormat="1" applyFont="1" applyFill="1" applyBorder="1" applyAlignment="1">
      <alignment vertical="center"/>
    </xf>
    <xf numFmtId="0" fontId="5" fillId="4" borderId="6" xfId="0" applyFont="1" applyFill="1" applyBorder="1" applyAlignment="1">
      <alignment vertical="center"/>
    </xf>
    <xf numFmtId="0" fontId="5" fillId="4" borderId="7" xfId="0" applyFont="1" applyFill="1" applyBorder="1" applyAlignment="1">
      <alignment vertical="center"/>
    </xf>
    <xf numFmtId="164" fontId="5" fillId="4" borderId="8" xfId="0" applyNumberFormat="1" applyFont="1" applyFill="1" applyBorder="1" applyAlignment="1">
      <alignment vertical="center"/>
    </xf>
    <xf numFmtId="0" fontId="5" fillId="4" borderId="12" xfId="0" applyFont="1" applyFill="1" applyBorder="1" applyAlignment="1">
      <alignment vertical="center"/>
    </xf>
    <xf numFmtId="0" fontId="5" fillId="4" borderId="13" xfId="0" applyFont="1" applyFill="1" applyBorder="1" applyAlignment="1">
      <alignment vertical="center"/>
    </xf>
    <xf numFmtId="164" fontId="5" fillId="4" borderId="14" xfId="0" applyNumberFormat="1" applyFont="1" applyFill="1" applyBorder="1" applyAlignment="1">
      <alignment vertical="center"/>
    </xf>
    <xf numFmtId="0" fontId="4" fillId="0" borderId="0" xfId="0" applyFont="1" applyAlignment="1">
      <alignment horizontal="left" vertical="center"/>
    </xf>
    <xf numFmtId="0" fontId="4" fillId="0" borderId="15" xfId="0" applyFont="1" applyBorder="1" applyAlignment="1">
      <alignment vertical="center" wrapText="1"/>
    </xf>
    <xf numFmtId="0" fontId="4" fillId="0" borderId="16" xfId="0" applyFont="1" applyBorder="1" applyAlignment="1">
      <alignment vertical="center" wrapText="1"/>
    </xf>
    <xf numFmtId="0" fontId="6" fillId="3" borderId="12" xfId="0" applyFont="1" applyFill="1" applyBorder="1" applyAlignment="1">
      <alignment vertical="center"/>
    </xf>
    <xf numFmtId="0" fontId="6" fillId="3" borderId="13" xfId="0" applyFont="1" applyFill="1" applyBorder="1" applyAlignment="1">
      <alignment vertical="center"/>
    </xf>
    <xf numFmtId="0" fontId="6" fillId="3" borderId="16"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6" fillId="3" borderId="19" xfId="0" applyFont="1" applyFill="1" applyBorder="1" applyAlignment="1">
      <alignment vertical="center"/>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5" xfId="0" applyFont="1" applyFill="1" applyBorder="1" applyAlignment="1">
      <alignment horizontal="lef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TEMPORALES\2%20PROYECTOS%202024\AVR%202024%20CAM\AVR%209%20MUNICIPIOS%20HUILA,%20AGRADO,%20AIPE...ETC\223009%20Presupuesto%20AVR%209%20MUNICIPIOS%20Huil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SUMEN"/>
      <sheetName val="CONSOLIDADO"/>
      <sheetName val="AGRAD0"/>
      <sheetName val="AIPE"/>
      <sheetName val="ALGECIRAS"/>
      <sheetName val="BARAYA"/>
      <sheetName val="PALERMO"/>
      <sheetName val="RIVERA"/>
      <sheetName val="SANTAMARIA"/>
      <sheetName val="TARQUI"/>
      <sheetName val="VILLAVIEJA"/>
      <sheetName val="Factor Multiplicador"/>
      <sheetName val="Salarios con Prest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7">
          <cell r="M17">
            <v>2.48</v>
          </cell>
        </row>
      </sheetData>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29697-8E0B-4A14-8381-D044D05D8CB9}">
  <dimension ref="A1:O56"/>
  <sheetViews>
    <sheetView tabSelected="1" workbookViewId="0">
      <selection activeCell="L2" sqref="L2"/>
    </sheetView>
  </sheetViews>
  <sheetFormatPr baseColWidth="10" defaultColWidth="10.85546875" defaultRowHeight="12.75" x14ac:dyDescent="0.25"/>
  <cols>
    <col min="1" max="1" width="8.42578125" style="1" customWidth="1"/>
    <col min="2" max="2" width="39.7109375" style="1" customWidth="1"/>
    <col min="3" max="3" width="13.42578125" style="1" customWidth="1"/>
    <col min="4" max="4" width="12" style="1" customWidth="1"/>
    <col min="5" max="5" width="15.28515625" style="1" customWidth="1"/>
    <col min="6" max="6" width="15.5703125" style="1" bestFit="1" customWidth="1"/>
    <col min="7" max="7" width="11" style="1" customWidth="1"/>
    <col min="8" max="8" width="18.7109375" style="1" customWidth="1"/>
    <col min="9" max="10" width="3.140625" style="1" customWidth="1"/>
    <col min="11" max="11" width="15.7109375" style="1" customWidth="1"/>
    <col min="12" max="12" width="13" style="1" bestFit="1" customWidth="1"/>
    <col min="13" max="13" width="14" style="1" bestFit="1" customWidth="1"/>
    <col min="14" max="14" width="5" style="1" bestFit="1" customWidth="1"/>
    <col min="15" max="15" width="13.85546875" style="1" customWidth="1"/>
    <col min="16" max="16384" width="10.85546875" style="1"/>
  </cols>
  <sheetData>
    <row r="1" spans="1:15" ht="98.45" customHeight="1" x14ac:dyDescent="0.25">
      <c r="A1" s="27" t="s">
        <v>0</v>
      </c>
      <c r="B1" s="49" t="s">
        <v>63</v>
      </c>
      <c r="C1" s="49"/>
      <c r="D1" s="49"/>
      <c r="E1" s="49"/>
      <c r="F1" s="49"/>
      <c r="G1" s="49"/>
      <c r="H1" s="50"/>
    </row>
    <row r="2" spans="1:15" ht="27.6" customHeight="1" x14ac:dyDescent="0.25">
      <c r="A2" s="28" t="s">
        <v>1</v>
      </c>
      <c r="B2" s="51" t="s">
        <v>62</v>
      </c>
      <c r="C2" s="51"/>
      <c r="D2" s="51"/>
      <c r="E2" s="51"/>
      <c r="F2" s="51"/>
      <c r="G2" s="51"/>
      <c r="H2" s="52"/>
      <c r="I2" s="2"/>
      <c r="J2" s="2"/>
    </row>
    <row r="3" spans="1:15" ht="23.1" customHeight="1" x14ac:dyDescent="0.25">
      <c r="A3" s="32" t="s">
        <v>2</v>
      </c>
      <c r="B3" s="33"/>
      <c r="C3" s="33"/>
      <c r="D3" s="33"/>
      <c r="E3" s="33"/>
      <c r="F3" s="33"/>
      <c r="G3" s="33"/>
      <c r="H3" s="34">
        <f>+SUM(H5:H17)</f>
        <v>353398918.27887517</v>
      </c>
      <c r="K3" s="3"/>
      <c r="M3" s="4"/>
      <c r="O3" s="4"/>
    </row>
    <row r="4" spans="1:15" ht="38.1" customHeight="1" x14ac:dyDescent="0.25">
      <c r="A4" s="5" t="s">
        <v>3</v>
      </c>
      <c r="B4" s="6" t="s">
        <v>4</v>
      </c>
      <c r="C4" s="6" t="s">
        <v>5</v>
      </c>
      <c r="D4" s="6" t="s">
        <v>6</v>
      </c>
      <c r="E4" s="6" t="s">
        <v>7</v>
      </c>
      <c r="F4" s="6" t="s">
        <v>8</v>
      </c>
      <c r="G4" s="6" t="s">
        <v>9</v>
      </c>
      <c r="H4" s="7" t="s">
        <v>10</v>
      </c>
    </row>
    <row r="5" spans="1:15" ht="18.95" customHeight="1" x14ac:dyDescent="0.25">
      <c r="A5" s="8">
        <v>1</v>
      </c>
      <c r="B5" s="9" t="s">
        <v>11</v>
      </c>
      <c r="C5" s="10">
        <v>8</v>
      </c>
      <c r="D5" s="11">
        <v>1</v>
      </c>
      <c r="E5" s="12">
        <v>0.2</v>
      </c>
      <c r="F5" s="13">
        <v>10200000</v>
      </c>
      <c r="G5" s="14">
        <f t="array" ref="G5">+FM</f>
        <v>2.48</v>
      </c>
      <c r="H5" s="15">
        <f>+C5*D5*E5*F5*G5</f>
        <v>40473600</v>
      </c>
      <c r="K5" s="16"/>
      <c r="L5" s="17"/>
      <c r="M5" s="16"/>
      <c r="O5" s="16"/>
    </row>
    <row r="6" spans="1:15" ht="18.95" customHeight="1" x14ac:dyDescent="0.25">
      <c r="A6" s="8">
        <v>2</v>
      </c>
      <c r="B6" s="9" t="s">
        <v>12</v>
      </c>
      <c r="C6" s="10">
        <v>8</v>
      </c>
      <c r="D6" s="11">
        <v>1</v>
      </c>
      <c r="E6" s="12">
        <v>0.2</v>
      </c>
      <c r="F6" s="13">
        <v>8955929.4046578407</v>
      </c>
      <c r="G6" s="14">
        <f t="array" ref="G6">+FM</f>
        <v>2.48</v>
      </c>
      <c r="H6" s="15">
        <f t="shared" ref="H6:H17" si="0">+C6*D6*E6*F6*G6</f>
        <v>35537127.877682313</v>
      </c>
      <c r="K6" s="16"/>
      <c r="L6" s="17"/>
      <c r="M6" s="16"/>
      <c r="O6" s="16"/>
    </row>
    <row r="7" spans="1:15" ht="18.95" customHeight="1" x14ac:dyDescent="0.25">
      <c r="A7" s="8">
        <v>3</v>
      </c>
      <c r="B7" s="9" t="s">
        <v>13</v>
      </c>
      <c r="C7" s="10">
        <v>8</v>
      </c>
      <c r="D7" s="11">
        <v>1</v>
      </c>
      <c r="E7" s="12">
        <v>0.2</v>
      </c>
      <c r="F7" s="13">
        <v>8955929.4046578351</v>
      </c>
      <c r="G7" s="14">
        <f t="array" ref="G7">+FM</f>
        <v>2.48</v>
      </c>
      <c r="H7" s="15">
        <f t="shared" si="0"/>
        <v>35537127.877682291</v>
      </c>
      <c r="K7" s="16"/>
      <c r="L7" s="17"/>
      <c r="M7" s="16"/>
      <c r="O7" s="16"/>
    </row>
    <row r="8" spans="1:15" ht="18.95" customHeight="1" x14ac:dyDescent="0.25">
      <c r="A8" s="8">
        <v>4</v>
      </c>
      <c r="B8" s="9" t="s">
        <v>14</v>
      </c>
      <c r="C8" s="10">
        <v>8</v>
      </c>
      <c r="D8" s="11">
        <v>1</v>
      </c>
      <c r="E8" s="12">
        <v>0.15</v>
      </c>
      <c r="F8" s="13">
        <v>8955929.4046578351</v>
      </c>
      <c r="G8" s="14">
        <f t="array" ref="G8">+FM</f>
        <v>2.48</v>
      </c>
      <c r="H8" s="15">
        <f t="shared" si="0"/>
        <v>26652845.908261716</v>
      </c>
      <c r="K8" s="16"/>
      <c r="L8" s="17"/>
      <c r="M8" s="16"/>
      <c r="O8" s="16"/>
    </row>
    <row r="9" spans="1:15" ht="18.95" customHeight="1" x14ac:dyDescent="0.25">
      <c r="A9" s="8">
        <v>5</v>
      </c>
      <c r="B9" s="9" t="s">
        <v>15</v>
      </c>
      <c r="C9" s="10">
        <v>8</v>
      </c>
      <c r="D9" s="11">
        <v>1</v>
      </c>
      <c r="E9" s="12">
        <v>0.15</v>
      </c>
      <c r="F9" s="13">
        <v>8955930.4046578407</v>
      </c>
      <c r="G9" s="14">
        <f t="array" ref="G9">+FM</f>
        <v>2.48</v>
      </c>
      <c r="H9" s="15">
        <f t="shared" si="0"/>
        <v>26652848.884261735</v>
      </c>
      <c r="K9" s="16"/>
      <c r="L9" s="17"/>
      <c r="M9" s="16"/>
      <c r="O9" s="16"/>
    </row>
    <row r="10" spans="1:15" ht="18.95" customHeight="1" x14ac:dyDescent="0.25">
      <c r="A10" s="8">
        <v>6</v>
      </c>
      <c r="B10" s="9" t="s">
        <v>16</v>
      </c>
      <c r="C10" s="10">
        <v>8</v>
      </c>
      <c r="D10" s="11">
        <v>1</v>
      </c>
      <c r="E10" s="12">
        <v>0.2</v>
      </c>
      <c r="F10" s="13">
        <v>7712050.3206775812</v>
      </c>
      <c r="G10" s="14">
        <f t="array" ref="G10">+FM</f>
        <v>2.48</v>
      </c>
      <c r="H10" s="15">
        <f t="shared" si="0"/>
        <v>30601415.672448643</v>
      </c>
      <c r="K10" s="16"/>
      <c r="L10" s="17"/>
      <c r="M10" s="16"/>
      <c r="O10" s="16"/>
    </row>
    <row r="11" spans="1:15" ht="18.95" customHeight="1" x14ac:dyDescent="0.25">
      <c r="A11" s="8">
        <v>7</v>
      </c>
      <c r="B11" s="9" t="s">
        <v>17</v>
      </c>
      <c r="C11" s="10">
        <v>8</v>
      </c>
      <c r="D11" s="11">
        <v>1</v>
      </c>
      <c r="E11" s="12">
        <v>0.15</v>
      </c>
      <c r="F11" s="13">
        <v>7712050.3206775812</v>
      </c>
      <c r="G11" s="14">
        <f t="array" ref="G11">+FM</f>
        <v>2.48</v>
      </c>
      <c r="H11" s="15">
        <f t="shared" si="0"/>
        <v>22951061.75433648</v>
      </c>
      <c r="K11" s="16"/>
      <c r="L11" s="17"/>
      <c r="M11" s="16"/>
      <c r="O11" s="16"/>
    </row>
    <row r="12" spans="1:15" ht="18.95" customHeight="1" x14ac:dyDescent="0.25">
      <c r="A12" s="8">
        <v>8</v>
      </c>
      <c r="B12" s="9" t="s">
        <v>18</v>
      </c>
      <c r="C12" s="10">
        <v>8</v>
      </c>
      <c r="D12" s="11">
        <v>1</v>
      </c>
      <c r="E12" s="12">
        <v>0.16</v>
      </c>
      <c r="F12" s="13">
        <v>7712050.3206775812</v>
      </c>
      <c r="G12" s="14">
        <f t="array" ref="G12">+FM</f>
        <v>2.48</v>
      </c>
      <c r="H12" s="15">
        <f t="shared" si="0"/>
        <v>24481132.537958916</v>
      </c>
      <c r="K12" s="16"/>
      <c r="L12" s="17"/>
      <c r="M12" s="16"/>
      <c r="O12" s="16"/>
    </row>
    <row r="13" spans="1:15" ht="18.95" customHeight="1" x14ac:dyDescent="0.25">
      <c r="A13" s="8">
        <v>9</v>
      </c>
      <c r="B13" s="9" t="s">
        <v>19</v>
      </c>
      <c r="C13" s="10">
        <v>8</v>
      </c>
      <c r="D13" s="11">
        <v>1</v>
      </c>
      <c r="E13" s="12">
        <v>0.2</v>
      </c>
      <c r="F13" s="13">
        <v>5348680.0611150954</v>
      </c>
      <c r="G13" s="14">
        <f t="array" ref="G13">+FM</f>
        <v>2.48</v>
      </c>
      <c r="H13" s="15">
        <f t="shared" si="0"/>
        <v>21223562.482504696</v>
      </c>
      <c r="K13" s="16"/>
      <c r="L13" s="17"/>
      <c r="M13" s="16"/>
      <c r="O13" s="16"/>
    </row>
    <row r="14" spans="1:15" ht="18.95" customHeight="1" x14ac:dyDescent="0.25">
      <c r="A14" s="8">
        <v>10</v>
      </c>
      <c r="B14" s="9" t="s">
        <v>20</v>
      </c>
      <c r="C14" s="10">
        <v>8</v>
      </c>
      <c r="D14" s="11">
        <v>1</v>
      </c>
      <c r="E14" s="12">
        <v>0.2</v>
      </c>
      <c r="F14" s="13">
        <v>5348680.0611150954</v>
      </c>
      <c r="G14" s="14">
        <f t="array" ref="G14">+FM</f>
        <v>2.48</v>
      </c>
      <c r="H14" s="15">
        <f t="shared" si="0"/>
        <v>21223562.482504696</v>
      </c>
      <c r="K14" s="16"/>
      <c r="L14" s="17"/>
      <c r="M14" s="16"/>
      <c r="O14" s="16"/>
    </row>
    <row r="15" spans="1:15" ht="18.95" customHeight="1" x14ac:dyDescent="0.25">
      <c r="A15" s="8">
        <v>11</v>
      </c>
      <c r="B15" s="9" t="s">
        <v>21</v>
      </c>
      <c r="C15" s="10">
        <v>8</v>
      </c>
      <c r="D15" s="11">
        <v>1</v>
      </c>
      <c r="E15" s="12">
        <v>0.4</v>
      </c>
      <c r="F15" s="13">
        <v>5348680.0611150954</v>
      </c>
      <c r="G15" s="14">
        <v>2.48</v>
      </c>
      <c r="H15" s="15">
        <f t="shared" si="0"/>
        <v>42447124.965009391</v>
      </c>
      <c r="K15" s="16"/>
      <c r="L15" s="17"/>
      <c r="M15" s="16"/>
      <c r="O15" s="16"/>
    </row>
    <row r="16" spans="1:15" ht="18.95" customHeight="1" x14ac:dyDescent="0.25">
      <c r="A16" s="8">
        <v>12</v>
      </c>
      <c r="B16" s="9" t="s">
        <v>22</v>
      </c>
      <c r="C16" s="10">
        <v>8</v>
      </c>
      <c r="D16" s="11">
        <v>1</v>
      </c>
      <c r="E16" s="12">
        <v>0.2</v>
      </c>
      <c r="F16" s="13">
        <v>3856025.1603387906</v>
      </c>
      <c r="G16" s="14">
        <f t="array" ref="G16">+FM</f>
        <v>2.48</v>
      </c>
      <c r="H16" s="15">
        <f t="shared" si="0"/>
        <v>15300707.836224321</v>
      </c>
      <c r="K16" s="16"/>
      <c r="L16" s="17"/>
      <c r="M16" s="16"/>
      <c r="O16" s="16"/>
    </row>
    <row r="17" spans="1:15" ht="18.95" customHeight="1" x14ac:dyDescent="0.25">
      <c r="A17" s="8">
        <v>13</v>
      </c>
      <c r="B17" s="9" t="s">
        <v>23</v>
      </c>
      <c r="C17" s="10">
        <v>8</v>
      </c>
      <c r="D17" s="11">
        <v>1</v>
      </c>
      <c r="E17" s="12">
        <v>0.2</v>
      </c>
      <c r="F17" s="13">
        <v>2600000</v>
      </c>
      <c r="G17" s="14">
        <f t="array" ref="G17">+FM</f>
        <v>2.48</v>
      </c>
      <c r="H17" s="15">
        <f t="shared" si="0"/>
        <v>10316800</v>
      </c>
      <c r="K17" s="16"/>
      <c r="L17" s="17"/>
      <c r="M17" s="16"/>
      <c r="O17" s="16"/>
    </row>
    <row r="18" spans="1:15" ht="18.95" customHeight="1" x14ac:dyDescent="0.25">
      <c r="A18" s="35" t="s">
        <v>24</v>
      </c>
      <c r="B18" s="36"/>
      <c r="C18" s="36"/>
      <c r="D18" s="36"/>
      <c r="E18" s="36"/>
      <c r="F18" s="36"/>
      <c r="G18" s="36"/>
      <c r="H18" s="37">
        <f>SUM(H20:H23)</f>
        <v>171749600</v>
      </c>
    </row>
    <row r="19" spans="1:15" ht="33" customHeight="1" x14ac:dyDescent="0.25">
      <c r="A19" s="5" t="s">
        <v>3</v>
      </c>
      <c r="B19" s="47" t="s">
        <v>4</v>
      </c>
      <c r="C19" s="48"/>
      <c r="D19" s="6" t="s">
        <v>25</v>
      </c>
      <c r="E19" s="6" t="s">
        <v>6</v>
      </c>
      <c r="F19" s="6" t="s">
        <v>8</v>
      </c>
      <c r="G19" s="6" t="s">
        <v>9</v>
      </c>
      <c r="H19" s="7" t="s">
        <v>10</v>
      </c>
    </row>
    <row r="20" spans="1:15" ht="18.95" customHeight="1" x14ac:dyDescent="0.25">
      <c r="A20" s="8">
        <v>1</v>
      </c>
      <c r="B20" s="39" t="s">
        <v>26</v>
      </c>
      <c r="C20" s="40"/>
      <c r="D20" s="14" t="s">
        <v>27</v>
      </c>
      <c r="E20" s="14">
        <v>145</v>
      </c>
      <c r="F20" s="20">
        <v>736000</v>
      </c>
      <c r="G20" s="14">
        <v>1.1000000000000001</v>
      </c>
      <c r="H20" s="15">
        <f>+E20*F20*G20</f>
        <v>117392000.00000001</v>
      </c>
      <c r="I20" s="21"/>
      <c r="J20" s="21"/>
    </row>
    <row r="21" spans="1:15" ht="39" customHeight="1" x14ac:dyDescent="0.25">
      <c r="A21" s="8">
        <v>2</v>
      </c>
      <c r="B21" s="39" t="s">
        <v>28</v>
      </c>
      <c r="C21" s="40"/>
      <c r="D21" s="14" t="s">
        <v>29</v>
      </c>
      <c r="E21" s="14">
        <v>14</v>
      </c>
      <c r="F21" s="20">
        <v>622000</v>
      </c>
      <c r="G21" s="14">
        <v>1.1000000000000001</v>
      </c>
      <c r="H21" s="15">
        <f>+E21*F21*G21</f>
        <v>9578800</v>
      </c>
      <c r="I21" s="21"/>
      <c r="J21" s="21"/>
      <c r="K21" s="22" t="s">
        <v>30</v>
      </c>
      <c r="L21" s="22" t="s">
        <v>30</v>
      </c>
      <c r="M21" s="22"/>
      <c r="N21" s="23" t="s">
        <v>30</v>
      </c>
      <c r="O21" s="22"/>
    </row>
    <row r="22" spans="1:15" ht="18.95" customHeight="1" x14ac:dyDescent="0.25">
      <c r="A22" s="8">
        <v>3</v>
      </c>
      <c r="B22" s="39" t="s">
        <v>31</v>
      </c>
      <c r="C22" s="40"/>
      <c r="D22" s="14" t="s">
        <v>29</v>
      </c>
      <c r="E22" s="14">
        <v>14</v>
      </c>
      <c r="F22" s="20">
        <v>622000</v>
      </c>
      <c r="G22" s="14">
        <v>1.1000000000000001</v>
      </c>
      <c r="H22" s="15">
        <f>+E22*F22*G22</f>
        <v>9578800</v>
      </c>
      <c r="I22" s="21"/>
      <c r="J22" s="21"/>
    </row>
    <row r="23" spans="1:15" ht="18.95" customHeight="1" x14ac:dyDescent="0.25">
      <c r="A23" s="8">
        <v>4</v>
      </c>
      <c r="B23" s="39" t="s">
        <v>32</v>
      </c>
      <c r="C23" s="40"/>
      <c r="D23" s="14" t="s">
        <v>33</v>
      </c>
      <c r="E23" s="14">
        <v>8</v>
      </c>
      <c r="F23" s="20">
        <v>4000000</v>
      </c>
      <c r="G23" s="14">
        <v>1.1000000000000001</v>
      </c>
      <c r="H23" s="15">
        <f>+E23*F23*G23</f>
        <v>35200000</v>
      </c>
      <c r="I23" s="21"/>
      <c r="J23" s="21"/>
    </row>
    <row r="24" spans="1:15" ht="18.95" customHeight="1" x14ac:dyDescent="0.25">
      <c r="A24" s="35" t="s">
        <v>34</v>
      </c>
      <c r="B24" s="36"/>
      <c r="C24" s="36"/>
      <c r="D24" s="36"/>
      <c r="E24" s="36"/>
      <c r="F24" s="36"/>
      <c r="G24" s="36"/>
      <c r="H24" s="37">
        <f>SUM(H26:H34)</f>
        <v>24398698.609999999</v>
      </c>
    </row>
    <row r="25" spans="1:15" ht="32.1" customHeight="1" x14ac:dyDescent="0.25">
      <c r="A25" s="5" t="s">
        <v>3</v>
      </c>
      <c r="B25" s="47" t="s">
        <v>4</v>
      </c>
      <c r="C25" s="48"/>
      <c r="D25" s="6" t="s">
        <v>25</v>
      </c>
      <c r="E25" s="6" t="s">
        <v>6</v>
      </c>
      <c r="F25" s="6" t="s">
        <v>8</v>
      </c>
      <c r="G25" s="6" t="s">
        <v>9</v>
      </c>
      <c r="H25" s="7" t="s">
        <v>10</v>
      </c>
    </row>
    <row r="26" spans="1:15" ht="18.95" customHeight="1" x14ac:dyDescent="0.25">
      <c r="A26" s="8">
        <v>1</v>
      </c>
      <c r="B26" s="39" t="s">
        <v>35</v>
      </c>
      <c r="C26" s="40"/>
      <c r="D26" s="14" t="s">
        <v>29</v>
      </c>
      <c r="E26" s="14">
        <v>42</v>
      </c>
      <c r="F26" s="20">
        <v>30000</v>
      </c>
      <c r="G26" s="14">
        <v>1.1000000000000001</v>
      </c>
      <c r="H26" s="15">
        <f t="shared" ref="H26:H34" si="1">+E26*F26*G26</f>
        <v>1386000</v>
      </c>
    </row>
    <row r="27" spans="1:15" ht="18.95" customHeight="1" x14ac:dyDescent="0.25">
      <c r="A27" s="8">
        <v>2</v>
      </c>
      <c r="B27" s="39" t="s">
        <v>36</v>
      </c>
      <c r="C27" s="40"/>
      <c r="D27" s="14" t="s">
        <v>29</v>
      </c>
      <c r="E27" s="14">
        <v>42</v>
      </c>
      <c r="F27" s="20">
        <v>70000</v>
      </c>
      <c r="G27" s="14">
        <v>1.1000000000000001</v>
      </c>
      <c r="H27" s="15">
        <f t="shared" si="1"/>
        <v>3234000.0000000005</v>
      </c>
    </row>
    <row r="28" spans="1:15" ht="18.95" customHeight="1" x14ac:dyDescent="0.25">
      <c r="A28" s="8">
        <v>3</v>
      </c>
      <c r="B28" s="39" t="s">
        <v>37</v>
      </c>
      <c r="C28" s="40"/>
      <c r="D28" s="14" t="s">
        <v>29</v>
      </c>
      <c r="E28" s="14">
        <v>42</v>
      </c>
      <c r="F28" s="20">
        <f>85000*1.13043</f>
        <v>96086.55</v>
      </c>
      <c r="G28" s="14">
        <v>1.1000000000000001</v>
      </c>
      <c r="H28" s="15">
        <f t="shared" si="1"/>
        <v>4439198.6100000003</v>
      </c>
    </row>
    <row r="29" spans="1:15" ht="18.95" customHeight="1" x14ac:dyDescent="0.25">
      <c r="A29" s="8">
        <v>4</v>
      </c>
      <c r="B29" s="39" t="s">
        <v>38</v>
      </c>
      <c r="C29" s="40"/>
      <c r="D29" s="14" t="s">
        <v>29</v>
      </c>
      <c r="E29" s="14">
        <v>10</v>
      </c>
      <c r="F29" s="20">
        <v>25000</v>
      </c>
      <c r="G29" s="14">
        <v>1.1000000000000001</v>
      </c>
      <c r="H29" s="15">
        <f t="shared" si="1"/>
        <v>275000</v>
      </c>
    </row>
    <row r="30" spans="1:15" ht="18.95" customHeight="1" x14ac:dyDescent="0.25">
      <c r="A30" s="8">
        <v>5</v>
      </c>
      <c r="B30" s="39" t="s">
        <v>39</v>
      </c>
      <c r="C30" s="40"/>
      <c r="D30" s="14" t="s">
        <v>29</v>
      </c>
      <c r="E30" s="14">
        <v>4</v>
      </c>
      <c r="F30" s="20">
        <v>25000</v>
      </c>
      <c r="G30" s="14">
        <v>1.1000000000000001</v>
      </c>
      <c r="H30" s="15">
        <f t="shared" si="1"/>
        <v>110000.00000000001</v>
      </c>
      <c r="K30" s="22" t="s">
        <v>30</v>
      </c>
    </row>
    <row r="31" spans="1:15" ht="18.95" customHeight="1" x14ac:dyDescent="0.25">
      <c r="A31" s="8">
        <v>6</v>
      </c>
      <c r="B31" s="39" t="s">
        <v>40</v>
      </c>
      <c r="C31" s="40"/>
      <c r="D31" s="14" t="s">
        <v>29</v>
      </c>
      <c r="E31" s="14">
        <v>10</v>
      </c>
      <c r="F31" s="20">
        <v>910000</v>
      </c>
      <c r="G31" s="14">
        <v>1.1000000000000001</v>
      </c>
      <c r="H31" s="15">
        <f t="shared" si="1"/>
        <v>10010000</v>
      </c>
    </row>
    <row r="32" spans="1:15" ht="18.95" customHeight="1" x14ac:dyDescent="0.25">
      <c r="A32" s="8">
        <v>7</v>
      </c>
      <c r="B32" s="39" t="s">
        <v>41</v>
      </c>
      <c r="C32" s="40"/>
      <c r="D32" s="14" t="s">
        <v>29</v>
      </c>
      <c r="E32" s="14">
        <v>2</v>
      </c>
      <c r="F32" s="20">
        <v>910000</v>
      </c>
      <c r="G32" s="14">
        <v>1.1000000000000001</v>
      </c>
      <c r="H32" s="15">
        <f t="shared" si="1"/>
        <v>2002000.0000000002</v>
      </c>
    </row>
    <row r="33" spans="1:12" ht="18.95" customHeight="1" x14ac:dyDescent="0.25">
      <c r="A33" s="8">
        <v>8</v>
      </c>
      <c r="B33" s="39" t="s">
        <v>42</v>
      </c>
      <c r="C33" s="40"/>
      <c r="D33" s="14" t="s">
        <v>29</v>
      </c>
      <c r="E33" s="14">
        <v>5</v>
      </c>
      <c r="F33" s="20">
        <v>95000</v>
      </c>
      <c r="G33" s="14">
        <v>1.1000000000000001</v>
      </c>
      <c r="H33" s="15">
        <f t="shared" si="1"/>
        <v>522500.00000000006</v>
      </c>
    </row>
    <row r="34" spans="1:12" ht="18.95" customHeight="1" x14ac:dyDescent="0.25">
      <c r="A34" s="8">
        <v>9</v>
      </c>
      <c r="B34" s="39" t="s">
        <v>43</v>
      </c>
      <c r="C34" s="40"/>
      <c r="D34" s="14" t="s">
        <v>29</v>
      </c>
      <c r="E34" s="14">
        <v>2</v>
      </c>
      <c r="F34" s="20">
        <v>1100000</v>
      </c>
      <c r="G34" s="14">
        <v>1.1000000000000001</v>
      </c>
      <c r="H34" s="15">
        <f t="shared" si="1"/>
        <v>2420000</v>
      </c>
    </row>
    <row r="35" spans="1:12" ht="18.95" customHeight="1" x14ac:dyDescent="0.25">
      <c r="A35" s="35" t="s">
        <v>44</v>
      </c>
      <c r="B35" s="36"/>
      <c r="C35" s="36"/>
      <c r="D35" s="36"/>
      <c r="E35" s="36"/>
      <c r="F35" s="36"/>
      <c r="G35" s="36"/>
      <c r="H35" s="37">
        <f>SUM(H37:H44)</f>
        <v>360189122.69999999</v>
      </c>
    </row>
    <row r="36" spans="1:12" ht="32.1" customHeight="1" x14ac:dyDescent="0.25">
      <c r="A36" s="5" t="s">
        <v>3</v>
      </c>
      <c r="B36" s="47" t="s">
        <v>4</v>
      </c>
      <c r="C36" s="48"/>
      <c r="D36" s="6" t="s">
        <v>25</v>
      </c>
      <c r="E36" s="6" t="s">
        <v>6</v>
      </c>
      <c r="F36" s="6" t="s">
        <v>8</v>
      </c>
      <c r="G36" s="6" t="s">
        <v>9</v>
      </c>
      <c r="H36" s="7" t="s">
        <v>10</v>
      </c>
    </row>
    <row r="37" spans="1:12" ht="42.75" customHeight="1" x14ac:dyDescent="0.25">
      <c r="A37" s="8">
        <v>1</v>
      </c>
      <c r="B37" s="39" t="s">
        <v>45</v>
      </c>
      <c r="C37" s="40"/>
      <c r="D37" s="14" t="s">
        <v>46</v>
      </c>
      <c r="E37" s="14">
        <v>1</v>
      </c>
      <c r="F37" s="20">
        <v>6200000</v>
      </c>
      <c r="G37" s="14">
        <v>1.1000000000000001</v>
      </c>
      <c r="H37" s="15">
        <f t="shared" ref="H37:H44" si="2">+E37*F37*G37</f>
        <v>6820000.0000000009</v>
      </c>
    </row>
    <row r="38" spans="1:12" ht="29.1" customHeight="1" x14ac:dyDescent="0.25">
      <c r="A38" s="8">
        <v>2</v>
      </c>
      <c r="B38" s="39" t="s">
        <v>47</v>
      </c>
      <c r="C38" s="40"/>
      <c r="D38" s="14" t="s">
        <v>48</v>
      </c>
      <c r="E38" s="14">
        <v>10</v>
      </c>
      <c r="F38" s="20">
        <v>6500000</v>
      </c>
      <c r="G38" s="14">
        <v>1.1000000000000001</v>
      </c>
      <c r="H38" s="15">
        <f t="shared" si="2"/>
        <v>71500000</v>
      </c>
      <c r="L38" s="1" t="s">
        <v>30</v>
      </c>
    </row>
    <row r="39" spans="1:12" ht="41.45" customHeight="1" x14ac:dyDescent="0.25">
      <c r="A39" s="8">
        <v>3</v>
      </c>
      <c r="B39" s="39" t="s">
        <v>49</v>
      </c>
      <c r="C39" s="40"/>
      <c r="D39" s="14" t="s">
        <v>50</v>
      </c>
      <c r="E39" s="14">
        <v>110</v>
      </c>
      <c r="F39" s="20">
        <v>500000</v>
      </c>
      <c r="G39" s="14">
        <v>1.1000000000000001</v>
      </c>
      <c r="H39" s="15">
        <f>+E39*F39*G39</f>
        <v>60500000.000000007</v>
      </c>
    </row>
    <row r="40" spans="1:12" ht="52.15" customHeight="1" x14ac:dyDescent="0.25">
      <c r="A40" s="8">
        <v>4</v>
      </c>
      <c r="B40" s="39" t="s">
        <v>51</v>
      </c>
      <c r="C40" s="40"/>
      <c r="D40" s="14" t="s">
        <v>50</v>
      </c>
      <c r="E40" s="14">
        <v>200</v>
      </c>
      <c r="F40" s="20">
        <v>500000</v>
      </c>
      <c r="G40" s="14">
        <v>1.1000000000000001</v>
      </c>
      <c r="H40" s="15">
        <f>+E40*F40*G40</f>
        <v>110000000.00000001</v>
      </c>
    </row>
    <row r="41" spans="1:12" ht="77.45" customHeight="1" x14ac:dyDescent="0.25">
      <c r="A41" s="8">
        <v>5</v>
      </c>
      <c r="B41" s="39" t="s">
        <v>52</v>
      </c>
      <c r="C41" s="40"/>
      <c r="D41" s="14" t="s">
        <v>50</v>
      </c>
      <c r="E41" s="14">
        <v>475</v>
      </c>
      <c r="F41" s="20">
        <v>160000</v>
      </c>
      <c r="G41" s="14">
        <v>1.1000000000000001</v>
      </c>
      <c r="H41" s="15">
        <f>+E41*F41*G41</f>
        <v>83600000</v>
      </c>
    </row>
    <row r="42" spans="1:12" ht="18.95" customHeight="1" x14ac:dyDescent="0.25">
      <c r="A42" s="8">
        <v>6</v>
      </c>
      <c r="B42" s="39" t="s">
        <v>53</v>
      </c>
      <c r="C42" s="40"/>
      <c r="D42" s="14" t="s">
        <v>54</v>
      </c>
      <c r="E42" s="14">
        <v>25</v>
      </c>
      <c r="F42" s="20">
        <v>590000</v>
      </c>
      <c r="G42" s="14">
        <v>1.1000000000000001</v>
      </c>
      <c r="H42" s="24">
        <f t="shared" si="2"/>
        <v>16225000.000000002</v>
      </c>
    </row>
    <row r="43" spans="1:12" ht="18.95" customHeight="1" x14ac:dyDescent="0.25">
      <c r="A43" s="8">
        <v>7</v>
      </c>
      <c r="B43" s="18" t="s">
        <v>55</v>
      </c>
      <c r="C43" s="19"/>
      <c r="D43" s="14" t="s">
        <v>56</v>
      </c>
      <c r="E43" s="14">
        <v>2</v>
      </c>
      <c r="F43" s="20">
        <v>3000000</v>
      </c>
      <c r="G43" s="14">
        <v>1.1000000000000001</v>
      </c>
      <c r="H43" s="24">
        <f t="shared" si="2"/>
        <v>6600000.0000000009</v>
      </c>
    </row>
    <row r="44" spans="1:12" ht="33" customHeight="1" x14ac:dyDescent="0.25">
      <c r="A44" s="8">
        <v>8</v>
      </c>
      <c r="B44" s="39" t="s">
        <v>57</v>
      </c>
      <c r="C44" s="40"/>
      <c r="D44" s="14" t="s">
        <v>58</v>
      </c>
      <c r="E44" s="14">
        <v>1</v>
      </c>
      <c r="F44" s="20">
        <v>4494657</v>
      </c>
      <c r="G44" s="14">
        <v>1.1000000000000001</v>
      </c>
      <c r="H44" s="15">
        <f t="shared" si="2"/>
        <v>4944122.7</v>
      </c>
    </row>
    <row r="45" spans="1:12" ht="18.95" customHeight="1" x14ac:dyDescent="0.25">
      <c r="A45" s="41" t="s">
        <v>59</v>
      </c>
      <c r="B45" s="42"/>
      <c r="C45" s="42"/>
      <c r="D45" s="42"/>
      <c r="E45" s="42"/>
      <c r="F45" s="42"/>
      <c r="G45" s="43"/>
      <c r="H45" s="29">
        <f>+H35+H24+H18+H3</f>
        <v>909736339.58887506</v>
      </c>
    </row>
    <row r="46" spans="1:12" ht="18.95" customHeight="1" x14ac:dyDescent="0.25">
      <c r="A46" s="41" t="s">
        <v>60</v>
      </c>
      <c r="B46" s="42"/>
      <c r="C46" s="42"/>
      <c r="D46" s="42"/>
      <c r="E46" s="42"/>
      <c r="F46" s="42"/>
      <c r="G46" s="43"/>
      <c r="H46" s="30">
        <f>+H45*0.19</f>
        <v>172849904.52188626</v>
      </c>
    </row>
    <row r="47" spans="1:12" ht="18.95" customHeight="1" thickBot="1" x14ac:dyDescent="0.3">
      <c r="A47" s="44" t="s">
        <v>61</v>
      </c>
      <c r="B47" s="45"/>
      <c r="C47" s="45"/>
      <c r="D47" s="45"/>
      <c r="E47" s="45"/>
      <c r="F47" s="45"/>
      <c r="G47" s="46"/>
      <c r="H47" s="31">
        <f>+H46+H45</f>
        <v>1082586244.1107614</v>
      </c>
    </row>
    <row r="49" spans="1:8" x14ac:dyDescent="0.25">
      <c r="H49" s="25">
        <v>1082586244</v>
      </c>
    </row>
    <row r="50" spans="1:8" x14ac:dyDescent="0.25">
      <c r="H50" s="3" t="s">
        <v>30</v>
      </c>
    </row>
    <row r="51" spans="1:8" x14ac:dyDescent="0.2">
      <c r="H51" s="26">
        <f>+H49-H47</f>
        <v>-0.11076140403747559</v>
      </c>
    </row>
    <row r="52" spans="1:8" x14ac:dyDescent="0.25">
      <c r="H52" s="3"/>
    </row>
    <row r="55" spans="1:8" x14ac:dyDescent="0.25">
      <c r="A55" s="38"/>
      <c r="B55" s="38"/>
      <c r="C55" s="38"/>
      <c r="D55" s="38"/>
      <c r="E55" s="38"/>
      <c r="F55" s="38"/>
      <c r="G55" s="38"/>
      <c r="H55" s="38"/>
    </row>
    <row r="56" spans="1:8" x14ac:dyDescent="0.25">
      <c r="A56" s="38"/>
      <c r="B56" s="38"/>
      <c r="C56" s="38"/>
      <c r="D56" s="38"/>
      <c r="E56" s="38"/>
      <c r="F56" s="38"/>
      <c r="G56" s="38"/>
      <c r="H56" s="38"/>
    </row>
  </sheetData>
  <mergeCells count="30">
    <mergeCell ref="B22:C22"/>
    <mergeCell ref="B1:H1"/>
    <mergeCell ref="B2:H2"/>
    <mergeCell ref="B19:C19"/>
    <mergeCell ref="B20:C20"/>
    <mergeCell ref="B21:C21"/>
    <mergeCell ref="B36:C36"/>
    <mergeCell ref="B23:C23"/>
    <mergeCell ref="B25:C25"/>
    <mergeCell ref="B26:C26"/>
    <mergeCell ref="B27:C27"/>
    <mergeCell ref="B28:C28"/>
    <mergeCell ref="B29:C29"/>
    <mergeCell ref="B30:C30"/>
    <mergeCell ref="B31:C31"/>
    <mergeCell ref="B32:C32"/>
    <mergeCell ref="B33:C33"/>
    <mergeCell ref="B34:C34"/>
    <mergeCell ref="A56:H56"/>
    <mergeCell ref="B37:C37"/>
    <mergeCell ref="B38:C38"/>
    <mergeCell ref="B39:C39"/>
    <mergeCell ref="B40:C40"/>
    <mergeCell ref="B41:C41"/>
    <mergeCell ref="B42:C42"/>
    <mergeCell ref="B44:C44"/>
    <mergeCell ref="A45:G45"/>
    <mergeCell ref="A46:G46"/>
    <mergeCell ref="A47:G47"/>
    <mergeCell ref="A55:H5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Willian Meneses</cp:lastModifiedBy>
  <dcterms:created xsi:type="dcterms:W3CDTF">2025-02-18T13:46:03Z</dcterms:created>
  <dcterms:modified xsi:type="dcterms:W3CDTF">2025-04-11T18:30:43Z</dcterms:modified>
</cp:coreProperties>
</file>