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edhuerfano\OneDrive - Alcaldia Mayor De Bogotá\ARCHIVOS 2025\2. Procesos\6. Medicion Servicio a la Ciudadania\Doc del Proceso Diseño Metodologia\"/>
    </mc:Choice>
  </mc:AlternateContent>
  <bookViews>
    <workbookView xWindow="1950" yWindow="1950" windowWidth="26790" windowHeight="14205" tabRatio="500" firstSheet="1" activeTab="1"/>
  </bookViews>
  <sheets>
    <sheet name="INICIAL" sheetId="1" r:id="rId1"/>
    <sheet name="ACOTADO" sheetId="2" r:id="rId2"/>
  </sheets>
  <definedNames>
    <definedName name="_xlnm._FilterDatabase" localSheetId="1" hidden="1">ACOTADO!$A$20:$BO$1048576</definedName>
    <definedName name="_xlnm._FilterDatabase" localSheetId="0" hidden="1">INICIAL!$A$20:$BO$1048576</definedName>
    <definedName name="_xlnm.Print_Area" localSheetId="1">ACOTADO!$A$1:$BR$34</definedName>
    <definedName name="_xlnm.Print_Area" localSheetId="0">INICIAL!$A$1:$AS$35</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AY26" i="2" l="1"/>
  <c r="AX23" i="2"/>
  <c r="AS22" i="1"/>
  <c r="AS23" i="1"/>
  <c r="AS24" i="1"/>
  <c r="AS25" i="1"/>
  <c r="AS21" i="1"/>
  <c r="AR22" i="1"/>
  <c r="AR23" i="1"/>
  <c r="AR24" i="1"/>
  <c r="AR25" i="1"/>
  <c r="AR21" i="1"/>
  <c r="AQ21" i="1"/>
  <c r="AS22" i="2"/>
  <c r="AS23" i="2"/>
  <c r="AS24" i="2"/>
  <c r="AS25" i="2"/>
  <c r="AR22" i="2"/>
  <c r="AR23" i="2"/>
  <c r="AR24" i="2"/>
  <c r="AR25" i="2"/>
  <c r="AR21" i="2"/>
  <c r="AS21" i="2"/>
  <c r="AG26" i="2"/>
  <c r="AC26" i="2"/>
  <c r="Y26" i="2"/>
  <c r="U26" i="2"/>
  <c r="Q26" i="2"/>
  <c r="M26" i="2"/>
  <c r="J26" i="2"/>
  <c r="I26" i="2"/>
  <c r="E26" i="2"/>
  <c r="AH25" i="2"/>
  <c r="AI25" i="2" s="1"/>
  <c r="AJ25" i="2" s="1"/>
  <c r="AD25" i="2"/>
  <c r="AE25" i="2" s="1"/>
  <c r="AF25" i="2" s="1"/>
  <c r="Z25" i="2"/>
  <c r="AA25" i="2" s="1"/>
  <c r="AB25" i="2" s="1"/>
  <c r="V25" i="2"/>
  <c r="W25" i="2" s="1"/>
  <c r="X25" i="2" s="1"/>
  <c r="R25" i="2"/>
  <c r="S25" i="2" s="1"/>
  <c r="T25" i="2" s="1"/>
  <c r="N25" i="2"/>
  <c r="O25" i="2" s="1"/>
  <c r="P25" i="2" s="1"/>
  <c r="K25" i="2"/>
  <c r="L25" i="2" s="1"/>
  <c r="F25" i="2"/>
  <c r="G25" i="2" s="1"/>
  <c r="H25" i="2" s="1"/>
  <c r="AH24" i="2"/>
  <c r="AI24" i="2" s="1"/>
  <c r="AJ24" i="2" s="1"/>
  <c r="AD24" i="2"/>
  <c r="AE24" i="2" s="1"/>
  <c r="AF24" i="2" s="1"/>
  <c r="Z24" i="2"/>
  <c r="AA24" i="2" s="1"/>
  <c r="AB24" i="2" s="1"/>
  <c r="V24" i="2"/>
  <c r="W24" i="2" s="1"/>
  <c r="X24" i="2" s="1"/>
  <c r="R24" i="2"/>
  <c r="S24" i="2" s="1"/>
  <c r="T24" i="2" s="1"/>
  <c r="N24" i="2"/>
  <c r="O24" i="2" s="1"/>
  <c r="P24" i="2" s="1"/>
  <c r="K24" i="2"/>
  <c r="L24" i="2" s="1"/>
  <c r="F24" i="2"/>
  <c r="G24" i="2" s="1"/>
  <c r="H24" i="2" s="1"/>
  <c r="AH23" i="2"/>
  <c r="AI23" i="2" s="1"/>
  <c r="AJ23" i="2" s="1"/>
  <c r="AD23" i="2"/>
  <c r="AE23" i="2" s="1"/>
  <c r="AF23" i="2" s="1"/>
  <c r="Z23" i="2"/>
  <c r="AA23" i="2" s="1"/>
  <c r="AB23" i="2" s="1"/>
  <c r="V23" i="2"/>
  <c r="W23" i="2" s="1"/>
  <c r="X23" i="2" s="1"/>
  <c r="R23" i="2"/>
  <c r="S23" i="2" s="1"/>
  <c r="T23" i="2" s="1"/>
  <c r="N23" i="2"/>
  <c r="O23" i="2" s="1"/>
  <c r="P23" i="2" s="1"/>
  <c r="K23" i="2"/>
  <c r="L23" i="2" s="1"/>
  <c r="F23" i="2"/>
  <c r="G23" i="2" s="1"/>
  <c r="H23" i="2" s="1"/>
  <c r="AH22" i="2"/>
  <c r="AI22" i="2" s="1"/>
  <c r="AJ22" i="2" s="1"/>
  <c r="AD22" i="2"/>
  <c r="AE22" i="2" s="1"/>
  <c r="AF22" i="2" s="1"/>
  <c r="Z22" i="2"/>
  <c r="AA22" i="2" s="1"/>
  <c r="AB22" i="2" s="1"/>
  <c r="V22" i="2"/>
  <c r="W22" i="2" s="1"/>
  <c r="X22" i="2" s="1"/>
  <c r="R22" i="2"/>
  <c r="S22" i="2" s="1"/>
  <c r="T22" i="2" s="1"/>
  <c r="N22" i="2"/>
  <c r="O22" i="2" s="1"/>
  <c r="P22" i="2" s="1"/>
  <c r="K22" i="2"/>
  <c r="L22" i="2" s="1"/>
  <c r="F22" i="2"/>
  <c r="G22" i="2" s="1"/>
  <c r="H22" i="2" s="1"/>
  <c r="AH21" i="2"/>
  <c r="AD21" i="2"/>
  <c r="Z21" i="2"/>
  <c r="V21" i="2"/>
  <c r="R21" i="2"/>
  <c r="N21" i="2"/>
  <c r="K21" i="2"/>
  <c r="F21" i="2"/>
  <c r="AG26" i="1"/>
  <c r="AC26" i="1"/>
  <c r="Y26" i="1"/>
  <c r="U26" i="1"/>
  <c r="Q26" i="1"/>
  <c r="M26" i="1"/>
  <c r="J26" i="1"/>
  <c r="I26" i="1"/>
  <c r="E26" i="1"/>
  <c r="AH25" i="1"/>
  <c r="AI25" i="1" s="1"/>
  <c r="AJ25" i="1" s="1"/>
  <c r="AD25" i="1"/>
  <c r="AE25" i="1" s="1"/>
  <c r="AF25" i="1" s="1"/>
  <c r="Z25" i="1"/>
  <c r="AA25" i="1" s="1"/>
  <c r="AB25" i="1" s="1"/>
  <c r="V25" i="1"/>
  <c r="W25" i="1" s="1"/>
  <c r="X25" i="1" s="1"/>
  <c r="R25" i="1"/>
  <c r="S25" i="1" s="1"/>
  <c r="T25" i="1" s="1"/>
  <c r="N25" i="1"/>
  <c r="O25" i="1" s="1"/>
  <c r="P25" i="1" s="1"/>
  <c r="K25" i="1"/>
  <c r="L25" i="1" s="1"/>
  <c r="F25" i="1"/>
  <c r="G25" i="1" s="1"/>
  <c r="H25" i="1" s="1"/>
  <c r="AH24" i="1"/>
  <c r="AI24" i="1" s="1"/>
  <c r="AJ24" i="1" s="1"/>
  <c r="AD24" i="1"/>
  <c r="AE24" i="1" s="1"/>
  <c r="AF24" i="1" s="1"/>
  <c r="Z24" i="1"/>
  <c r="AA24" i="1" s="1"/>
  <c r="AB24" i="1" s="1"/>
  <c r="V24" i="1"/>
  <c r="W24" i="1" s="1"/>
  <c r="X24" i="1" s="1"/>
  <c r="R24" i="1"/>
  <c r="S24" i="1" s="1"/>
  <c r="T24" i="1" s="1"/>
  <c r="N24" i="1"/>
  <c r="O24" i="1" s="1"/>
  <c r="P24" i="1" s="1"/>
  <c r="K24" i="1"/>
  <c r="L24" i="1" s="1"/>
  <c r="F24" i="1"/>
  <c r="G24" i="1" s="1"/>
  <c r="H24" i="1" s="1"/>
  <c r="AH23" i="1"/>
  <c r="AI23" i="1" s="1"/>
  <c r="AJ23" i="1" s="1"/>
  <c r="AD23" i="1"/>
  <c r="AE23" i="1" s="1"/>
  <c r="AF23" i="1" s="1"/>
  <c r="Z23" i="1"/>
  <c r="AA23" i="1" s="1"/>
  <c r="AB23" i="1" s="1"/>
  <c r="V23" i="1"/>
  <c r="W23" i="1" s="1"/>
  <c r="X23" i="1" s="1"/>
  <c r="R23" i="1"/>
  <c r="S23" i="1" s="1"/>
  <c r="T23" i="1" s="1"/>
  <c r="N23" i="1"/>
  <c r="O23" i="1" s="1"/>
  <c r="P23" i="1" s="1"/>
  <c r="K23" i="1"/>
  <c r="L23" i="1" s="1"/>
  <c r="F23" i="1"/>
  <c r="G23" i="1" s="1"/>
  <c r="H23" i="1" s="1"/>
  <c r="AH22" i="1"/>
  <c r="AI22" i="1" s="1"/>
  <c r="AJ22" i="1" s="1"/>
  <c r="AD22" i="1"/>
  <c r="AE22" i="1" s="1"/>
  <c r="AF22" i="1" s="1"/>
  <c r="Z22" i="1"/>
  <c r="AA22" i="1" s="1"/>
  <c r="AB22" i="1" s="1"/>
  <c r="V22" i="1"/>
  <c r="W22" i="1" s="1"/>
  <c r="X22" i="1" s="1"/>
  <c r="R22" i="1"/>
  <c r="S22" i="1" s="1"/>
  <c r="T22" i="1" s="1"/>
  <c r="N22" i="1"/>
  <c r="O22" i="1" s="1"/>
  <c r="P22" i="1" s="1"/>
  <c r="K22" i="1"/>
  <c r="L22" i="1" s="1"/>
  <c r="F22" i="1"/>
  <c r="G22" i="1" s="1"/>
  <c r="H22" i="1" s="1"/>
  <c r="AH21" i="1"/>
  <c r="AD21" i="1"/>
  <c r="Z21" i="1"/>
  <c r="V21" i="1"/>
  <c r="R21" i="1"/>
  <c r="N21" i="1"/>
  <c r="K21" i="1"/>
  <c r="F21" i="1"/>
  <c r="F26" i="1" l="1"/>
  <c r="G21" i="1"/>
  <c r="K26" i="1"/>
  <c r="L21" i="1"/>
  <c r="L26" i="1" s="1"/>
  <c r="N26" i="1"/>
  <c r="O21" i="1"/>
  <c r="R26" i="1"/>
  <c r="S21" i="1"/>
  <c r="V26" i="1"/>
  <c r="W21" i="1"/>
  <c r="Z26" i="1"/>
  <c r="AA21" i="1"/>
  <c r="AD26" i="1"/>
  <c r="AE21" i="1"/>
  <c r="AH26" i="1"/>
  <c r="AI21" i="1"/>
  <c r="AQ22" i="1"/>
  <c r="AO22" i="1"/>
  <c r="AN22" i="1"/>
  <c r="AM22" i="1"/>
  <c r="AL22" i="1"/>
  <c r="AK22" i="1"/>
  <c r="AQ23" i="1"/>
  <c r="AO23" i="1"/>
  <c r="AN23" i="1"/>
  <c r="AM23" i="1"/>
  <c r="AL23" i="1"/>
  <c r="AK23" i="1"/>
  <c r="AQ24" i="1"/>
  <c r="AO24" i="1"/>
  <c r="AN24" i="1"/>
  <c r="AM24" i="1"/>
  <c r="AL24" i="1"/>
  <c r="AQ25" i="1"/>
  <c r="AO25" i="1"/>
  <c r="AN25" i="1"/>
  <c r="AM25" i="1"/>
  <c r="AL25" i="1"/>
  <c r="F26" i="2"/>
  <c r="G21" i="2"/>
  <c r="K26" i="2"/>
  <c r="L21" i="2"/>
  <c r="L26" i="2" s="1"/>
  <c r="N26" i="2"/>
  <c r="O21" i="2"/>
  <c r="R26" i="2"/>
  <c r="S21" i="2"/>
  <c r="V26" i="2"/>
  <c r="W21" i="2"/>
  <c r="Z26" i="2"/>
  <c r="AA21" i="2"/>
  <c r="AD26" i="2"/>
  <c r="AE21" i="2"/>
  <c r="AH26" i="2"/>
  <c r="AI21" i="2"/>
  <c r="AQ22" i="2"/>
  <c r="AO22" i="2"/>
  <c r="AN22" i="2"/>
  <c r="AM22" i="2"/>
  <c r="AL22" i="2"/>
  <c r="AK22" i="2"/>
  <c r="AQ23" i="2"/>
  <c r="AO23" i="2"/>
  <c r="AN23" i="2"/>
  <c r="AM23" i="2"/>
  <c r="AL23" i="2"/>
  <c r="AK23" i="2"/>
  <c r="AQ24" i="2"/>
  <c r="AO24" i="2"/>
  <c r="AN24" i="2"/>
  <c r="AM24" i="2"/>
  <c r="AL24" i="2"/>
  <c r="AQ25" i="2"/>
  <c r="AO25" i="2"/>
  <c r="AN25" i="2"/>
  <c r="AM25" i="2"/>
  <c r="AL25" i="2"/>
  <c r="AL26" i="2" l="1"/>
  <c r="AM26" i="2"/>
  <c r="AO26" i="2"/>
  <c r="AI26" i="2"/>
  <c r="AJ21" i="2"/>
  <c r="AJ26" i="2" s="1"/>
  <c r="AE26" i="2"/>
  <c r="AF21" i="2"/>
  <c r="AF26" i="2" s="1"/>
  <c r="AA26" i="2"/>
  <c r="AB21" i="2"/>
  <c r="AB26" i="2" s="1"/>
  <c r="W26" i="2"/>
  <c r="X21" i="2"/>
  <c r="X26" i="2" s="1"/>
  <c r="S26" i="2"/>
  <c r="T21" i="2"/>
  <c r="T26" i="2" s="1"/>
  <c r="O26" i="2"/>
  <c r="P21" i="2"/>
  <c r="P26" i="2" s="1"/>
  <c r="G26" i="2"/>
  <c r="H21" i="2"/>
  <c r="AI26" i="1"/>
  <c r="AJ21" i="1"/>
  <c r="AJ26" i="1" s="1"/>
  <c r="AE26" i="1"/>
  <c r="AF21" i="1"/>
  <c r="AF26" i="1" s="1"/>
  <c r="AA26" i="1"/>
  <c r="AB21" i="1"/>
  <c r="AB26" i="1" s="1"/>
  <c r="W26" i="1"/>
  <c r="X21" i="1"/>
  <c r="X26" i="1" s="1"/>
  <c r="S26" i="1"/>
  <c r="T21" i="1"/>
  <c r="T26" i="1" s="1"/>
  <c r="O26" i="1"/>
  <c r="P21" i="1"/>
  <c r="P26" i="1" s="1"/>
  <c r="G26" i="1"/>
  <c r="H21" i="1"/>
  <c r="AQ21" i="2" l="1"/>
  <c r="AN21" i="2"/>
  <c r="AN26" i="2" s="1"/>
  <c r="H26" i="1"/>
  <c r="AO21" i="1"/>
  <c r="AO26" i="1" s="1"/>
  <c r="AN21" i="1"/>
  <c r="AN26" i="1" s="1"/>
  <c r="AM21" i="1"/>
  <c r="AM26" i="1" s="1"/>
  <c r="AL21" i="1"/>
  <c r="AL26" i="1" s="1"/>
  <c r="AK21" i="1"/>
  <c r="H26" i="2"/>
  <c r="AO21" i="2"/>
  <c r="AM21" i="2"/>
  <c r="AL21" i="2"/>
  <c r="AK21" i="2"/>
</calcChain>
</file>

<file path=xl/sharedStrings.xml><?xml version="1.0" encoding="utf-8"?>
<sst xmlns="http://schemas.openxmlformats.org/spreadsheetml/2006/main" count="171" uniqueCount="59">
  <si>
    <t>CONSTANCIA DE ESTUDIOS DE MERCADO</t>
  </si>
  <si>
    <t>Fecha de elaboración</t>
  </si>
  <si>
    <t>La Secretaría General de la Alcaldía Mayor de Bogotá D.C., efectuó la consulta de precios de mercado para adelantar un proceso a traves de la modalidad de CONCURSO DE MERITOS, analizando las siguientes variables:</t>
  </si>
  <si>
    <t>OBJETO</t>
  </si>
  <si>
    <t>“Realizar estudios de opinión pública para la Secretaría General de la Alcaldía Mayor de Bogotá D.C., con el propósito de conocer las demandas, percepciones y opiniones de la ciudadanía en el marco del mejoramiento de  los Canales de comunicación para el acceso a la información por parte de la ciudadanía”</t>
  </si>
  <si>
    <t>Para tal efecto se le dio a conocer al mercado, las especificaciones técnicas de lo requerido para el presente proceso, y se hizo la consulta a través de:</t>
  </si>
  <si>
    <t>SOLICITUD DE COTIZACIÓN</t>
  </si>
  <si>
    <t>MEDIO</t>
  </si>
  <si>
    <t>CANTIDAD</t>
  </si>
  <si>
    <t xml:space="preserve">Correo Electrónico (proveedores clasificación (Sistema Integrado de Información Societaria – SIIS de la Superintendencia de Sociedades y empresas reconocidas en el sector) </t>
  </si>
  <si>
    <t>SECOP II (proveedores según códigos UNSPSC) - SIP</t>
  </si>
  <si>
    <t xml:space="preserve">Como se detalla a continuación, la consulta para la realización del Estudio de Mercado del proceso en mención, se observa que lo cotizado corresponde al objeto a contratar en todos sus componentes y que a su vez se ajusta a las condiciones y/o especificaciones contenidas en el anexo técnico y estudio previo: </t>
  </si>
  <si>
    <t>ITEM</t>
  </si>
  <si>
    <t>PRODUCTO</t>
  </si>
  <si>
    <t>UNIDAD DE MEDIDA</t>
  </si>
  <si>
    <t>CANTIDAD ESTIMADA</t>
  </si>
  <si>
    <t>1. Maria Paula Garavito Muñoz</t>
  </si>
  <si>
    <t>2. Colegio Mayor Nuestra Señora del Rosario</t>
  </si>
  <si>
    <t>3. Centro Nacional de Consultoría S.A.</t>
  </si>
  <si>
    <t>4.  Centro Nacional de Consultoría S.A.</t>
  </si>
  <si>
    <t>5. BRANDSTRAT BIC S.A.S.</t>
  </si>
  <si>
    <t xml:space="preserve">6. Econometria SAS </t>
  </si>
  <si>
    <t>7. OPORTUNIDAD ESTRATÉGICA SAS</t>
  </si>
  <si>
    <t>8. INVENTIVA</t>
  </si>
  <si>
    <t>PROMEDIO</t>
  </si>
  <si>
    <t>MEDIA ARMÓNICA</t>
  </si>
  <si>
    <t>MEDIA GEOMÉTRICA</t>
  </si>
  <si>
    <t>MEDIANA</t>
  </si>
  <si>
    <t>DESVIACIÓN ESTANDAR</t>
  </si>
  <si>
    <t>LIMITE INFERIOR MEDIA GEOMÉTRICA</t>
  </si>
  <si>
    <t>LIMITE SUPERIOR MEDIA GEOMÉTRICA</t>
  </si>
  <si>
    <t xml:space="preserve">VALOR UNITARIO SIN IVA 
</t>
  </si>
  <si>
    <t>IVA</t>
  </si>
  <si>
    <t xml:space="preserve">VALOR UNITARIO INCLUIDO IVA
</t>
  </si>
  <si>
    <t xml:space="preserve">VALOR TOTAL
</t>
  </si>
  <si>
    <t>MUESTRA</t>
  </si>
  <si>
    <t>Evaluación Inicial</t>
  </si>
  <si>
    <t xml:space="preserve">Unidad  </t>
  </si>
  <si>
    <t>Diseño de una metodología y estándares</t>
  </si>
  <si>
    <t xml:space="preserve">Diseñar una Herramienta e  instrumentos </t>
  </si>
  <si>
    <t>Entregar una  
estrategia de transferencia de conocimiento</t>
  </si>
  <si>
    <t xml:space="preserve">Aplicación de Prueba Piloto  </t>
  </si>
  <si>
    <t>ELABORÓ:</t>
  </si>
  <si>
    <t>"Diseñar y validar una metodología de medición cualitativa y cuantitativa de la cadena de valor del servicio a la ciudadanía, y de la satisfacción y experiencia ciudadana en el Sistema Distrital de Servicio a la Ciudadanía."</t>
  </si>
  <si>
    <t>FASE</t>
  </si>
  <si>
    <t>4. Quid Lab</t>
  </si>
  <si>
    <t>TOTAL</t>
  </si>
  <si>
    <t xml:space="preserve">Nota 1: </t>
  </si>
  <si>
    <t>Para la identificación de posibles proveedores y determinar el presupuesto requerido para llevar a cabo esta contratación, la Subsecretaría de Servicio a la Ciudadanía de la Secretaría General de la Alcaldía Mayor de Bogotá, realizó un estudio de mercado mediante la solicitud de cotizaciones para la contratación de una consultoría consistente en el diseño y validación de una metodología de medición cualitativa y cuantitativa de la cadena de valor del servicio a la ciudadanía, y de la satisfacción y experiencia ciudadana en el Sistema Distrital de Servicio a la Ciudadanía, por medio de la plataforma de SECOP II de Colombia Compra Eficiente, solicitud de Información a Proveedores de número SIP-SSC-01-2025 en la cual se asociaron por los códigos 80101500 - Servicios de consultoría de negocios y administración corporativa,  80111600 - Servicios de personal temporal, 81111600 - Programadores de computador, 81111500 - Ingeniería de software o hardware, 43233500 - Software de intercambio de información, 43232700 - Software de aplicaciones de red, 81112000 - Servicios de datos, 86101700 - Servicios de capacitación vocacional no - científica, 80101509 - Servicios de asesoramiento para asuntos gubernamentales y de relaciones comunitarias, relacionados con el objeto del proceso, evidenciándose una cantidad de 7032 proveedores que pueden satisfacer la necesidad de la Secretaría General, además, se envió solicitud por correo electrónico a 33 proveedores.</t>
  </si>
  <si>
    <t>Nota 2:</t>
  </si>
  <si>
    <t xml:space="preserve">En respuesta a la solicitud de información SIP-SSC-01-2025 la entidad recibió respuesta por parte de los siguientes proveedores: 1. BrandStrat, 2. Qüid Lab, 3. Centro Nacional de Consultoría S.A., 4. Colegio Mayor de Nuestra Señora del Rosario, 5. María Paula Garavito Muñoz, 6.  INVENTIVA, 7. Oportunidad Estratégica S.A.S. y 8. ECONOMETRIA S.A.S. </t>
  </si>
  <si>
    <t>Nota 3:</t>
  </si>
  <si>
    <t xml:space="preserve">Por otra parte, analizando las 8 cotizaciones presentadas comparables, se tomó en cuenta la media geométrica de cada una de las etapas 2, 3, 4 y 5, obteniendo un valor de $408.362.138. Este cálculo se realizó consolidando los valores de cada etapa a través de la media geométrica, la cual es más adecuada para medir promedios en valores con variaciones significativas. </t>
  </si>
  <si>
    <t>No.</t>
  </si>
  <si>
    <t>Elaboró: Juan Camilo Garzón Rincón</t>
  </si>
  <si>
    <t>Diseño de dos metodologías y estándares</t>
  </si>
  <si>
    <t>Valor 6 metodologías como fue solicitado en la Solicitud de Información</t>
  </si>
  <si>
    <t>Valor 1 metodología</t>
  </si>
  <si>
    <t>Valor 2 metodologías como fue decidido para 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</si>
</sst>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quot;$ &quot;#,##0.00"/>
    <numFmt numFmtId="165" formatCode="[$$-240A]\ #,##0"/>
    <numFmt numFmtId="166" formatCode="_-\$* #,##0.00_-;&quot;-$&quot;* #,##0.00_-;_-\$* \-??_-;_-@_-"/>
    <numFmt numFmtId="167" formatCode="\$#,##0.00"/>
    <numFmt numFmtId="168" formatCode="&quot;$ &quot;#,##0"/>
    <numFmt numFmtId="169" formatCode="_-[$$-409]* #,##0.00_ ;_-[$$-409]* \-#,##0.00\ ;_-[$$-409]* &quot;-&quot;??_ ;_-@_ "/>
    <numFmt numFmtId="170" formatCode="[$$-240A]\ #,##0.00"/>
  </numFmts>
  <fonts count="23" x14ac:knownFonts="1">
    <font>
      <sz val="11"/>
      <color theme="1"/>
      <name val="Calibri"/>
      <family val="2"/>
      <charset val="1"/>
    </font>
    <font>
      <sz val="10"/>
      <name val="Arial"/>
      <family val="2"/>
      <charset val="1"/>
    </font>
    <font>
      <sz val="8"/>
      <color theme="1"/>
      <name val="Arial Narrow"/>
      <family val="2"/>
      <charset val="1"/>
    </font>
    <font>
      <sz val="8"/>
      <name val="Arial Narrow"/>
      <family val="2"/>
      <charset val="1"/>
    </font>
    <font>
      <sz val="7"/>
      <color theme="1"/>
      <name val="Arial Narrow"/>
      <family val="2"/>
      <charset val="1"/>
    </font>
    <font>
      <b/>
      <sz val="8"/>
      <name val="Arial Narrow"/>
      <family val="2"/>
      <charset val="1"/>
    </font>
    <font>
      <sz val="8"/>
      <color rgb="FF000000"/>
      <name val="Arial Narrow"/>
      <family val="2"/>
      <charset val="1"/>
    </font>
    <font>
      <b/>
      <sz val="8"/>
      <color rgb="FF000000"/>
      <name val="Arial Narrow"/>
      <family val="2"/>
      <charset val="1"/>
    </font>
    <font>
      <b/>
      <sz val="8"/>
      <color theme="1"/>
      <name val="Arial Narrow"/>
      <family val="2"/>
      <charset val="1"/>
    </font>
    <font>
      <sz val="12"/>
      <color rgb="FF000000"/>
      <name val="Arial Narrow"/>
      <family val="2"/>
      <charset val="1"/>
    </font>
    <font>
      <sz val="12"/>
      <name val="Arial Narrow"/>
      <family val="2"/>
      <charset val="1"/>
    </font>
    <font>
      <sz val="11"/>
      <color rgb="FF000000"/>
      <name val="Arial"/>
      <family val="2"/>
    </font>
    <font>
      <b/>
      <sz val="7"/>
      <color theme="1"/>
      <name val="Arial Narrow"/>
      <family val="2"/>
      <charset val="1"/>
    </font>
    <font>
      <b/>
      <u/>
      <sz val="8"/>
      <name val="Arial Narrow"/>
      <family val="2"/>
      <charset val="1"/>
    </font>
    <font>
      <sz val="11"/>
      <color theme="1"/>
      <name val="Calibri"/>
      <family val="2"/>
      <charset val="1"/>
    </font>
    <font>
      <sz val="10"/>
      <color theme="1"/>
      <name val="Arial Narrow"/>
      <family val="2"/>
      <charset val="1"/>
    </font>
    <font>
      <sz val="10"/>
      <name val="Arial Narrow"/>
      <family val="2"/>
      <charset val="1"/>
    </font>
    <font>
      <b/>
      <sz val="10"/>
      <name val="Arial Narrow"/>
      <family val="2"/>
      <charset val="1"/>
    </font>
    <font>
      <sz val="10"/>
      <color rgb="FF000000"/>
      <name val="Arial Narrow"/>
      <family val="2"/>
      <charset val="1"/>
    </font>
    <font>
      <b/>
      <sz val="10"/>
      <color rgb="FF000000"/>
      <name val="Arial Narrow"/>
      <family val="2"/>
      <charset val="1"/>
    </font>
    <font>
      <b/>
      <sz val="10"/>
      <color theme="1"/>
      <name val="Arial Narrow"/>
      <family val="2"/>
      <charset val="1"/>
    </font>
    <font>
      <sz val="10"/>
      <color theme="1"/>
      <name val="Arial Narrow"/>
      <family val="2"/>
    </font>
    <font>
      <sz val="10"/>
      <color rgb="FF000000"/>
      <name val="Arial Narrow"/>
    </font>
  </fonts>
  <fills count="11">
    <fill>
      <patternFill patternType="none"/>
    </fill>
    <fill>
      <patternFill patternType="gray125"/>
    </fill>
    <fill>
      <patternFill patternType="solid">
        <fgColor theme="0"/>
        <bgColor rgb="FFFFFFCC"/>
      </patternFill>
    </fill>
    <fill>
      <patternFill patternType="solid">
        <fgColor rgb="FFC0C0C0"/>
        <bgColor rgb="FFCCCCFF"/>
      </patternFill>
    </fill>
    <fill>
      <patternFill patternType="solid">
        <fgColor rgb="FF729FCF"/>
        <bgColor rgb="FF969696"/>
      </patternFill>
    </fill>
    <fill>
      <patternFill patternType="solid">
        <fgColor rgb="FFFFC000"/>
        <bgColor rgb="FFFF9900"/>
      </patternFill>
    </fill>
    <fill>
      <patternFill patternType="solid">
        <fgColor theme="0"/>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0"/>
        <bgColor rgb="FFCCCCFF"/>
      </patternFill>
    </fill>
    <fill>
      <patternFill patternType="solid">
        <fgColor theme="0"/>
        <bgColor rgb="FFFF9900"/>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top style="thin">
        <color auto="1"/>
      </top>
      <bottom/>
      <diagonal/>
    </border>
    <border>
      <left style="thin">
        <color auto="1"/>
      </left>
      <right style="thin">
        <color auto="1"/>
      </right>
      <top/>
      <bottom style="thin">
        <color auto="1"/>
      </bottom>
      <diagonal/>
    </border>
  </borders>
  <cellStyleXfs count="5">
    <xf numFmtId="0" fontId="0" fillId="0" borderId="0"/>
    <xf numFmtId="166" fontId="14" fillId="0" borderId="0" applyBorder="0" applyProtection="0"/>
    <xf numFmtId="9" fontId="14" fillId="0" borderId="0" applyBorder="0" applyProtection="0"/>
    <xf numFmtId="0" fontId="1" fillId="0" borderId="0"/>
    <xf numFmtId="0" fontId="1" fillId="0" borderId="0"/>
  </cellStyleXfs>
  <cellXfs count="175">
    <xf numFmtId="0" fontId="0" fillId="0" borderId="0" xfId="0"/>
    <xf numFmtId="0" fontId="6" fillId="2" borderId="0" xfId="0" applyFont="1" applyFill="1" applyAlignment="1">
      <alignment horizontal="center" vertical="center" wrapText="1" readingOrder="1"/>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horizontal="center" vertical="center" wrapText="1"/>
    </xf>
    <xf numFmtId="0" fontId="5" fillId="2" borderId="0" xfId="0" applyFont="1" applyFill="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xf numFmtId="0" fontId="2" fillId="2" borderId="0" xfId="0" applyFont="1" applyFill="1" applyAlignment="1">
      <alignment horizontal="center" vertical="center"/>
    </xf>
    <xf numFmtId="0" fontId="3" fillId="2" borderId="0" xfId="0" applyFont="1" applyFill="1" applyAlignment="1">
      <alignment horizontal="center" vertical="center"/>
    </xf>
    <xf numFmtId="0" fontId="4" fillId="2" borderId="0" xfId="0" applyFont="1" applyFill="1"/>
    <xf numFmtId="0" fontId="5" fillId="2" borderId="0" xfId="0" applyFont="1" applyFill="1" applyAlignment="1">
      <alignment horizontal="center" vertical="center"/>
    </xf>
    <xf numFmtId="0" fontId="3" fillId="2" borderId="0" xfId="0" applyFont="1" applyFill="1" applyAlignment="1">
      <alignment horizontal="center" vertical="center" wrapText="1"/>
    </xf>
    <xf numFmtId="0" fontId="2" fillId="2" borderId="0" xfId="0" applyFont="1" applyFill="1" applyAlignment="1" applyProtection="1">
      <alignment horizontal="center" vertical="center"/>
      <protection locked="0"/>
    </xf>
    <xf numFmtId="0" fontId="6" fillId="2" borderId="0" xfId="0" applyFont="1" applyFill="1" applyAlignment="1">
      <alignment horizontal="center" vertical="center"/>
    </xf>
    <xf numFmtId="14" fontId="5" fillId="2" borderId="0" xfId="0" applyNumberFormat="1" applyFont="1" applyFill="1" applyAlignment="1">
      <alignment horizontal="center" vertical="center" wrapText="1"/>
    </xf>
    <xf numFmtId="0" fontId="7" fillId="2" borderId="0" xfId="0" applyFont="1" applyFill="1" applyAlignment="1">
      <alignment horizontal="center" vertical="center"/>
    </xf>
    <xf numFmtId="164" fontId="6" fillId="2" borderId="0" xfId="0" applyNumberFormat="1" applyFont="1" applyFill="1" applyAlignment="1">
      <alignment horizontal="center" vertical="center" wrapText="1" readingOrder="1"/>
    </xf>
    <xf numFmtId="0" fontId="6" fillId="2" borderId="0" xfId="0" applyFont="1" applyFill="1" applyAlignment="1">
      <alignment vertical="top" wrapText="1" readingOrder="1"/>
    </xf>
    <xf numFmtId="0" fontId="4" fillId="0" borderId="0" xfId="0" applyFont="1" applyAlignment="1">
      <alignment horizontal="center"/>
    </xf>
    <xf numFmtId="0" fontId="5"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1" xfId="0" applyFont="1" applyBorder="1" applyAlignment="1">
      <alignment horizontal="center" vertical="center"/>
    </xf>
    <xf numFmtId="0" fontId="2" fillId="0" borderId="1" xfId="0" applyFont="1" applyBorder="1" applyAlignment="1" applyProtection="1">
      <alignment horizontal="center" vertical="center"/>
      <protection hidden="1"/>
    </xf>
    <xf numFmtId="165" fontId="2" fillId="0" borderId="1" xfId="0" applyNumberFormat="1" applyFont="1" applyBorder="1" applyAlignment="1" applyProtection="1">
      <alignment horizontal="right" vertical="center"/>
      <protection locked="0"/>
    </xf>
    <xf numFmtId="166" fontId="2" fillId="0" borderId="1" xfId="1" applyFont="1" applyBorder="1" applyAlignment="1" applyProtection="1">
      <alignment horizontal="center" vertical="center"/>
    </xf>
    <xf numFmtId="1" fontId="2" fillId="2" borderId="0" xfId="2" applyNumberFormat="1" applyFont="1" applyFill="1" applyBorder="1" applyAlignment="1" applyProtection="1">
      <alignment horizontal="center" vertical="center"/>
    </xf>
    <xf numFmtId="167" fontId="2" fillId="2" borderId="0" xfId="0" applyNumberFormat="1" applyFont="1" applyFill="1" applyAlignment="1">
      <alignment horizontal="center" vertical="center"/>
    </xf>
    <xf numFmtId="0" fontId="11" fillId="0" borderId="1" xfId="0" applyFont="1" applyBorder="1" applyAlignment="1">
      <alignment horizontal="left" vertical="center" wrapText="1"/>
    </xf>
    <xf numFmtId="0" fontId="8" fillId="2" borderId="0" xfId="0" applyFont="1" applyFill="1" applyAlignment="1">
      <alignment horizontal="center" vertical="center"/>
    </xf>
    <xf numFmtId="168" fontId="8" fillId="2" borderId="0" xfId="0" applyNumberFormat="1" applyFont="1" applyFill="1" applyAlignment="1">
      <alignment horizontal="center" vertical="center"/>
    </xf>
    <xf numFmtId="168" fontId="8" fillId="4" borderId="0" xfId="0" applyNumberFormat="1" applyFont="1" applyFill="1" applyAlignment="1">
      <alignment horizontal="center" vertical="center"/>
    </xf>
    <xf numFmtId="168" fontId="8" fillId="5" borderId="0" xfId="0" applyNumberFormat="1" applyFont="1" applyFill="1" applyAlignment="1">
      <alignment horizontal="center" vertical="center"/>
    </xf>
    <xf numFmtId="168" fontId="8" fillId="0" borderId="0" xfId="0" applyNumberFormat="1" applyFont="1" applyAlignment="1">
      <alignment horizontal="center" vertical="center"/>
    </xf>
    <xf numFmtId="10" fontId="8" fillId="2" borderId="0" xfId="0" applyNumberFormat="1" applyFont="1" applyFill="1" applyAlignment="1">
      <alignment horizontal="center" vertical="center"/>
    </xf>
    <xf numFmtId="168"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2" fontId="8" fillId="0" borderId="1" xfId="1" applyNumberFormat="1" applyFont="1" applyBorder="1" applyAlignment="1" applyProtection="1">
      <alignment horizontal="center" vertical="center"/>
    </xf>
    <xf numFmtId="0" fontId="12" fillId="0" borderId="0" xfId="0" applyFont="1"/>
    <xf numFmtId="0" fontId="5" fillId="2" borderId="0" xfId="3" applyFont="1" applyFill="1" applyAlignment="1">
      <alignment horizontal="center" vertical="center"/>
    </xf>
    <xf numFmtId="0" fontId="3" fillId="2" borderId="0" xfId="3" applyFont="1" applyFill="1" applyAlignment="1">
      <alignment horizontal="center" vertical="center"/>
    </xf>
    <xf numFmtId="0" fontId="3" fillId="2" borderId="0" xfId="3" applyFont="1" applyFill="1" applyAlignment="1">
      <alignment horizontal="center" vertical="center" wrapText="1"/>
    </xf>
    <xf numFmtId="0" fontId="2" fillId="0" borderId="0" xfId="0" applyFont="1" applyAlignment="1" applyProtection="1">
      <alignment horizontal="center" vertical="center"/>
      <protection locked="0"/>
    </xf>
    <xf numFmtId="0" fontId="15" fillId="2" borderId="0" xfId="0" applyFont="1" applyFill="1" applyAlignment="1">
      <alignment horizontal="center" vertical="center"/>
    </xf>
    <xf numFmtId="0" fontId="15" fillId="2" borderId="0" xfId="0" applyFont="1" applyFill="1" applyAlignment="1">
      <alignment horizontal="center" vertical="center" wrapText="1"/>
    </xf>
    <xf numFmtId="0" fontId="16" fillId="2" borderId="0" xfId="0" applyFont="1" applyFill="1" applyAlignment="1">
      <alignment horizontal="center" vertical="center"/>
    </xf>
    <xf numFmtId="0" fontId="15" fillId="0" borderId="0" xfId="0" applyFont="1"/>
    <xf numFmtId="0" fontId="16" fillId="0" borderId="0" xfId="0" applyFont="1" applyAlignment="1">
      <alignment horizontal="center" vertical="center"/>
    </xf>
    <xf numFmtId="0" fontId="17" fillId="2" borderId="0" xfId="0" applyFont="1" applyFill="1" applyAlignment="1">
      <alignment horizontal="center" vertical="center"/>
    </xf>
    <xf numFmtId="0" fontId="17" fillId="2" borderId="0" xfId="0" applyFont="1" applyFill="1" applyAlignment="1">
      <alignment horizontal="center" vertical="center" wrapText="1"/>
    </xf>
    <xf numFmtId="0" fontId="16" fillId="2" borderId="0" xfId="0" applyFont="1" applyFill="1" applyAlignment="1">
      <alignment horizontal="center" vertical="center" wrapText="1"/>
    </xf>
    <xf numFmtId="0" fontId="15" fillId="2" borderId="0" xfId="0" applyFont="1" applyFill="1" applyAlignment="1" applyProtection="1">
      <alignment horizontal="center" vertical="center"/>
      <protection locked="0"/>
    </xf>
    <xf numFmtId="0" fontId="18" fillId="2" borderId="0" xfId="0" applyFont="1" applyFill="1" applyAlignment="1">
      <alignment horizontal="center" vertical="center"/>
    </xf>
    <xf numFmtId="14" fontId="17" fillId="2" borderId="0" xfId="0" applyNumberFormat="1" applyFont="1" applyFill="1" applyAlignment="1">
      <alignment horizontal="center" vertical="center" wrapText="1"/>
    </xf>
    <xf numFmtId="0" fontId="18" fillId="2" borderId="0" xfId="0" applyFont="1" applyFill="1" applyAlignment="1">
      <alignment horizontal="center" vertical="center" wrapText="1"/>
    </xf>
    <xf numFmtId="0" fontId="19" fillId="2" borderId="0" xfId="0" applyFont="1" applyFill="1" applyAlignment="1">
      <alignment horizontal="center" vertical="center"/>
    </xf>
    <xf numFmtId="0" fontId="19" fillId="2" borderId="0" xfId="0" applyFont="1" applyFill="1" applyAlignment="1">
      <alignment horizontal="center" vertical="center" wrapText="1"/>
    </xf>
    <xf numFmtId="0" fontId="18" fillId="2" borderId="0" xfId="0" applyFont="1" applyFill="1" applyAlignment="1">
      <alignment horizontal="center" vertical="center" wrapText="1" readingOrder="1"/>
    </xf>
    <xf numFmtId="164" fontId="18" fillId="2" borderId="0" xfId="0" applyNumberFormat="1" applyFont="1" applyFill="1" applyAlignment="1">
      <alignment horizontal="center" vertical="center" wrapText="1" readingOrder="1"/>
    </xf>
    <xf numFmtId="0" fontId="15" fillId="0" borderId="0" xfId="0" applyFont="1" applyAlignment="1">
      <alignment horizontal="center"/>
    </xf>
    <xf numFmtId="0" fontId="17"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left" vertical="center" wrapText="1"/>
    </xf>
    <xf numFmtId="0" fontId="16" fillId="0" borderId="1" xfId="0" applyFont="1" applyBorder="1" applyAlignment="1">
      <alignment horizontal="center" vertical="center"/>
    </xf>
    <xf numFmtId="0" fontId="15" fillId="0" borderId="1" xfId="0" applyFont="1" applyBorder="1" applyAlignment="1" applyProtection="1">
      <alignment horizontal="center" vertical="center"/>
      <protection hidden="1"/>
    </xf>
    <xf numFmtId="165" fontId="15" fillId="0" borderId="1" xfId="0" applyNumberFormat="1" applyFont="1" applyBorder="1" applyAlignment="1" applyProtection="1">
      <alignment horizontal="right" vertical="center"/>
      <protection locked="0"/>
    </xf>
    <xf numFmtId="166" fontId="15" fillId="0" borderId="1" xfId="1" applyFont="1" applyBorder="1" applyAlignment="1" applyProtection="1">
      <alignment horizontal="center" vertical="center"/>
    </xf>
    <xf numFmtId="1" fontId="15" fillId="0" borderId="0" xfId="2" applyNumberFormat="1" applyFont="1" applyBorder="1" applyAlignment="1" applyProtection="1">
      <alignment horizontal="center" vertical="center"/>
    </xf>
    <xf numFmtId="167" fontId="15" fillId="0" borderId="0" xfId="0" applyNumberFormat="1" applyFont="1" applyAlignment="1">
      <alignment horizontal="center" vertical="center"/>
    </xf>
    <xf numFmtId="1" fontId="15" fillId="2" borderId="0" xfId="2" applyNumberFormat="1" applyFont="1" applyFill="1" applyBorder="1" applyAlignment="1" applyProtection="1">
      <alignment horizontal="center" vertical="center"/>
    </xf>
    <xf numFmtId="167" fontId="15" fillId="2" borderId="0" xfId="0" applyNumberFormat="1"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alignment horizontal="center" vertical="center" wrapText="1"/>
    </xf>
    <xf numFmtId="168" fontId="20" fillId="2" borderId="0" xfId="0" applyNumberFormat="1" applyFont="1" applyFill="1" applyAlignment="1">
      <alignment horizontal="center" vertical="center"/>
    </xf>
    <xf numFmtId="168" fontId="20" fillId="4" borderId="0" xfId="0" applyNumberFormat="1" applyFont="1" applyFill="1" applyAlignment="1">
      <alignment horizontal="center" vertical="center"/>
    </xf>
    <xf numFmtId="168" fontId="20" fillId="5" borderId="0" xfId="0" applyNumberFormat="1" applyFont="1" applyFill="1" applyAlignment="1">
      <alignment horizontal="center" vertical="center"/>
    </xf>
    <xf numFmtId="168" fontId="20" fillId="0" borderId="0" xfId="0" applyNumberFormat="1" applyFont="1" applyAlignment="1">
      <alignment horizontal="center" vertical="center"/>
    </xf>
    <xf numFmtId="10" fontId="20" fillId="2" borderId="0" xfId="0" applyNumberFormat="1" applyFont="1" applyFill="1" applyAlignment="1">
      <alignment horizontal="center" vertical="center"/>
    </xf>
    <xf numFmtId="168" fontId="20" fillId="2" borderId="1" xfId="0" applyNumberFormat="1" applyFont="1" applyFill="1" applyBorder="1" applyAlignment="1">
      <alignment horizontal="center" vertical="center"/>
    </xf>
    <xf numFmtId="0" fontId="20" fillId="2" borderId="1" xfId="0" applyFont="1" applyFill="1" applyBorder="1" applyAlignment="1">
      <alignment horizontal="center" vertical="center" wrapText="1"/>
    </xf>
    <xf numFmtId="2" fontId="20" fillId="0" borderId="1" xfId="1" applyNumberFormat="1" applyFont="1" applyBorder="1" applyAlignment="1" applyProtection="1">
      <alignment horizontal="center" vertical="center"/>
    </xf>
    <xf numFmtId="0" fontId="20" fillId="0" borderId="0" xfId="0" applyFont="1"/>
    <xf numFmtId="0" fontId="15" fillId="0" borderId="0" xfId="0" applyFont="1" applyAlignment="1">
      <alignment horizontal="center" vertical="center"/>
    </xf>
    <xf numFmtId="0" fontId="17" fillId="2" borderId="0" xfId="3" applyFont="1" applyFill="1" applyAlignment="1">
      <alignment horizontal="center" vertical="center"/>
    </xf>
    <xf numFmtId="167" fontId="21" fillId="2" borderId="0" xfId="0" applyNumberFormat="1" applyFont="1" applyFill="1" applyAlignment="1">
      <alignment horizontal="center" vertical="center"/>
    </xf>
    <xf numFmtId="0" fontId="16" fillId="2" borderId="0" xfId="3" applyFont="1" applyFill="1" applyAlignment="1">
      <alignment horizontal="center" vertical="center"/>
    </xf>
    <xf numFmtId="165" fontId="15" fillId="2" borderId="0" xfId="0" applyNumberFormat="1" applyFont="1" applyFill="1" applyAlignment="1">
      <alignment horizontal="center" vertical="center"/>
    </xf>
    <xf numFmtId="0" fontId="16" fillId="2" borderId="0" xfId="3" applyFont="1" applyFill="1" applyAlignment="1">
      <alignment horizontal="center" vertical="center" wrapText="1"/>
    </xf>
    <xf numFmtId="0" fontId="15" fillId="0" borderId="0" xfId="0" applyFont="1" applyAlignment="1">
      <alignment horizontal="center" vertical="center" wrapText="1"/>
    </xf>
    <xf numFmtId="0" fontId="15" fillId="0" borderId="0" xfId="0" applyFont="1" applyAlignment="1" applyProtection="1">
      <alignment horizontal="center" vertical="center"/>
      <protection locked="0"/>
    </xf>
    <xf numFmtId="0" fontId="18" fillId="6" borderId="0" xfId="0" applyFont="1" applyFill="1" applyAlignment="1">
      <alignment horizontal="left" vertical="center" wrapText="1"/>
    </xf>
    <xf numFmtId="0" fontId="18" fillId="6" borderId="0" xfId="0" applyFont="1" applyFill="1" applyAlignment="1">
      <alignment horizontal="center" vertical="center"/>
    </xf>
    <xf numFmtId="0" fontId="15" fillId="6" borderId="0" xfId="0" applyFont="1" applyFill="1" applyAlignment="1">
      <alignment horizontal="center" vertical="center" wrapText="1"/>
    </xf>
    <xf numFmtId="165" fontId="15" fillId="7" borderId="1" xfId="0" applyNumberFormat="1" applyFont="1" applyFill="1" applyBorder="1" applyAlignment="1" applyProtection="1">
      <alignment horizontal="right" vertical="center"/>
      <protection locked="0"/>
    </xf>
    <xf numFmtId="169" fontId="15" fillId="2" borderId="0" xfId="0" applyNumberFormat="1" applyFont="1" applyFill="1" applyAlignment="1">
      <alignment horizontal="center" vertical="center"/>
    </xf>
    <xf numFmtId="169" fontId="18" fillId="0" borderId="4" xfId="0" applyNumberFormat="1" applyFont="1" applyBorder="1" applyAlignment="1">
      <alignment horizontal="left" vertical="center" wrapText="1"/>
    </xf>
    <xf numFmtId="169" fontId="18" fillId="0" borderId="6" xfId="0" applyNumberFormat="1" applyFont="1" applyBorder="1" applyAlignment="1">
      <alignment horizontal="left" vertical="center" wrapText="1"/>
    </xf>
    <xf numFmtId="169" fontId="18" fillId="0" borderId="10" xfId="0" applyNumberFormat="1" applyFont="1" applyBorder="1" applyAlignment="1">
      <alignment horizontal="left" vertical="center" wrapText="1"/>
    </xf>
    <xf numFmtId="169" fontId="18" fillId="0" borderId="7" xfId="0" applyNumberFormat="1" applyFont="1" applyBorder="1" applyAlignment="1">
      <alignment horizontal="left" vertical="center" wrapText="1"/>
    </xf>
    <xf numFmtId="169" fontId="20" fillId="2" borderId="6" xfId="0" applyNumberFormat="1" applyFont="1" applyFill="1" applyBorder="1" applyAlignment="1">
      <alignment horizontal="center" vertical="center"/>
    </xf>
    <xf numFmtId="169" fontId="18" fillId="0" borderId="5" xfId="0" applyNumberFormat="1" applyFont="1" applyBorder="1" applyAlignment="1">
      <alignment horizontal="left" vertical="center" wrapText="1"/>
    </xf>
    <xf numFmtId="169" fontId="18" fillId="0" borderId="9" xfId="0" applyNumberFormat="1" applyFont="1" applyBorder="1" applyAlignment="1">
      <alignment horizontal="left" vertical="center" wrapText="1"/>
    </xf>
    <xf numFmtId="169" fontId="15" fillId="0" borderId="0" xfId="0" applyNumberFormat="1" applyFont="1" applyAlignment="1">
      <alignment horizontal="center" vertical="center"/>
    </xf>
    <xf numFmtId="169" fontId="15" fillId="0" borderId="6" xfId="0" applyNumberFormat="1" applyFont="1" applyBorder="1" applyAlignment="1">
      <alignment horizontal="center" vertical="center" wrapText="1"/>
    </xf>
    <xf numFmtId="169" fontId="15" fillId="0" borderId="6" xfId="0" applyNumberFormat="1" applyFont="1" applyBorder="1" applyAlignment="1">
      <alignment horizontal="center" vertical="center"/>
    </xf>
    <xf numFmtId="169" fontId="15" fillId="7" borderId="6" xfId="0" applyNumberFormat="1" applyFont="1" applyFill="1" applyBorder="1" applyAlignment="1">
      <alignment horizontal="center" vertical="center"/>
    </xf>
    <xf numFmtId="169" fontId="15" fillId="8" borderId="6" xfId="0" applyNumberFormat="1" applyFont="1" applyFill="1" applyBorder="1" applyAlignment="1">
      <alignment horizontal="center" vertical="center"/>
    </xf>
    <xf numFmtId="169" fontId="18" fillId="8" borderId="6" xfId="0" applyNumberFormat="1" applyFont="1" applyFill="1" applyBorder="1" applyAlignment="1">
      <alignment horizontal="left" vertical="center" wrapText="1"/>
    </xf>
    <xf numFmtId="165" fontId="20" fillId="0" borderId="1" xfId="0" applyNumberFormat="1" applyFont="1" applyBorder="1" applyAlignment="1" applyProtection="1">
      <alignment horizontal="right" vertical="center"/>
      <protection locked="0"/>
    </xf>
    <xf numFmtId="1" fontId="18" fillId="0" borderId="4" xfId="0" applyNumberFormat="1" applyFont="1" applyBorder="1" applyAlignment="1">
      <alignment horizontal="center" vertical="center"/>
    </xf>
    <xf numFmtId="2" fontId="20" fillId="0" borderId="1" xfId="1" applyNumberFormat="1" applyFont="1" applyBorder="1" applyAlignment="1" applyProtection="1">
      <alignment horizontal="center" vertical="center" wrapText="1"/>
    </xf>
    <xf numFmtId="170" fontId="15" fillId="0" borderId="1" xfId="1" applyNumberFormat="1" applyFont="1" applyBorder="1" applyAlignment="1" applyProtection="1">
      <alignment horizontal="center" vertical="center"/>
    </xf>
    <xf numFmtId="170" fontId="2" fillId="0" borderId="1" xfId="1" applyNumberFormat="1" applyFont="1" applyBorder="1" applyAlignment="1" applyProtection="1">
      <alignment horizontal="center" vertical="center"/>
    </xf>
    <xf numFmtId="1" fontId="18" fillId="0" borderId="0" xfId="0" applyNumberFormat="1" applyFont="1" applyBorder="1" applyAlignment="1">
      <alignment horizontal="center" vertical="center"/>
    </xf>
    <xf numFmtId="169" fontId="18" fillId="0" borderId="0" xfId="0" applyNumberFormat="1" applyFont="1" applyBorder="1" applyAlignment="1">
      <alignment horizontal="left" vertical="center" wrapText="1"/>
    </xf>
    <xf numFmtId="169" fontId="15" fillId="2" borderId="0" xfId="0" applyNumberFormat="1" applyFont="1" applyFill="1" applyBorder="1" applyAlignment="1">
      <alignment horizontal="center" vertical="center"/>
    </xf>
    <xf numFmtId="169" fontId="20" fillId="2" borderId="0" xfId="0" applyNumberFormat="1" applyFont="1" applyFill="1" applyBorder="1" applyAlignment="1">
      <alignment horizontal="center" vertical="center"/>
    </xf>
    <xf numFmtId="169" fontId="15" fillId="0" borderId="0" xfId="0" applyNumberFormat="1" applyFont="1" applyBorder="1" applyAlignment="1">
      <alignment horizontal="center" vertical="center"/>
    </xf>
    <xf numFmtId="169" fontId="15" fillId="0" borderId="0" xfId="0" applyNumberFormat="1" applyFont="1" applyBorder="1" applyAlignment="1">
      <alignment horizontal="center" vertical="center" wrapText="1"/>
    </xf>
    <xf numFmtId="169" fontId="15" fillId="7" borderId="0" xfId="0" applyNumberFormat="1" applyFont="1" applyFill="1" applyBorder="1" applyAlignment="1">
      <alignment horizontal="center" vertical="center"/>
    </xf>
    <xf numFmtId="169" fontId="15" fillId="8" borderId="0" xfId="0" applyNumberFormat="1" applyFont="1" applyFill="1" applyBorder="1" applyAlignment="1">
      <alignment horizontal="center" vertical="center"/>
    </xf>
    <xf numFmtId="1" fontId="18" fillId="6" borderId="0" xfId="0" applyNumberFormat="1" applyFont="1" applyFill="1" applyBorder="1" applyAlignment="1">
      <alignment horizontal="center" vertical="center"/>
    </xf>
    <xf numFmtId="169" fontId="18" fillId="6" borderId="0" xfId="0" applyNumberFormat="1" applyFont="1" applyFill="1" applyBorder="1" applyAlignment="1">
      <alignment horizontal="left" vertical="center" wrapText="1"/>
    </xf>
    <xf numFmtId="0" fontId="5" fillId="2" borderId="0" xfId="0" applyFont="1" applyFill="1" applyAlignment="1">
      <alignment horizontal="center" vertical="center" wrapText="1"/>
    </xf>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0" xfId="0" applyFont="1" applyFill="1" applyAlignment="1">
      <alignment horizontal="center" vertical="center" wrapText="1" readingOrder="1"/>
    </xf>
    <xf numFmtId="0" fontId="7" fillId="3"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5" borderId="1"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5" borderId="4" xfId="0" applyFont="1" applyFill="1" applyBorder="1" applyAlignment="1">
      <alignment horizontal="center" vertical="center"/>
    </xf>
    <xf numFmtId="0" fontId="8" fillId="5" borderId="5" xfId="0" applyFont="1" applyFill="1" applyBorder="1" applyAlignment="1">
      <alignment horizontal="center" vertical="center"/>
    </xf>
    <xf numFmtId="0" fontId="8" fillId="5" borderId="2" xfId="0" applyFont="1" applyFill="1" applyBorder="1" applyAlignment="1">
      <alignment horizontal="center" vertical="center"/>
    </xf>
    <xf numFmtId="0" fontId="5" fillId="2" borderId="0" xfId="3" applyFont="1" applyFill="1" applyAlignment="1">
      <alignment horizontal="center" vertical="center" wrapText="1"/>
    </xf>
    <xf numFmtId="0" fontId="13" fillId="2" borderId="3" xfId="3" applyFont="1" applyFill="1" applyBorder="1" applyAlignment="1">
      <alignment horizontal="center" vertical="center" wrapText="1"/>
    </xf>
    <xf numFmtId="0" fontId="3" fillId="2" borderId="0" xfId="3" applyFont="1" applyFill="1" applyAlignment="1">
      <alignment horizontal="center" vertical="center" wrapText="1"/>
    </xf>
    <xf numFmtId="169" fontId="20" fillId="10" borderId="0" xfId="0" applyNumberFormat="1" applyFont="1" applyFill="1" applyBorder="1" applyAlignment="1">
      <alignment horizontal="center" vertical="center" wrapText="1"/>
    </xf>
    <xf numFmtId="169" fontId="19" fillId="9" borderId="0" xfId="0" applyNumberFormat="1" applyFont="1" applyFill="1" applyBorder="1" applyAlignment="1">
      <alignment horizontal="center" vertical="center" wrapText="1"/>
    </xf>
    <xf numFmtId="0" fontId="19" fillId="6" borderId="0" xfId="0" applyFont="1" applyFill="1" applyAlignment="1">
      <alignment horizontal="center" vertical="center" wrapText="1"/>
    </xf>
    <xf numFmtId="0" fontId="17" fillId="2" borderId="0" xfId="0" applyFont="1" applyFill="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19" fillId="2" borderId="0" xfId="0" applyFont="1" applyFill="1" applyAlignment="1">
      <alignment horizontal="center" vertical="center" wrapText="1"/>
    </xf>
    <xf numFmtId="0" fontId="19" fillId="2" borderId="6" xfId="0" applyFont="1" applyFill="1" applyBorder="1" applyAlignment="1">
      <alignment horizontal="center" vertical="center" wrapText="1"/>
    </xf>
    <xf numFmtId="0" fontId="19" fillId="2" borderId="6" xfId="0" applyFont="1" applyFill="1" applyBorder="1" applyAlignment="1">
      <alignment horizontal="center" vertical="center"/>
    </xf>
    <xf numFmtId="0" fontId="18" fillId="2" borderId="6" xfId="0" applyFont="1" applyFill="1" applyBorder="1" applyAlignment="1">
      <alignment horizontal="center" vertical="center" wrapText="1"/>
    </xf>
    <xf numFmtId="0" fontId="18" fillId="2" borderId="6" xfId="0" applyFont="1" applyFill="1" applyBorder="1" applyAlignment="1">
      <alignment horizontal="center" vertical="center"/>
    </xf>
    <xf numFmtId="0" fontId="18" fillId="2" borderId="0" xfId="0" applyFont="1" applyFill="1" applyAlignment="1">
      <alignment horizontal="center" vertical="center" wrapText="1" readingOrder="1"/>
    </xf>
    <xf numFmtId="0" fontId="20" fillId="5" borderId="8" xfId="0" applyFont="1" applyFill="1" applyBorder="1" applyAlignment="1">
      <alignment horizontal="center" vertical="center" wrapText="1"/>
    </xf>
    <xf numFmtId="0" fontId="20" fillId="5" borderId="1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20" fillId="4" borderId="1" xfId="0" applyFont="1" applyFill="1" applyBorder="1" applyAlignment="1">
      <alignment horizontal="center" vertical="center"/>
    </xf>
    <xf numFmtId="0" fontId="20" fillId="0" borderId="1" xfId="0" applyFont="1" applyBorder="1" applyAlignment="1">
      <alignment horizontal="center" vertical="center" wrapText="1"/>
    </xf>
    <xf numFmtId="0" fontId="16" fillId="2" borderId="0" xfId="3" applyFont="1" applyFill="1" applyAlignment="1">
      <alignment horizontal="center" vertical="top" wrapText="1"/>
    </xf>
    <xf numFmtId="0" fontId="20" fillId="5" borderId="1"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5" borderId="4" xfId="0" applyFont="1" applyFill="1" applyBorder="1" applyAlignment="1">
      <alignment horizontal="center" vertical="center"/>
    </xf>
    <xf numFmtId="0" fontId="20" fillId="5" borderId="5" xfId="0" applyFont="1" applyFill="1" applyBorder="1" applyAlignment="1">
      <alignment horizontal="center" vertical="center"/>
    </xf>
    <xf numFmtId="0" fontId="20" fillId="5" borderId="2" xfId="0" applyFont="1" applyFill="1" applyBorder="1" applyAlignment="1">
      <alignment horizontal="center" vertical="center"/>
    </xf>
    <xf numFmtId="0" fontId="17" fillId="2" borderId="0" xfId="3" applyFont="1" applyFill="1" applyAlignment="1">
      <alignment horizontal="center" vertical="center" wrapText="1"/>
    </xf>
    <xf numFmtId="0" fontId="16" fillId="2" borderId="0" xfId="3" applyFont="1" applyFill="1" applyAlignment="1">
      <alignment horizontal="center" vertical="center" wrapText="1"/>
    </xf>
    <xf numFmtId="169" fontId="20" fillId="5" borderId="1" xfId="0" applyNumberFormat="1" applyFont="1" applyFill="1" applyBorder="1" applyAlignment="1">
      <alignment horizontal="center" vertical="center" wrapText="1"/>
    </xf>
    <xf numFmtId="169" fontId="20" fillId="5" borderId="8" xfId="0" applyNumberFormat="1" applyFont="1" applyFill="1" applyBorder="1" applyAlignment="1">
      <alignment horizontal="center" vertical="center" wrapText="1"/>
    </xf>
    <xf numFmtId="169" fontId="19" fillId="3" borderId="4" xfId="0" applyNumberFormat="1" applyFont="1" applyFill="1" applyBorder="1" applyAlignment="1">
      <alignment horizontal="center" vertical="center" wrapText="1"/>
    </xf>
  </cellXfs>
  <cellStyles count="5">
    <cellStyle name="Moneda" xfId="1" builtinId="4"/>
    <cellStyle name="Normal" xfId="0" builtinId="0"/>
    <cellStyle name="Normal 2" xfId="3"/>
    <cellStyle name="Porcentaje" xfId="2" builtinId="5"/>
    <cellStyle name="TableStyleLight1" xfId="4"/>
  </cellStyles>
  <dxfs count="14">
    <dxf>
      <font>
        <color rgb="FF006100"/>
      </font>
      <fill>
        <patternFill>
          <bgColor rgb="FFC6EFCE"/>
        </patternFill>
      </fill>
    </dxf>
    <dxf>
      <font>
        <color rgb="FF006100"/>
      </font>
      <fill>
        <patternFill>
          <bgColor rgb="FFC6EFCE"/>
        </patternFill>
      </fill>
    </dxf>
    <dxf>
      <font>
        <color rgb="FFFFFFFF"/>
      </font>
    </dxf>
    <dxf>
      <font>
        <color rgb="FF9C0006"/>
      </font>
      <fill>
        <patternFill>
          <bgColor rgb="FFFFC7CE"/>
        </patternFill>
      </fill>
    </dxf>
    <dxf>
      <font>
        <color rgb="FFFFFFFF"/>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FFFFFF"/>
      </font>
    </dxf>
    <dxf>
      <font>
        <color rgb="FF9C0006"/>
      </font>
      <fill>
        <patternFill>
          <bgColor rgb="FFFFC7CE"/>
        </patternFill>
      </fill>
    </dxf>
    <dxf>
      <font>
        <color rgb="FFFFFFFF"/>
      </font>
    </dxf>
    <dxf>
      <font>
        <color rgb="FF9C0006"/>
      </font>
      <fill>
        <patternFill>
          <bgColor rgb="FFFFC7CE"/>
        </patternFill>
      </fill>
    </dxf>
    <dxf>
      <font>
        <color rgb="FFFFFFFF"/>
      </font>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08080"/>
      <rgbColor rgb="FFC0C0C0"/>
      <rgbColor rgb="FF808080"/>
      <rgbColor rgb="FF729FC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7CE"/>
      <rgbColor rgb="FF3366FF"/>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view="pageBreakPreview" topLeftCell="Z15" zoomScale="140" zoomScaleNormal="100" zoomScalePageLayoutView="140" workbookViewId="0">
      <selection activeCell="AR32" sqref="AR32"/>
    </sheetView>
  </sheetViews>
  <sheetFormatPr baseColWidth="10" defaultColWidth="11.42578125" defaultRowHeight="12.75" customHeight="1" x14ac:dyDescent="0.25"/>
  <cols>
    <col min="1" max="1" width="4.28515625" style="8" customWidth="1"/>
    <col min="2" max="2" width="32.7109375" style="8" customWidth="1"/>
    <col min="3" max="3" width="17.140625" style="9" customWidth="1"/>
    <col min="4" max="4" width="12.140625" style="8" customWidth="1"/>
    <col min="5" max="5" width="14.28515625" style="8" customWidth="1"/>
    <col min="6" max="6" width="10.85546875" style="8" customWidth="1"/>
    <col min="7" max="7" width="13" style="8" customWidth="1"/>
    <col min="8" max="8" width="12.140625" style="8" customWidth="1"/>
    <col min="9" max="9" width="13.28515625" style="8" customWidth="1"/>
    <col min="10" max="10" width="6.85546875" style="8" customWidth="1"/>
    <col min="11" max="11" width="12.5703125" style="8" customWidth="1"/>
    <col min="12" max="12" width="15.5703125" style="8" customWidth="1"/>
    <col min="13" max="13" width="12" style="8" customWidth="1"/>
    <col min="14" max="14" width="9.5703125" style="8" customWidth="1"/>
    <col min="15" max="15" width="13.42578125" style="8" customWidth="1"/>
    <col min="16" max="16" width="11.28515625" style="8" customWidth="1"/>
    <col min="17" max="17" width="11.42578125" style="8" customWidth="1"/>
    <col min="18" max="18" width="9.42578125" style="8" customWidth="1"/>
    <col min="19" max="19" width="11.140625" style="8" customWidth="1"/>
    <col min="20" max="20" width="10.28515625" style="8" customWidth="1"/>
    <col min="21" max="21" width="11.5703125" style="8" customWidth="1"/>
    <col min="22" max="22" width="9.42578125" style="8" customWidth="1"/>
    <col min="23" max="23" width="11.42578125" style="8" customWidth="1"/>
    <col min="24" max="24" width="10.7109375" style="8" customWidth="1"/>
    <col min="25" max="27" width="10.5703125" style="8" customWidth="1"/>
    <col min="28" max="28" width="9.140625" style="8" customWidth="1"/>
    <col min="29" max="29" width="10" style="8" customWidth="1"/>
    <col min="30" max="30" width="9.42578125" style="8" customWidth="1"/>
    <col min="31" max="31" width="11.28515625" style="8" customWidth="1"/>
    <col min="32" max="32" width="12" style="8" customWidth="1"/>
    <col min="33" max="33" width="11.42578125" style="8"/>
    <col min="34" max="34" width="9.42578125" style="8" customWidth="1"/>
    <col min="35" max="35" width="10.5703125" style="8" customWidth="1"/>
    <col min="36" max="36" width="10.85546875" style="8" customWidth="1"/>
    <col min="37" max="37" width="11.42578125" style="8"/>
    <col min="38" max="40" width="15.85546875" style="8" customWidth="1"/>
    <col min="41" max="41" width="13.85546875" style="8" customWidth="1"/>
    <col min="42" max="42" width="5.42578125" style="8" customWidth="1"/>
    <col min="43" max="43" width="12.7109375" style="8" customWidth="1"/>
    <col min="44" max="44" width="12.42578125" style="10" customWidth="1"/>
    <col min="45" max="45" width="16.42578125" style="10" customWidth="1"/>
    <col min="46" max="16384" width="11.42578125" style="10"/>
  </cols>
  <sheetData>
    <row r="1" spans="1:45" x14ac:dyDescent="0.25">
      <c r="A1" s="11"/>
      <c r="B1" s="11"/>
      <c r="C1" s="12"/>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3"/>
      <c r="AS1" s="13"/>
    </row>
    <row r="2" spans="1:45" x14ac:dyDescent="0.25">
      <c r="A2" s="11"/>
      <c r="B2" s="11"/>
      <c r="D2" s="14"/>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13"/>
      <c r="AS2" s="13"/>
    </row>
    <row r="3" spans="1:45" ht="38.25" customHeight="1" x14ac:dyDescent="0.25">
      <c r="A3" s="11"/>
      <c r="B3" s="11"/>
      <c r="C3" s="12"/>
      <c r="D3" s="12"/>
      <c r="E3" s="15"/>
      <c r="F3" s="15"/>
      <c r="G3" s="15"/>
      <c r="H3" s="15"/>
      <c r="I3" s="15"/>
      <c r="J3" s="15"/>
      <c r="K3" s="15"/>
      <c r="L3" s="127" t="s">
        <v>0</v>
      </c>
      <c r="M3" s="127"/>
      <c r="N3" s="127"/>
      <c r="O3" s="127"/>
      <c r="P3" s="127"/>
      <c r="Q3" s="127"/>
      <c r="R3" s="127"/>
      <c r="S3" s="127"/>
      <c r="T3" s="127"/>
      <c r="U3" s="127"/>
      <c r="V3" s="127"/>
      <c r="W3" s="127"/>
      <c r="X3" s="127"/>
      <c r="Y3" s="127"/>
      <c r="Z3" s="127"/>
      <c r="AA3" s="127"/>
      <c r="AB3" s="127"/>
      <c r="AC3" s="7"/>
      <c r="AD3" s="7"/>
      <c r="AE3" s="7"/>
      <c r="AF3" s="7"/>
      <c r="AG3" s="7"/>
      <c r="AH3" s="7"/>
      <c r="AI3" s="7"/>
      <c r="AJ3" s="7"/>
      <c r="AK3" s="16"/>
      <c r="AL3" s="16"/>
      <c r="AM3" s="16"/>
      <c r="AN3" s="16"/>
      <c r="AO3" s="16"/>
      <c r="AP3" s="16"/>
      <c r="AQ3" s="16"/>
      <c r="AR3" s="13"/>
      <c r="AS3" s="13"/>
    </row>
    <row r="4" spans="1:45" x14ac:dyDescent="0.25">
      <c r="A4" s="11"/>
      <c r="B4" s="11"/>
      <c r="C4" s="12"/>
      <c r="D4" s="14"/>
      <c r="E4" s="7"/>
      <c r="F4" s="7"/>
      <c r="G4" s="7"/>
      <c r="H4" s="7"/>
      <c r="I4" s="7"/>
      <c r="J4" s="7"/>
      <c r="K4" s="7"/>
      <c r="L4" s="7"/>
      <c r="M4" s="7"/>
      <c r="N4" s="7"/>
      <c r="O4" s="7"/>
      <c r="P4" s="11"/>
      <c r="Q4" s="11"/>
      <c r="R4" s="11"/>
      <c r="S4" s="11"/>
      <c r="T4" s="11"/>
      <c r="U4" s="11"/>
      <c r="V4" s="11"/>
      <c r="W4" s="11"/>
      <c r="X4" s="11"/>
      <c r="Y4" s="11"/>
      <c r="Z4" s="11"/>
      <c r="AA4" s="11"/>
      <c r="AB4" s="16"/>
      <c r="AC4" s="16"/>
      <c r="AD4" s="16"/>
      <c r="AE4" s="16"/>
      <c r="AF4" s="16"/>
      <c r="AG4" s="16"/>
      <c r="AH4" s="16"/>
      <c r="AI4" s="16"/>
      <c r="AJ4" s="16"/>
      <c r="AK4" s="16"/>
      <c r="AL4" s="16"/>
      <c r="AM4" s="16"/>
      <c r="AN4" s="16"/>
      <c r="AO4" s="16"/>
      <c r="AP4" s="16"/>
      <c r="AQ4" s="16"/>
      <c r="AR4" s="13"/>
      <c r="AS4" s="13"/>
    </row>
    <row r="5" spans="1:45" ht="25.5" customHeight="1" x14ac:dyDescent="0.25">
      <c r="A5" s="11"/>
      <c r="B5" s="11"/>
      <c r="C5" s="12"/>
      <c r="D5" s="17"/>
      <c r="E5" s="7" t="s">
        <v>1</v>
      </c>
      <c r="F5" s="7"/>
      <c r="G5" s="7"/>
      <c r="H5" s="18">
        <v>45581</v>
      </c>
      <c r="I5" s="12"/>
      <c r="J5" s="12"/>
      <c r="K5" s="12"/>
      <c r="L5" s="12"/>
      <c r="M5" s="12"/>
      <c r="N5" s="12"/>
      <c r="O5" s="12"/>
      <c r="P5" s="11"/>
      <c r="Q5" s="11"/>
      <c r="R5" s="11"/>
      <c r="S5" s="11"/>
      <c r="T5" s="11"/>
      <c r="U5" s="11"/>
      <c r="V5" s="11"/>
      <c r="W5" s="11"/>
      <c r="X5" s="11"/>
      <c r="Y5" s="11"/>
      <c r="Z5" s="11"/>
      <c r="AA5" s="11"/>
      <c r="AB5" s="16"/>
      <c r="AC5" s="16"/>
      <c r="AD5" s="16"/>
      <c r="AE5" s="16"/>
      <c r="AF5" s="16"/>
      <c r="AG5" s="16"/>
      <c r="AH5" s="16"/>
      <c r="AI5" s="16"/>
      <c r="AJ5" s="16"/>
      <c r="AK5" s="16"/>
      <c r="AL5" s="16"/>
      <c r="AM5" s="16"/>
      <c r="AN5" s="16"/>
      <c r="AO5" s="16"/>
      <c r="AP5" s="16"/>
      <c r="AQ5" s="16"/>
      <c r="AR5" s="13"/>
      <c r="AS5" s="13"/>
    </row>
    <row r="6" spans="1:45" ht="47.25" customHeight="1" x14ac:dyDescent="0.25">
      <c r="A6" s="11"/>
      <c r="B6" s="11"/>
      <c r="C6" s="12"/>
      <c r="D6" s="15"/>
      <c r="E6" s="6"/>
      <c r="F6" s="6"/>
      <c r="G6" s="6"/>
      <c r="H6" s="6"/>
      <c r="I6" s="6"/>
      <c r="J6" s="6"/>
      <c r="K6" s="6"/>
      <c r="L6" s="128" t="s">
        <v>2</v>
      </c>
      <c r="M6" s="128"/>
      <c r="N6" s="128"/>
      <c r="O6" s="128"/>
      <c r="P6" s="128"/>
      <c r="Q6" s="128"/>
      <c r="R6" s="128"/>
      <c r="S6" s="128"/>
      <c r="T6" s="128"/>
      <c r="U6" s="128"/>
      <c r="V6" s="128"/>
      <c r="W6" s="128"/>
      <c r="X6" s="128"/>
      <c r="Y6" s="128"/>
      <c r="Z6" s="128"/>
      <c r="AA6" s="128"/>
      <c r="AB6" s="128"/>
      <c r="AC6" s="6"/>
      <c r="AD6" s="6"/>
      <c r="AE6" s="6"/>
      <c r="AF6" s="6"/>
      <c r="AG6" s="6"/>
      <c r="AH6" s="6"/>
      <c r="AI6" s="6"/>
      <c r="AJ6" s="6"/>
      <c r="AK6" s="6"/>
      <c r="AL6" s="6"/>
      <c r="AM6" s="6"/>
      <c r="AN6" s="6"/>
      <c r="AO6" s="6"/>
      <c r="AP6" s="6"/>
      <c r="AQ6" s="6"/>
      <c r="AR6" s="13"/>
      <c r="AS6" s="13"/>
    </row>
    <row r="7" spans="1:45" ht="72" customHeight="1" x14ac:dyDescent="0.25">
      <c r="A7" s="11"/>
      <c r="B7" s="11"/>
      <c r="C7" s="12"/>
      <c r="D7" s="19"/>
      <c r="E7" s="15"/>
      <c r="F7" s="15"/>
      <c r="G7" s="15"/>
      <c r="H7" s="15"/>
      <c r="I7" s="7" t="s">
        <v>3</v>
      </c>
      <c r="J7" s="7"/>
      <c r="K7" s="7"/>
      <c r="L7" s="127" t="s">
        <v>4</v>
      </c>
      <c r="M7" s="127"/>
      <c r="N7" s="127"/>
      <c r="O7" s="127"/>
      <c r="P7" s="127"/>
      <c r="Q7" s="127"/>
      <c r="R7" s="127"/>
      <c r="S7" s="127"/>
      <c r="T7" s="127"/>
      <c r="U7" s="127"/>
      <c r="V7" s="127"/>
      <c r="W7" s="127"/>
      <c r="X7" s="127"/>
      <c r="Y7" s="127"/>
      <c r="Z7" s="127"/>
      <c r="AA7" s="127"/>
      <c r="AB7" s="127"/>
      <c r="AC7" s="7"/>
      <c r="AD7" s="7"/>
      <c r="AE7" s="7"/>
      <c r="AF7" s="7"/>
      <c r="AG7" s="7"/>
      <c r="AH7" s="7"/>
      <c r="AI7" s="7"/>
      <c r="AJ7" s="7"/>
      <c r="AK7" s="15"/>
      <c r="AL7" s="15"/>
      <c r="AM7" s="15"/>
      <c r="AN7" s="15"/>
      <c r="AO7" s="15"/>
      <c r="AP7" s="15"/>
      <c r="AQ7" s="15"/>
      <c r="AR7" s="13"/>
      <c r="AS7" s="13"/>
    </row>
    <row r="8" spans="1:45" ht="37.5" customHeight="1" x14ac:dyDescent="0.25">
      <c r="A8" s="11"/>
      <c r="B8" s="11"/>
      <c r="C8" s="12"/>
      <c r="D8" s="17"/>
      <c r="E8" s="6"/>
      <c r="F8" s="6"/>
      <c r="G8" s="6"/>
      <c r="H8" s="6"/>
      <c r="I8" s="6"/>
      <c r="J8" s="6"/>
      <c r="K8" s="6"/>
      <c r="L8" s="128" t="s">
        <v>5</v>
      </c>
      <c r="M8" s="128"/>
      <c r="N8" s="128"/>
      <c r="O8" s="128"/>
      <c r="P8" s="128"/>
      <c r="Q8" s="128"/>
      <c r="R8" s="128"/>
      <c r="S8" s="128"/>
      <c r="T8" s="128"/>
      <c r="U8" s="128"/>
      <c r="V8" s="128"/>
      <c r="W8" s="128"/>
      <c r="X8" s="128"/>
      <c r="Y8" s="128"/>
      <c r="Z8" s="128"/>
      <c r="AA8" s="128"/>
      <c r="AB8" s="128"/>
      <c r="AC8" s="6"/>
      <c r="AD8" s="6"/>
      <c r="AE8" s="6"/>
      <c r="AF8" s="6"/>
      <c r="AG8" s="6"/>
      <c r="AH8" s="6"/>
      <c r="AI8" s="6"/>
      <c r="AJ8" s="6"/>
      <c r="AK8" s="6"/>
      <c r="AL8" s="6"/>
      <c r="AM8" s="6"/>
      <c r="AN8" s="6"/>
      <c r="AO8" s="6"/>
      <c r="AP8" s="6"/>
      <c r="AQ8" s="6"/>
      <c r="AR8" s="13"/>
      <c r="AS8" s="13"/>
    </row>
    <row r="9" spans="1:45" x14ac:dyDescent="0.25">
      <c r="A9" s="11"/>
      <c r="B9" s="11"/>
      <c r="C9" s="12"/>
      <c r="D9" s="17"/>
      <c r="E9" s="6"/>
      <c r="F9" s="6"/>
      <c r="G9" s="6"/>
      <c r="H9" s="6"/>
      <c r="I9" s="6"/>
      <c r="J9" s="6"/>
      <c r="K9" s="6"/>
      <c r="L9" s="6"/>
      <c r="M9" s="6"/>
      <c r="N9" s="6"/>
      <c r="O9" s="6"/>
      <c r="P9" s="6"/>
      <c r="Q9" s="6"/>
      <c r="R9" s="6"/>
      <c r="S9" s="6"/>
      <c r="T9" s="6"/>
      <c r="U9" s="6"/>
      <c r="V9" s="6"/>
      <c r="W9" s="6"/>
      <c r="X9" s="6"/>
      <c r="Y9" s="6"/>
      <c r="Z9" s="6"/>
      <c r="AA9" s="6"/>
      <c r="AB9" s="16"/>
      <c r="AC9" s="16"/>
      <c r="AD9" s="16"/>
      <c r="AE9" s="16"/>
      <c r="AF9" s="16"/>
      <c r="AG9" s="16"/>
      <c r="AH9" s="16"/>
      <c r="AI9" s="16"/>
      <c r="AJ9" s="16"/>
      <c r="AK9" s="16"/>
      <c r="AL9" s="16"/>
      <c r="AM9" s="16"/>
      <c r="AN9" s="16"/>
      <c r="AO9" s="16"/>
      <c r="AP9" s="16"/>
      <c r="AQ9" s="16"/>
      <c r="AR9" s="13"/>
      <c r="AS9" s="13"/>
    </row>
    <row r="10" spans="1:45" ht="15.75" customHeight="1" x14ac:dyDescent="0.25">
      <c r="A10" s="11"/>
      <c r="B10" s="11"/>
      <c r="C10" s="12"/>
      <c r="D10" s="17"/>
      <c r="E10" s="129"/>
      <c r="F10" s="129"/>
      <c r="G10" s="129"/>
      <c r="H10" s="129"/>
      <c r="I10" s="11"/>
      <c r="J10" s="11"/>
      <c r="K10" s="11"/>
      <c r="L10" s="5"/>
      <c r="M10" s="130" t="s">
        <v>6</v>
      </c>
      <c r="N10" s="130"/>
      <c r="O10" s="130"/>
      <c r="P10" s="130"/>
      <c r="Q10" s="130"/>
      <c r="R10" s="130"/>
      <c r="S10" s="130"/>
      <c r="T10" s="130"/>
      <c r="U10" s="130"/>
      <c r="V10" s="130"/>
      <c r="W10" s="130"/>
      <c r="X10" s="130"/>
      <c r="Y10" s="130"/>
      <c r="Z10" s="130"/>
      <c r="AA10" s="130"/>
      <c r="AB10" s="130"/>
      <c r="AC10" s="4"/>
      <c r="AD10" s="4"/>
      <c r="AE10" s="4"/>
      <c r="AF10" s="4"/>
      <c r="AG10" s="4"/>
      <c r="AH10" s="4"/>
      <c r="AI10" s="4"/>
      <c r="AJ10" s="4"/>
      <c r="AK10" s="16"/>
      <c r="AL10" s="16"/>
      <c r="AM10" s="16"/>
      <c r="AN10" s="16"/>
      <c r="AO10" s="16"/>
      <c r="AP10" s="16"/>
      <c r="AQ10" s="16"/>
      <c r="AR10" s="13"/>
      <c r="AS10" s="13"/>
    </row>
    <row r="11" spans="1:45" x14ac:dyDescent="0.25">
      <c r="A11" s="11"/>
      <c r="B11" s="11"/>
      <c r="C11" s="12"/>
      <c r="D11" s="19"/>
      <c r="E11" s="19"/>
      <c r="F11" s="19"/>
      <c r="G11" s="19"/>
      <c r="H11" s="19"/>
      <c r="I11" s="11"/>
      <c r="J11" s="11"/>
      <c r="K11" s="11"/>
      <c r="L11" s="19"/>
      <c r="M11" s="131" t="s">
        <v>7</v>
      </c>
      <c r="N11" s="131"/>
      <c r="O11" s="131"/>
      <c r="P11" s="131"/>
      <c r="Q11" s="131"/>
      <c r="R11" s="131"/>
      <c r="S11" s="131"/>
      <c r="T11" s="131"/>
      <c r="U11" s="131"/>
      <c r="V11" s="131"/>
      <c r="W11" s="131"/>
      <c r="X11" s="131"/>
      <c r="Y11" s="131" t="s">
        <v>8</v>
      </c>
      <c r="Z11" s="131"/>
      <c r="AA11" s="131"/>
      <c r="AB11" s="131"/>
      <c r="AC11" s="3"/>
      <c r="AD11" s="3"/>
      <c r="AE11" s="3"/>
      <c r="AF11" s="3"/>
      <c r="AG11" s="3"/>
      <c r="AH11" s="3"/>
      <c r="AI11" s="3"/>
      <c r="AJ11" s="3"/>
      <c r="AK11" s="16"/>
      <c r="AL11" s="16"/>
      <c r="AM11" s="16"/>
      <c r="AN11" s="16"/>
      <c r="AO11" s="16"/>
      <c r="AP11" s="16"/>
      <c r="AQ11" s="16"/>
      <c r="AR11" s="13"/>
      <c r="AS11" s="13"/>
    </row>
    <row r="12" spans="1:45" ht="57" customHeight="1" x14ac:dyDescent="0.25">
      <c r="A12" s="11"/>
      <c r="B12" s="11"/>
      <c r="C12" s="12"/>
      <c r="D12" s="17"/>
      <c r="E12" s="6"/>
      <c r="F12" s="6"/>
      <c r="G12" s="6"/>
      <c r="H12" s="19"/>
      <c r="I12" s="11"/>
      <c r="J12" s="11"/>
      <c r="K12" s="11"/>
      <c r="L12" s="6"/>
      <c r="M12" s="132" t="s">
        <v>9</v>
      </c>
      <c r="N12" s="132"/>
      <c r="O12" s="132"/>
      <c r="P12" s="132"/>
      <c r="Q12" s="132"/>
      <c r="R12" s="132"/>
      <c r="S12" s="132"/>
      <c r="T12" s="132"/>
      <c r="U12" s="132"/>
      <c r="V12" s="132"/>
      <c r="W12" s="132"/>
      <c r="X12" s="132"/>
      <c r="Y12" s="133">
        <v>528</v>
      </c>
      <c r="Z12" s="133"/>
      <c r="AA12" s="133"/>
      <c r="AB12" s="133"/>
      <c r="AC12" s="2"/>
      <c r="AD12" s="2"/>
      <c r="AE12" s="2"/>
      <c r="AF12" s="2"/>
      <c r="AG12" s="2"/>
      <c r="AH12" s="2"/>
      <c r="AI12" s="2"/>
      <c r="AJ12" s="2"/>
      <c r="AK12" s="16"/>
      <c r="AL12" s="16"/>
      <c r="AM12" s="16"/>
      <c r="AN12" s="16"/>
      <c r="AO12" s="16"/>
      <c r="AP12" s="16"/>
      <c r="AQ12" s="16"/>
      <c r="AR12" s="13"/>
      <c r="AS12" s="13"/>
    </row>
    <row r="13" spans="1:45" ht="15.75" customHeight="1" x14ac:dyDescent="0.25">
      <c r="A13" s="11"/>
      <c r="B13" s="11"/>
      <c r="C13" s="12"/>
      <c r="D13" s="17"/>
      <c r="E13" s="6"/>
      <c r="F13" s="6"/>
      <c r="G13" s="6"/>
      <c r="H13" s="19"/>
      <c r="I13" s="11"/>
      <c r="J13" s="11"/>
      <c r="K13" s="11"/>
      <c r="L13" s="6"/>
      <c r="M13" s="132" t="s">
        <v>10</v>
      </c>
      <c r="N13" s="132"/>
      <c r="O13" s="132"/>
      <c r="P13" s="132"/>
      <c r="Q13" s="132"/>
      <c r="R13" s="132"/>
      <c r="S13" s="132"/>
      <c r="T13" s="132"/>
      <c r="U13" s="132"/>
      <c r="V13" s="132"/>
      <c r="W13" s="132"/>
      <c r="X13" s="132"/>
      <c r="Y13" s="133">
        <v>1050</v>
      </c>
      <c r="Z13" s="133"/>
      <c r="AA13" s="133"/>
      <c r="AB13" s="133"/>
      <c r="AC13" s="2"/>
      <c r="AD13" s="2"/>
      <c r="AE13" s="2"/>
      <c r="AF13" s="2"/>
      <c r="AG13" s="2"/>
      <c r="AH13" s="2"/>
      <c r="AI13" s="2"/>
      <c r="AJ13" s="2"/>
      <c r="AK13" s="16"/>
      <c r="AL13" s="16"/>
      <c r="AM13" s="16"/>
      <c r="AN13" s="16"/>
      <c r="AO13" s="16"/>
      <c r="AP13" s="16"/>
      <c r="AQ13" s="16"/>
      <c r="AR13" s="13"/>
      <c r="AS13" s="13"/>
    </row>
    <row r="14" spans="1:45" ht="23.25" customHeight="1" x14ac:dyDescent="0.25">
      <c r="A14" s="11"/>
      <c r="B14" s="11"/>
      <c r="C14" s="12"/>
      <c r="D14" s="17"/>
      <c r="E14" s="6"/>
      <c r="F14" s="6"/>
      <c r="G14" s="6"/>
      <c r="H14" s="11"/>
      <c r="I14" s="6"/>
      <c r="J14" s="6"/>
      <c r="K14" s="6"/>
      <c r="L14" s="6"/>
      <c r="M14" s="6"/>
      <c r="N14" s="6"/>
      <c r="O14" s="6"/>
      <c r="P14" s="11"/>
      <c r="Q14" s="11"/>
      <c r="R14" s="11"/>
      <c r="S14" s="11"/>
      <c r="T14" s="11"/>
      <c r="U14" s="11"/>
      <c r="V14" s="11"/>
      <c r="W14" s="11"/>
      <c r="X14" s="11"/>
      <c r="Y14" s="11"/>
      <c r="Z14" s="11"/>
      <c r="AA14" s="11"/>
      <c r="AB14" s="16"/>
      <c r="AC14" s="16"/>
      <c r="AD14" s="16"/>
      <c r="AE14" s="16"/>
      <c r="AF14" s="16"/>
      <c r="AG14" s="16"/>
      <c r="AH14" s="16"/>
      <c r="AI14" s="16"/>
      <c r="AJ14" s="16"/>
      <c r="AK14" s="16"/>
      <c r="AL14" s="16"/>
      <c r="AM14" s="16"/>
      <c r="AN14" s="16"/>
      <c r="AO14" s="16"/>
      <c r="AP14" s="16"/>
      <c r="AQ14" s="16"/>
      <c r="AR14" s="13"/>
      <c r="AS14" s="13"/>
    </row>
    <row r="15" spans="1:45" ht="66" customHeight="1" x14ac:dyDescent="0.25">
      <c r="A15" s="11"/>
      <c r="B15" s="11"/>
      <c r="C15" s="12"/>
      <c r="D15" s="11"/>
      <c r="E15" s="11"/>
      <c r="F15" s="11"/>
      <c r="G15" s="11"/>
      <c r="H15" s="11"/>
      <c r="I15" s="11"/>
      <c r="J15" s="11"/>
      <c r="K15" s="11"/>
      <c r="L15" s="134" t="s">
        <v>11</v>
      </c>
      <c r="M15" s="134"/>
      <c r="N15" s="134"/>
      <c r="O15" s="134"/>
      <c r="P15" s="134"/>
      <c r="Q15" s="134"/>
      <c r="R15" s="134"/>
      <c r="S15" s="134"/>
      <c r="T15" s="134"/>
      <c r="U15" s="134"/>
      <c r="V15" s="134"/>
      <c r="W15" s="134"/>
      <c r="X15" s="134"/>
      <c r="Y15" s="134"/>
      <c r="Z15" s="134"/>
      <c r="AA15" s="134"/>
      <c r="AB15" s="134"/>
      <c r="AC15" s="1"/>
      <c r="AD15" s="1"/>
      <c r="AE15" s="1"/>
      <c r="AF15" s="1"/>
      <c r="AG15" s="1"/>
      <c r="AH15" s="1"/>
      <c r="AI15" s="1"/>
      <c r="AJ15" s="1"/>
      <c r="AK15" s="1"/>
      <c r="AL15" s="1"/>
      <c r="AM15" s="1"/>
      <c r="AN15" s="1"/>
      <c r="AO15" s="1"/>
      <c r="AP15" s="1"/>
      <c r="AQ15" s="20"/>
      <c r="AR15" s="21"/>
      <c r="AS15" s="21"/>
    </row>
    <row r="16" spans="1:45" ht="12" customHeight="1" x14ac:dyDescent="0.25">
      <c r="A16" s="11"/>
      <c r="B16" s="11"/>
      <c r="C16" s="12"/>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3"/>
      <c r="AS16" s="13"/>
    </row>
    <row r="17" spans="1:45" x14ac:dyDescent="0.25">
      <c r="A17" s="11"/>
      <c r="B17" s="11"/>
      <c r="C17" s="12"/>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3"/>
      <c r="AS17" s="13"/>
    </row>
    <row r="18" spans="1:45" x14ac:dyDescent="0.25">
      <c r="A18" s="11"/>
      <c r="B18" s="11"/>
      <c r="C18" s="12"/>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3"/>
      <c r="AS18" s="13"/>
    </row>
    <row r="19" spans="1:45" s="22" customFormat="1" ht="10.5" customHeight="1" x14ac:dyDescent="0.25">
      <c r="A19" s="135" t="s">
        <v>12</v>
      </c>
      <c r="B19" s="135" t="s">
        <v>13</v>
      </c>
      <c r="C19" s="135" t="s">
        <v>14</v>
      </c>
      <c r="D19" s="135" t="s">
        <v>15</v>
      </c>
      <c r="E19" s="136" t="s">
        <v>16</v>
      </c>
      <c r="F19" s="136"/>
      <c r="G19" s="136"/>
      <c r="H19" s="136"/>
      <c r="I19" s="137" t="s">
        <v>17</v>
      </c>
      <c r="J19" s="137"/>
      <c r="K19" s="137"/>
      <c r="L19" s="137"/>
      <c r="M19" s="136" t="s">
        <v>18</v>
      </c>
      <c r="N19" s="136"/>
      <c r="O19" s="136"/>
      <c r="P19" s="136"/>
      <c r="Q19" s="137" t="s">
        <v>19</v>
      </c>
      <c r="R19" s="137"/>
      <c r="S19" s="137"/>
      <c r="T19" s="137"/>
      <c r="U19" s="136" t="s">
        <v>20</v>
      </c>
      <c r="V19" s="136"/>
      <c r="W19" s="136"/>
      <c r="X19" s="136"/>
      <c r="Y19" s="137" t="s">
        <v>21</v>
      </c>
      <c r="Z19" s="137"/>
      <c r="AA19" s="137"/>
      <c r="AB19" s="137"/>
      <c r="AC19" s="136" t="s">
        <v>22</v>
      </c>
      <c r="AD19" s="136"/>
      <c r="AE19" s="136"/>
      <c r="AF19" s="136"/>
      <c r="AG19" s="141" t="s">
        <v>23</v>
      </c>
      <c r="AH19" s="142"/>
      <c r="AI19" s="142"/>
      <c r="AJ19" s="143"/>
      <c r="AK19" s="11"/>
      <c r="AL19" s="138" t="s">
        <v>24</v>
      </c>
      <c r="AM19" s="138" t="s">
        <v>25</v>
      </c>
      <c r="AN19" s="138" t="s">
        <v>26</v>
      </c>
      <c r="AO19" s="138" t="s">
        <v>27</v>
      </c>
      <c r="AP19" s="11"/>
      <c r="AQ19" s="138" t="s">
        <v>28</v>
      </c>
      <c r="AR19" s="139" t="s">
        <v>29</v>
      </c>
      <c r="AS19" s="139" t="s">
        <v>30</v>
      </c>
    </row>
    <row r="20" spans="1:45" ht="51" customHeight="1" x14ac:dyDescent="0.25">
      <c r="A20" s="135"/>
      <c r="B20" s="135"/>
      <c r="C20" s="135"/>
      <c r="D20" s="135"/>
      <c r="E20" s="23" t="s">
        <v>31</v>
      </c>
      <c r="F20" s="23" t="s">
        <v>32</v>
      </c>
      <c r="G20" s="23" t="s">
        <v>33</v>
      </c>
      <c r="H20" s="23" t="s">
        <v>34</v>
      </c>
      <c r="I20" s="23" t="s">
        <v>31</v>
      </c>
      <c r="J20" s="23" t="s">
        <v>32</v>
      </c>
      <c r="K20" s="23" t="s">
        <v>33</v>
      </c>
      <c r="L20" s="23" t="s">
        <v>34</v>
      </c>
      <c r="M20" s="23" t="s">
        <v>31</v>
      </c>
      <c r="N20" s="23" t="s">
        <v>32</v>
      </c>
      <c r="O20" s="23" t="s">
        <v>33</v>
      </c>
      <c r="P20" s="23" t="s">
        <v>34</v>
      </c>
      <c r="Q20" s="23" t="s">
        <v>31</v>
      </c>
      <c r="R20" s="23" t="s">
        <v>32</v>
      </c>
      <c r="S20" s="23" t="s">
        <v>33</v>
      </c>
      <c r="T20" s="23" t="s">
        <v>34</v>
      </c>
      <c r="U20" s="23" t="s">
        <v>31</v>
      </c>
      <c r="V20" s="23" t="s">
        <v>32</v>
      </c>
      <c r="W20" s="23" t="s">
        <v>33</v>
      </c>
      <c r="X20" s="23" t="s">
        <v>34</v>
      </c>
      <c r="Y20" s="23" t="s">
        <v>31</v>
      </c>
      <c r="Z20" s="23" t="s">
        <v>32</v>
      </c>
      <c r="AA20" s="23" t="s">
        <v>33</v>
      </c>
      <c r="AB20" s="23" t="s">
        <v>34</v>
      </c>
      <c r="AC20" s="23" t="s">
        <v>31</v>
      </c>
      <c r="AD20" s="23" t="s">
        <v>32</v>
      </c>
      <c r="AE20" s="23" t="s">
        <v>33</v>
      </c>
      <c r="AF20" s="23" t="s">
        <v>34</v>
      </c>
      <c r="AG20" s="23" t="s">
        <v>31</v>
      </c>
      <c r="AH20" s="23" t="s">
        <v>32</v>
      </c>
      <c r="AI20" s="23" t="s">
        <v>33</v>
      </c>
      <c r="AJ20" s="23" t="s">
        <v>34</v>
      </c>
      <c r="AK20" s="11" t="s">
        <v>35</v>
      </c>
      <c r="AL20" s="138"/>
      <c r="AM20" s="138"/>
      <c r="AN20" s="138"/>
      <c r="AO20" s="138"/>
      <c r="AP20" s="11"/>
      <c r="AQ20" s="138"/>
      <c r="AR20" s="140"/>
      <c r="AS20" s="140"/>
    </row>
    <row r="21" spans="1:45" ht="15.75" x14ac:dyDescent="0.25">
      <c r="A21" s="24">
        <v>1</v>
      </c>
      <c r="B21" s="25" t="s">
        <v>36</v>
      </c>
      <c r="C21" s="26" t="s">
        <v>37</v>
      </c>
      <c r="D21" s="27">
        <v>1</v>
      </c>
      <c r="E21" s="28">
        <v>58320000</v>
      </c>
      <c r="F21" s="28">
        <f>+E21*19%</f>
        <v>11080800</v>
      </c>
      <c r="G21" s="28">
        <f>+E21+F21</f>
        <v>69400800</v>
      </c>
      <c r="H21" s="29">
        <f>+ROUND((D21*G21),0)</f>
        <v>69400800</v>
      </c>
      <c r="I21" s="28">
        <v>176490600</v>
      </c>
      <c r="J21" s="28">
        <v>0</v>
      </c>
      <c r="K21" s="28">
        <f>+I21+J21</f>
        <v>176490600</v>
      </c>
      <c r="L21" s="29">
        <f>+ROUND((D21*K21),0)</f>
        <v>176490600</v>
      </c>
      <c r="M21" s="28">
        <v>47500000</v>
      </c>
      <c r="N21" s="28">
        <f>+M21*19%</f>
        <v>9025000</v>
      </c>
      <c r="O21" s="28">
        <f>+M21+N21</f>
        <v>56525000</v>
      </c>
      <c r="P21" s="29">
        <f>+ROUND((D21*O21),0)</f>
        <v>56525000</v>
      </c>
      <c r="Q21" s="28">
        <v>41666666.666666701</v>
      </c>
      <c r="R21" s="28">
        <f>+Q21*19%</f>
        <v>7916666.6666666735</v>
      </c>
      <c r="S21" s="28">
        <f>+Q21+R21</f>
        <v>49583333.333333373</v>
      </c>
      <c r="T21" s="28">
        <f>+ROUND((D21*S21),0)</f>
        <v>49583333</v>
      </c>
      <c r="U21" s="28">
        <v>22000000</v>
      </c>
      <c r="V21" s="28">
        <f>+U21*19%</f>
        <v>4180000</v>
      </c>
      <c r="W21" s="28">
        <f>+U21+V21</f>
        <v>26180000</v>
      </c>
      <c r="X21" s="28">
        <f>+ROUND((D21*W21),0)</f>
        <v>26180000</v>
      </c>
      <c r="Y21" s="28">
        <v>112589934.62924901</v>
      </c>
      <c r="Z21" s="28">
        <f>+Y21*19%</f>
        <v>21392087.579557311</v>
      </c>
      <c r="AA21" s="28">
        <f>+Y21+Z21</f>
        <v>133982022.20880632</v>
      </c>
      <c r="AB21" s="28">
        <f>+ROUND((D21*AA21),0)</f>
        <v>133982022</v>
      </c>
      <c r="AC21" s="28">
        <v>115155000</v>
      </c>
      <c r="AD21" s="28">
        <f>AC21*0.19</f>
        <v>21879450</v>
      </c>
      <c r="AE21" s="28">
        <f>SUM(AC21:AD21)</f>
        <v>137034450</v>
      </c>
      <c r="AF21" s="28">
        <f>AE21</f>
        <v>137034450</v>
      </c>
      <c r="AG21" s="29">
        <v>255308000</v>
      </c>
      <c r="AH21" s="28">
        <f>AG21*0.19</f>
        <v>48508520</v>
      </c>
      <c r="AI21" s="28">
        <f>SUM(AG21:AH21)</f>
        <v>303816520</v>
      </c>
      <c r="AJ21" s="28">
        <f>AI21</f>
        <v>303816520</v>
      </c>
      <c r="AK21" s="30">
        <f>+COUNT(H21,L21,P21,T21,X21,AB21)</f>
        <v>6</v>
      </c>
      <c r="AL21" s="28">
        <f>AVERAGE(H21,L21,P21,T21,X21,AB21,AF21,AJ21)</f>
        <v>119126590.625</v>
      </c>
      <c r="AM21" s="28">
        <f>+HARMEAN(H21,L21,P21,T21,X21,AB21,AF21,AJ21)</f>
        <v>70062285.173558921</v>
      </c>
      <c r="AN21" s="28">
        <f>+GEOMEAN(H21,L21,P21,T21,X21,AB21,AF21,AJ21)</f>
        <v>91730752.772750959</v>
      </c>
      <c r="AO21" s="28">
        <f>MEDIAN(H21,L21,P21,T21,X21,AB21,AF21,AJ21)</f>
        <v>101691411</v>
      </c>
      <c r="AP21" s="31"/>
      <c r="AQ21" s="29">
        <f>STDEV(H21,L21,P21,T21,X21,AB21,AF21,AJ21)</f>
        <v>90876149.350027531</v>
      </c>
      <c r="AR21" s="116">
        <f>EXP(
  AVERAGE(LN(H21), LN(L21), LN(P21), LN(T21), LN(X21), LN(AB21), LN(AF21), LN(AJ21))
  - 2.3646 * STDEV(LN(H21), LN(L21), LN(P21), LN(T21), LN(X21), LN(AB21), LN(AF21), LN(AJ21)) / SQRT(8)
)</f>
        <v>47171766.369167767</v>
      </c>
      <c r="AS21" s="116">
        <f>EXP(
  AVERAGE(LN(H21), LN(L21), LN(P21), LN(T21), LN(X21), LN(AB21), LN(AF21), LN(AJ21))
  + 2.3646 * STDEV(LN(H21), LN(L21), LN(P21), LN(T21), LN(X21), LN(AB21), LN(AF21), LN(AJ21)) / SQRT(8)
)</f>
        <v>178380663.94213757</v>
      </c>
    </row>
    <row r="22" spans="1:45" ht="31.5" x14ac:dyDescent="0.25">
      <c r="A22" s="24">
        <v>2</v>
      </c>
      <c r="B22" s="25" t="s">
        <v>38</v>
      </c>
      <c r="C22" s="26" t="s">
        <v>37</v>
      </c>
      <c r="D22" s="27">
        <v>1</v>
      </c>
      <c r="E22" s="28">
        <v>38880000</v>
      </c>
      <c r="F22" s="28">
        <f>+E22*19%</f>
        <v>7387200</v>
      </c>
      <c r="G22" s="28">
        <f>+E22+F22</f>
        <v>46267200</v>
      </c>
      <c r="H22" s="29">
        <f>+ROUND((D22*G22),0)</f>
        <v>46267200</v>
      </c>
      <c r="I22" s="28">
        <v>240669000</v>
      </c>
      <c r="J22" s="28">
        <v>0</v>
      </c>
      <c r="K22" s="28">
        <f>+I22+J22</f>
        <v>240669000</v>
      </c>
      <c r="L22" s="29">
        <f>+ROUND((D22*K22),0)</f>
        <v>240669000</v>
      </c>
      <c r="M22" s="28">
        <v>71250000</v>
      </c>
      <c r="N22" s="28">
        <f>+M22*19%</f>
        <v>13537500</v>
      </c>
      <c r="O22" s="28">
        <f>+M22+N22</f>
        <v>84787500</v>
      </c>
      <c r="P22" s="29">
        <f>+ROUND((D22*O22),0)</f>
        <v>84787500</v>
      </c>
      <c r="Q22" s="28">
        <v>320000000</v>
      </c>
      <c r="R22" s="28">
        <f>+Q22*19%</f>
        <v>60800000</v>
      </c>
      <c r="S22" s="28">
        <f>+Q22+R22</f>
        <v>380800000</v>
      </c>
      <c r="T22" s="28">
        <f>+ROUND((D22*S22),0)</f>
        <v>380800000</v>
      </c>
      <c r="U22" s="28">
        <v>25000000</v>
      </c>
      <c r="V22" s="28">
        <f>+U22*19%</f>
        <v>4750000</v>
      </c>
      <c r="W22" s="28">
        <f>+U22+V22</f>
        <v>29750000</v>
      </c>
      <c r="X22" s="28">
        <f>+ROUND((D22*W22),0)</f>
        <v>29750000</v>
      </c>
      <c r="Y22" s="28">
        <v>394064771.20237303</v>
      </c>
      <c r="Z22" s="28">
        <f>+Y22*19%</f>
        <v>74872306.528450876</v>
      </c>
      <c r="AA22" s="28">
        <f>+Y22+Z22</f>
        <v>468937077.73082387</v>
      </c>
      <c r="AB22" s="28">
        <f>+ROUND((D22*AA22),0)</f>
        <v>468937078</v>
      </c>
      <c r="AC22" s="28">
        <v>153540000</v>
      </c>
      <c r="AD22" s="28">
        <f>AC22*0.19</f>
        <v>29172600</v>
      </c>
      <c r="AE22" s="28">
        <f>SUM(AC22:AD22)</f>
        <v>182712600</v>
      </c>
      <c r="AF22" s="28">
        <f>AE22</f>
        <v>182712600</v>
      </c>
      <c r="AG22" s="29">
        <v>153185000</v>
      </c>
      <c r="AH22" s="28">
        <f>AG22*0.19</f>
        <v>29105150</v>
      </c>
      <c r="AI22" s="28">
        <f>SUM(AG22:AH22)</f>
        <v>182290150</v>
      </c>
      <c r="AJ22" s="28">
        <f>AI22</f>
        <v>182290150</v>
      </c>
      <c r="AK22" s="30">
        <f>+COUNT(H22,L22,P22,T22,X22,AB22)</f>
        <v>6</v>
      </c>
      <c r="AL22" s="28">
        <f>AVERAGE(H22,L22,P22,T22,X22,AB22,AF22,AJ22)</f>
        <v>202026691</v>
      </c>
      <c r="AM22" s="28">
        <f>+HARMEAN(H22,L22,P22,T22,X22,AB22,AF22,AJ22)</f>
        <v>92066541.300928503</v>
      </c>
      <c r="AN22" s="28">
        <f>+GEOMEAN(H22,L22,P22,T22,X22,AB22,AF22,AJ22)</f>
        <v>142186028.23430148</v>
      </c>
      <c r="AO22" s="28">
        <f>MEDIAN(H22,L22,P22,T22,X22,AB22,AF22,AJ22)</f>
        <v>182501375</v>
      </c>
      <c r="AP22" s="31"/>
      <c r="AQ22" s="29">
        <f>STDEV(H22,L22,P22,T22,X22,AB22,AF22,AJ22)</f>
        <v>157272352.08424485</v>
      </c>
      <c r="AR22" s="116">
        <f t="shared" ref="AR22:AR25" si="0">EXP(
  AVERAGE(LN(H22), LN(L22), LN(P22), LN(T22), LN(X22), LN(AB22), LN(AF22), LN(AJ22))
  - 2.3646 * STDEV(LN(H22), LN(L22), LN(P22), LN(T22), LN(X22), LN(AB22), LN(AF22), LN(AJ22)) / SQRT(8)
)</f>
        <v>62484361.359932162</v>
      </c>
      <c r="AS22" s="116">
        <f t="shared" ref="AS22:AS25" si="1">EXP(
  AVERAGE(LN(H22), LN(L22), LN(P22), LN(T22), LN(X22), LN(AB22), LN(AF22), LN(AJ22))
  + 2.3646 * STDEV(LN(H22), LN(L22), LN(P22), LN(T22), LN(X22), LN(AB22), LN(AF22), LN(AJ22)) / SQRT(8)
)</f>
        <v>323550824.31889343</v>
      </c>
    </row>
    <row r="23" spans="1:45" ht="31.5" x14ac:dyDescent="0.25">
      <c r="A23" s="24">
        <v>3</v>
      </c>
      <c r="B23" s="25" t="s">
        <v>39</v>
      </c>
      <c r="C23" s="26" t="s">
        <v>37</v>
      </c>
      <c r="D23" s="27">
        <v>1</v>
      </c>
      <c r="E23" s="28">
        <v>19440000</v>
      </c>
      <c r="F23" s="28">
        <f>+E23*19%</f>
        <v>3693600</v>
      </c>
      <c r="G23" s="28">
        <f>+E23+F23</f>
        <v>23133600</v>
      </c>
      <c r="H23" s="29">
        <f>+ROUND((D23*G23),0)</f>
        <v>23133600</v>
      </c>
      <c r="I23" s="28">
        <v>641784000</v>
      </c>
      <c r="J23" s="28">
        <v>0</v>
      </c>
      <c r="K23" s="28">
        <f>+I23+J23</f>
        <v>641784000</v>
      </c>
      <c r="L23" s="29">
        <f>+ROUND((D23*K23),0)</f>
        <v>641784000</v>
      </c>
      <c r="M23" s="28">
        <v>95000000</v>
      </c>
      <c r="N23" s="28">
        <f>+M23*19%</f>
        <v>18050000</v>
      </c>
      <c r="O23" s="28">
        <f>+M23+N23</f>
        <v>113050000</v>
      </c>
      <c r="P23" s="29">
        <f>+ROUND((D23*O23),0)</f>
        <v>113050000</v>
      </c>
      <c r="Q23" s="28">
        <v>150000000</v>
      </c>
      <c r="R23" s="28">
        <f>+Q23*19%</f>
        <v>28500000</v>
      </c>
      <c r="S23" s="28">
        <f>+Q23+R23</f>
        <v>178500000</v>
      </c>
      <c r="T23" s="28">
        <f>+ROUND((D23*S23),0)</f>
        <v>178500000</v>
      </c>
      <c r="U23" s="28">
        <v>75000000</v>
      </c>
      <c r="V23" s="28">
        <f>+U23*19%</f>
        <v>14250000</v>
      </c>
      <c r="W23" s="28">
        <f>+U23+V23</f>
        <v>89250000</v>
      </c>
      <c r="X23" s="28">
        <f>+ROUND((D23*W23),0)</f>
        <v>89250000</v>
      </c>
      <c r="Y23" s="28">
        <v>225179869.258499</v>
      </c>
      <c r="Z23" s="28">
        <f>+Y23*19%</f>
        <v>42784175.159114808</v>
      </c>
      <c r="AA23" s="28">
        <f>+Y23+Z23</f>
        <v>267964044.4176138</v>
      </c>
      <c r="AB23" s="28">
        <f>+ROUND((D23*AA23),0)</f>
        <v>267964044</v>
      </c>
      <c r="AC23" s="28">
        <v>230310000</v>
      </c>
      <c r="AD23" s="28">
        <f>AC23*0.19</f>
        <v>43758900</v>
      </c>
      <c r="AE23" s="28">
        <f>SUM(AC23:AD23)</f>
        <v>274068900</v>
      </c>
      <c r="AF23" s="28">
        <f>AE23</f>
        <v>274068900</v>
      </c>
      <c r="AG23" s="29">
        <v>306370000</v>
      </c>
      <c r="AH23" s="28">
        <f>AG23*0.19</f>
        <v>58210300</v>
      </c>
      <c r="AI23" s="28">
        <f>SUM(AG23:AH23)</f>
        <v>364580300</v>
      </c>
      <c r="AJ23" s="28">
        <f>AI23</f>
        <v>364580300</v>
      </c>
      <c r="AK23" s="30">
        <f>+COUNT(H23,L23,P23,T23,X23,AB23)</f>
        <v>6</v>
      </c>
      <c r="AL23" s="28">
        <f>AVERAGE(H23,L23,P23,T23,X23,AB23,AF23,AJ23)</f>
        <v>244041355.5</v>
      </c>
      <c r="AM23" s="28">
        <f>+HARMEAN(H23,L23,P23,T23,X23,AB23,AF23,AJ23)</f>
        <v>99303470.912414968</v>
      </c>
      <c r="AN23" s="28">
        <f>+GEOMEAN(H23,L23,P23,T23,X23,AB23,AF23,AJ23)</f>
        <v>170553181.32554615</v>
      </c>
      <c r="AO23" s="28">
        <f>MEDIAN(H23,L23,P23,T23,X23,AB23,AF23,AJ23)</f>
        <v>223232022</v>
      </c>
      <c r="AP23" s="31"/>
      <c r="AQ23" s="29">
        <f>STDEV(H23,L23,P23,T23,X23,AB23,AF23,AJ23)</f>
        <v>195819815.69175664</v>
      </c>
      <c r="AR23" s="116">
        <f t="shared" si="0"/>
        <v>72438393.372145489</v>
      </c>
      <c r="AS23" s="116">
        <f t="shared" si="1"/>
        <v>401560364.69260079</v>
      </c>
    </row>
    <row r="24" spans="1:45" ht="42.75" x14ac:dyDescent="0.25">
      <c r="A24" s="24">
        <v>4</v>
      </c>
      <c r="B24" s="32" t="s">
        <v>40</v>
      </c>
      <c r="C24" s="26" t="s">
        <v>37</v>
      </c>
      <c r="D24" s="27">
        <v>1</v>
      </c>
      <c r="E24" s="28">
        <v>48600000</v>
      </c>
      <c r="F24" s="28">
        <f>+E24*19%</f>
        <v>9234000</v>
      </c>
      <c r="G24" s="28">
        <f>+E24+F24</f>
        <v>57834000</v>
      </c>
      <c r="H24" s="29">
        <f>+ROUND((D24*G24),0)</f>
        <v>57834000</v>
      </c>
      <c r="I24" s="28">
        <v>144401400</v>
      </c>
      <c r="J24" s="28">
        <v>0</v>
      </c>
      <c r="K24" s="28">
        <f>+I24+J24</f>
        <v>144401400</v>
      </c>
      <c r="L24" s="29">
        <f>+ROUND((D24*K24),0)</f>
        <v>144401400</v>
      </c>
      <c r="M24" s="28">
        <v>237500000</v>
      </c>
      <c r="N24" s="28">
        <f>+M24*19%</f>
        <v>45125000</v>
      </c>
      <c r="O24" s="28">
        <f>+M24+N24</f>
        <v>282625000</v>
      </c>
      <c r="P24" s="29">
        <f>+ROUND((D24*O24),0)</f>
        <v>282625000</v>
      </c>
      <c r="Q24" s="28">
        <v>41666666.666666701</v>
      </c>
      <c r="R24" s="28">
        <f>+Q24*19%</f>
        <v>7916666.6666666735</v>
      </c>
      <c r="S24" s="28">
        <f>+Q24+R24</f>
        <v>49583333.333333373</v>
      </c>
      <c r="T24" s="28">
        <f>+ROUND((D24*S24),0)</f>
        <v>49583333</v>
      </c>
      <c r="U24" s="28">
        <v>12000000</v>
      </c>
      <c r="V24" s="28">
        <f>+U24*19%</f>
        <v>2280000</v>
      </c>
      <c r="W24" s="28">
        <f>+U24+V24</f>
        <v>14280000</v>
      </c>
      <c r="X24" s="28">
        <f>+ROUND((D24*W24),0)</f>
        <v>14280000</v>
      </c>
      <c r="Y24" s="28">
        <v>112589934.62924901</v>
      </c>
      <c r="Z24" s="28">
        <f>+Y24*19%</f>
        <v>21392087.579557311</v>
      </c>
      <c r="AA24" s="28">
        <f>+Y24+Z24</f>
        <v>133982022.20880632</v>
      </c>
      <c r="AB24" s="28">
        <f>+ROUND((D24*AA24),0)</f>
        <v>133982022</v>
      </c>
      <c r="AC24" s="28">
        <v>153540000</v>
      </c>
      <c r="AD24" s="28">
        <f>AC24*0.19</f>
        <v>29172600</v>
      </c>
      <c r="AE24" s="28">
        <f>SUM(AC24:AD24)</f>
        <v>182712600</v>
      </c>
      <c r="AF24" s="28">
        <f>AE24</f>
        <v>182712600</v>
      </c>
      <c r="AG24" s="29">
        <v>102123000</v>
      </c>
      <c r="AH24" s="28">
        <f>AG24*0.19</f>
        <v>19403370</v>
      </c>
      <c r="AI24" s="28">
        <f>SUM(AG24:AH24)</f>
        <v>121526370</v>
      </c>
      <c r="AJ24" s="28">
        <f>AI24</f>
        <v>121526370</v>
      </c>
      <c r="AK24" s="30"/>
      <c r="AL24" s="28">
        <f>AVERAGE(H24,L24,P24,T24,X24,AB24,AF24,AJ24)</f>
        <v>123368090.625</v>
      </c>
      <c r="AM24" s="28">
        <f>+HARMEAN(H24,L24,P24,T24,X24,AB24,AF24,AJ24)</f>
        <v>57506059.447587438</v>
      </c>
      <c r="AN24" s="28">
        <f>+GEOMEAN(H24,L24,P24,T24,X24,AB24,AF24,AJ24)</f>
        <v>91635622.749921605</v>
      </c>
      <c r="AO24" s="28">
        <f>MEDIAN(H24,L24,P24,T24,X24,AB24,AF24,AJ24)</f>
        <v>127754196</v>
      </c>
      <c r="AP24" s="31"/>
      <c r="AQ24" s="29">
        <f>STDEV(H24,L24,P24,T24,X24,AB24,AF24,AJ24)</f>
        <v>85425072.065715313</v>
      </c>
      <c r="AR24" s="116">
        <f t="shared" si="0"/>
        <v>41668154.548198305</v>
      </c>
      <c r="AS24" s="116">
        <f t="shared" si="1"/>
        <v>201522900.34954345</v>
      </c>
    </row>
    <row r="25" spans="1:45" ht="15.75" x14ac:dyDescent="0.25">
      <c r="A25" s="24">
        <v>5</v>
      </c>
      <c r="B25" s="25" t="s">
        <v>41</v>
      </c>
      <c r="C25" s="26" t="s">
        <v>37</v>
      </c>
      <c r="D25" s="27">
        <v>1</v>
      </c>
      <c r="E25" s="28">
        <v>29160000</v>
      </c>
      <c r="F25" s="28">
        <f>+E25*19%</f>
        <v>5540400</v>
      </c>
      <c r="G25" s="28">
        <f>+E25+F25</f>
        <v>34700400</v>
      </c>
      <c r="H25" s="29">
        <f>+ROUND((D25*G25),0)</f>
        <v>34700400</v>
      </c>
      <c r="I25" s="28">
        <v>401115000</v>
      </c>
      <c r="J25" s="28">
        <v>0</v>
      </c>
      <c r="K25" s="28">
        <f>+I25+J25</f>
        <v>401115000</v>
      </c>
      <c r="L25" s="29">
        <f>+ROUND((D25*K25),0)</f>
        <v>401115000</v>
      </c>
      <c r="M25" s="28">
        <v>23750000</v>
      </c>
      <c r="N25" s="28">
        <f>+M25*19%</f>
        <v>4512500</v>
      </c>
      <c r="O25" s="28">
        <f>+M25+N25</f>
        <v>28262500</v>
      </c>
      <c r="P25" s="29">
        <f>+ROUND((D25*O25),0)</f>
        <v>28262500</v>
      </c>
      <c r="Q25" s="28">
        <v>41666666.666666701</v>
      </c>
      <c r="R25" s="28">
        <f>+Q25*19%</f>
        <v>7916666.6666666735</v>
      </c>
      <c r="S25" s="28">
        <f>+Q25+R25</f>
        <v>49583333.333333373</v>
      </c>
      <c r="T25" s="28">
        <f>+ROUND((D25*S25),0)</f>
        <v>49583333</v>
      </c>
      <c r="U25" s="28">
        <v>35000000</v>
      </c>
      <c r="V25" s="28">
        <f>+U25*19%</f>
        <v>6650000</v>
      </c>
      <c r="W25" s="28">
        <f>+U25+V25</f>
        <v>41650000</v>
      </c>
      <c r="X25" s="28">
        <f>+ROUND((D25*W25),0)</f>
        <v>41650000</v>
      </c>
      <c r="Y25" s="28">
        <v>281474836.57312399</v>
      </c>
      <c r="Z25" s="28">
        <f>+Y25*19%</f>
        <v>53480218.948893562</v>
      </c>
      <c r="AA25" s="28">
        <f>+Y25+Z25</f>
        <v>334955055.52201754</v>
      </c>
      <c r="AB25" s="28">
        <f>+ROUND((D25*AA25),0)</f>
        <v>334955056</v>
      </c>
      <c r="AC25" s="28">
        <v>115155000</v>
      </c>
      <c r="AD25" s="28">
        <f>AC25*0.19</f>
        <v>21879450</v>
      </c>
      <c r="AE25" s="28">
        <f>SUM(AC25:AD25)</f>
        <v>137034450</v>
      </c>
      <c r="AF25" s="28">
        <f>AE25</f>
        <v>137034450</v>
      </c>
      <c r="AG25" s="29">
        <v>204246000</v>
      </c>
      <c r="AH25" s="28">
        <f>AG25*0.19</f>
        <v>38806740</v>
      </c>
      <c r="AI25" s="28">
        <f>SUM(AG25:AH25)</f>
        <v>243052740</v>
      </c>
      <c r="AJ25" s="28">
        <f>AI25</f>
        <v>243052740</v>
      </c>
      <c r="AK25" s="30"/>
      <c r="AL25" s="28">
        <f>AVERAGE(H25,L25,P25,T25,X25,AB25,AF25,AJ25)</f>
        <v>158794184.875</v>
      </c>
      <c r="AM25" s="28">
        <f>+HARMEAN(H25,L25,P25,T25,X25,AB25,AF25,AJ25)</f>
        <v>63862745.618997656</v>
      </c>
      <c r="AN25" s="28">
        <f>+GEOMEAN(H25,L25,P25,T25,X25,AB25,AF25,AJ25)</f>
        <v>98777990.716465041</v>
      </c>
      <c r="AO25" s="28">
        <f>MEDIAN(H25,L25,P25,T25,X25,AB25,AF25,AJ25)</f>
        <v>93308891.5</v>
      </c>
      <c r="AP25" s="31"/>
      <c r="AQ25" s="29">
        <f>STDEV(H25,L25,P25,T25,X25,AB25,AF25,AJ25)</f>
        <v>149002674.25699192</v>
      </c>
      <c r="AR25" s="116">
        <f t="shared" si="0"/>
        <v>39847885.182337411</v>
      </c>
      <c r="AS25" s="116">
        <f t="shared" si="1"/>
        <v>244858451.21604651</v>
      </c>
    </row>
    <row r="26" spans="1:45" s="42" customFormat="1" ht="42.75" customHeight="1" x14ac:dyDescent="0.25">
      <c r="A26" s="33"/>
      <c r="B26" s="33"/>
      <c r="C26" s="14"/>
      <c r="D26" s="33"/>
      <c r="E26" s="34">
        <f>SUM(E21:E25)</f>
        <v>194400000</v>
      </c>
      <c r="F26" s="34">
        <f>SUM(F21:F25)</f>
        <v>36936000</v>
      </c>
      <c r="G26" s="34">
        <f>SUM(G21:G25)</f>
        <v>231336000</v>
      </c>
      <c r="H26" s="35">
        <f>SUM(H21:H25)</f>
        <v>231336000</v>
      </c>
      <c r="I26" s="34">
        <f>SUM(I21:I25)</f>
        <v>1604460000</v>
      </c>
      <c r="J26" s="34">
        <f>SUM(J21:J23)</f>
        <v>0</v>
      </c>
      <c r="K26" s="34">
        <f t="shared" ref="K26:AJ26" si="2">SUM(K21:K25)</f>
        <v>1604460000</v>
      </c>
      <c r="L26" s="36">
        <f t="shared" si="2"/>
        <v>1604460000</v>
      </c>
      <c r="M26" s="34">
        <f t="shared" si="2"/>
        <v>475000000</v>
      </c>
      <c r="N26" s="34">
        <f t="shared" si="2"/>
        <v>90250000</v>
      </c>
      <c r="O26" s="34">
        <f t="shared" si="2"/>
        <v>565250000</v>
      </c>
      <c r="P26" s="35">
        <f t="shared" si="2"/>
        <v>565250000</v>
      </c>
      <c r="Q26" s="34">
        <f t="shared" si="2"/>
        <v>595000000.00000012</v>
      </c>
      <c r="R26" s="34">
        <f t="shared" si="2"/>
        <v>113050000.00000001</v>
      </c>
      <c r="S26" s="34">
        <f t="shared" si="2"/>
        <v>708050000.00000012</v>
      </c>
      <c r="T26" s="36">
        <f t="shared" si="2"/>
        <v>708049999</v>
      </c>
      <c r="U26" s="34">
        <f t="shared" si="2"/>
        <v>169000000</v>
      </c>
      <c r="V26" s="34">
        <f t="shared" si="2"/>
        <v>32110000</v>
      </c>
      <c r="W26" s="34">
        <f t="shared" si="2"/>
        <v>201110000</v>
      </c>
      <c r="X26" s="35">
        <f t="shared" si="2"/>
        <v>201110000</v>
      </c>
      <c r="Y26" s="34">
        <f t="shared" si="2"/>
        <v>1125899346.2924941</v>
      </c>
      <c r="Z26" s="34">
        <f t="shared" si="2"/>
        <v>213920875.79557383</v>
      </c>
      <c r="AA26" s="34">
        <f t="shared" si="2"/>
        <v>1339820222.0880678</v>
      </c>
      <c r="AB26" s="36">
        <f t="shared" si="2"/>
        <v>1339820222</v>
      </c>
      <c r="AC26" s="37">
        <f t="shared" si="2"/>
        <v>767700000</v>
      </c>
      <c r="AD26" s="37">
        <f t="shared" si="2"/>
        <v>145863000</v>
      </c>
      <c r="AE26" s="37">
        <f t="shared" si="2"/>
        <v>913563000</v>
      </c>
      <c r="AF26" s="35">
        <f t="shared" si="2"/>
        <v>913563000</v>
      </c>
      <c r="AG26" s="37">
        <f t="shared" si="2"/>
        <v>1021232000</v>
      </c>
      <c r="AH26" s="37">
        <f t="shared" si="2"/>
        <v>194034080</v>
      </c>
      <c r="AI26" s="37">
        <f t="shared" si="2"/>
        <v>1215266080</v>
      </c>
      <c r="AJ26" s="36">
        <f t="shared" si="2"/>
        <v>1215266080</v>
      </c>
      <c r="AK26" s="38"/>
      <c r="AL26" s="39">
        <f>SUM(AL21:AL25)</f>
        <v>847356912.625</v>
      </c>
      <c r="AM26" s="39">
        <f>SUM(AM21:AM25)</f>
        <v>382801102.45348746</v>
      </c>
      <c r="AN26" s="39">
        <f>SUM(AN21:AN25)</f>
        <v>594883575.79898524</v>
      </c>
      <c r="AO26" s="39">
        <f>SUM(AO21:AO25)</f>
        <v>728487895.5</v>
      </c>
      <c r="AP26" s="33"/>
      <c r="AQ26" s="40"/>
      <c r="AR26" s="41"/>
      <c r="AS26" s="41"/>
    </row>
    <row r="27" spans="1:45" x14ac:dyDescent="0.25">
      <c r="A27" s="11"/>
      <c r="B27" s="11"/>
      <c r="C27" s="12"/>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31"/>
      <c r="AQ27" s="11"/>
      <c r="AR27" s="13"/>
      <c r="AS27" s="13"/>
    </row>
    <row r="28" spans="1:45" x14ac:dyDescent="0.25">
      <c r="A28" s="11"/>
      <c r="B28" s="11"/>
      <c r="C28" s="12"/>
      <c r="D28" s="11"/>
      <c r="E28" s="33" t="s">
        <v>42</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31"/>
      <c r="AM28" s="31"/>
      <c r="AN28" s="31"/>
      <c r="AO28" s="11"/>
      <c r="AP28" s="11"/>
      <c r="AQ28" s="11"/>
      <c r="AR28" s="13"/>
      <c r="AS28" s="13"/>
    </row>
    <row r="29" spans="1:45" ht="31.5" customHeight="1" x14ac:dyDescent="0.25">
      <c r="A29" s="11"/>
      <c r="B29" s="11"/>
      <c r="C29" s="12"/>
      <c r="D29" s="11"/>
      <c r="E29" s="144"/>
      <c r="F29" s="144"/>
      <c r="G29" s="144"/>
      <c r="H29" s="144"/>
      <c r="I29" s="144"/>
      <c r="J29" s="144"/>
      <c r="K29" s="144"/>
      <c r="L29" s="144"/>
      <c r="M29" s="11"/>
      <c r="N29" s="11"/>
      <c r="O29" s="11"/>
      <c r="P29" s="11"/>
      <c r="Q29" s="11"/>
      <c r="R29" s="11"/>
      <c r="S29" s="11"/>
      <c r="T29" s="11"/>
      <c r="U29" s="11"/>
      <c r="V29" s="11"/>
      <c r="W29" s="11"/>
      <c r="X29" s="11"/>
      <c r="Y29" s="11"/>
      <c r="Z29" s="11"/>
      <c r="AA29" s="11"/>
      <c r="AB29" s="43"/>
      <c r="AC29" s="43"/>
      <c r="AD29" s="43"/>
      <c r="AE29" s="43"/>
      <c r="AF29" s="43"/>
      <c r="AG29" s="43"/>
      <c r="AH29" s="43"/>
      <c r="AI29" s="43"/>
      <c r="AJ29" s="43"/>
      <c r="AK29" s="11"/>
      <c r="AL29" s="31"/>
      <c r="AM29" s="31"/>
      <c r="AN29" s="31"/>
      <c r="AO29" s="11"/>
      <c r="AP29" s="11"/>
      <c r="AQ29" s="11"/>
      <c r="AR29" s="13"/>
      <c r="AS29" s="13"/>
    </row>
    <row r="30" spans="1:45" x14ac:dyDescent="0.25">
      <c r="A30" s="11"/>
      <c r="B30" s="11"/>
      <c r="C30" s="12"/>
      <c r="D30" s="11"/>
      <c r="E30" s="43"/>
      <c r="F30" s="43"/>
      <c r="G30" s="43"/>
      <c r="H30" s="44"/>
      <c r="I30" s="11"/>
      <c r="J30" s="11"/>
      <c r="K30" s="11"/>
      <c r="L30" s="11"/>
      <c r="M30" s="11"/>
      <c r="N30" s="11"/>
      <c r="O30" s="11"/>
      <c r="P30" s="11"/>
      <c r="Q30" s="11"/>
      <c r="R30" s="11"/>
      <c r="S30" s="11"/>
      <c r="T30" s="11"/>
      <c r="U30" s="11"/>
      <c r="V30" s="11"/>
      <c r="W30" s="11"/>
      <c r="X30" s="11"/>
      <c r="Y30" s="11"/>
      <c r="Z30" s="11"/>
      <c r="AA30" s="11"/>
      <c r="AB30" s="43"/>
      <c r="AC30" s="43"/>
      <c r="AD30" s="43"/>
      <c r="AE30" s="43"/>
      <c r="AF30" s="43"/>
      <c r="AG30" s="43"/>
      <c r="AH30" s="43"/>
      <c r="AI30" s="43"/>
      <c r="AJ30" s="43"/>
      <c r="AK30" s="11"/>
      <c r="AL30" s="31"/>
      <c r="AM30" s="31"/>
      <c r="AN30" s="31"/>
      <c r="AO30" s="11"/>
      <c r="AP30" s="11"/>
      <c r="AQ30" s="11"/>
      <c r="AR30" s="13"/>
      <c r="AS30" s="13"/>
    </row>
    <row r="31" spans="1:45" x14ac:dyDescent="0.25">
      <c r="A31" s="11"/>
      <c r="B31" s="11"/>
      <c r="C31" s="12"/>
      <c r="D31" s="11"/>
      <c r="E31" s="43"/>
      <c r="F31" s="43"/>
      <c r="G31" s="43"/>
      <c r="H31" s="44"/>
      <c r="I31" s="11"/>
      <c r="J31" s="11"/>
      <c r="K31" s="11"/>
      <c r="L31" s="11"/>
      <c r="M31" s="11"/>
      <c r="N31" s="11"/>
      <c r="O31" s="11"/>
      <c r="P31" s="11"/>
      <c r="Q31" s="11"/>
      <c r="R31" s="11"/>
      <c r="S31" s="11"/>
      <c r="T31" s="11"/>
      <c r="U31" s="11"/>
      <c r="V31" s="11"/>
      <c r="W31" s="11"/>
      <c r="X31" s="11"/>
      <c r="Y31" s="11"/>
      <c r="Z31" s="11"/>
      <c r="AA31" s="11"/>
      <c r="AB31" s="43"/>
      <c r="AC31" s="43"/>
      <c r="AD31" s="43"/>
      <c r="AE31" s="43"/>
      <c r="AF31" s="43"/>
      <c r="AG31" s="43"/>
      <c r="AH31" s="43"/>
      <c r="AI31" s="43"/>
      <c r="AJ31" s="43"/>
      <c r="AK31" s="11"/>
      <c r="AL31" s="11"/>
      <c r="AM31" s="11"/>
      <c r="AN31" s="11"/>
      <c r="AO31" s="11"/>
      <c r="AP31" s="11"/>
      <c r="AQ31" s="11"/>
      <c r="AR31" s="13"/>
      <c r="AS31" s="13"/>
    </row>
    <row r="32" spans="1:45" x14ac:dyDescent="0.25">
      <c r="A32" s="11"/>
      <c r="B32" s="11"/>
      <c r="C32" s="12"/>
      <c r="D32" s="11"/>
      <c r="E32" s="43"/>
      <c r="F32" s="43"/>
      <c r="G32" s="43"/>
      <c r="H32" s="44"/>
      <c r="I32" s="11"/>
      <c r="J32" s="11"/>
      <c r="K32" s="11"/>
      <c r="L32" s="11"/>
      <c r="M32" s="11"/>
      <c r="N32" s="11"/>
      <c r="O32" s="11"/>
      <c r="P32" s="11"/>
      <c r="Q32" s="11"/>
      <c r="R32" s="11"/>
      <c r="S32" s="11"/>
      <c r="T32" s="11"/>
      <c r="U32" s="11"/>
      <c r="V32" s="11"/>
      <c r="W32" s="11"/>
      <c r="X32" s="11"/>
      <c r="Y32" s="11"/>
      <c r="Z32" s="11"/>
      <c r="AA32" s="11"/>
      <c r="AB32" s="43"/>
      <c r="AC32" s="43"/>
      <c r="AD32" s="43"/>
      <c r="AE32" s="43"/>
      <c r="AF32" s="43"/>
      <c r="AG32" s="43"/>
      <c r="AH32" s="43"/>
      <c r="AI32" s="43"/>
      <c r="AJ32" s="43"/>
      <c r="AK32" s="11"/>
      <c r="AL32" s="11"/>
      <c r="AM32" s="11"/>
      <c r="AN32" s="11"/>
      <c r="AO32" s="11"/>
      <c r="AP32" s="11"/>
      <c r="AQ32" s="11"/>
      <c r="AR32" s="13"/>
      <c r="AS32" s="13"/>
    </row>
    <row r="33" spans="1:45" x14ac:dyDescent="0.25">
      <c r="A33" s="11"/>
      <c r="B33" s="11"/>
      <c r="C33" s="12"/>
      <c r="D33" s="11"/>
      <c r="E33" s="45"/>
      <c r="F33" s="45"/>
      <c r="G33" s="45"/>
      <c r="H33" s="44"/>
      <c r="I33" s="11"/>
      <c r="J33" s="11"/>
      <c r="K33" s="11"/>
      <c r="L33" s="11"/>
      <c r="M33" s="11"/>
      <c r="N33" s="11"/>
      <c r="O33" s="11"/>
      <c r="P33" s="11"/>
      <c r="Q33" s="11"/>
      <c r="R33" s="11"/>
      <c r="S33" s="11"/>
      <c r="T33" s="11"/>
      <c r="U33" s="11"/>
      <c r="V33" s="11"/>
      <c r="W33" s="11"/>
      <c r="X33" s="11"/>
      <c r="Y33" s="11"/>
      <c r="Z33" s="11"/>
      <c r="AA33" s="11"/>
      <c r="AB33" s="44"/>
      <c r="AC33" s="44"/>
      <c r="AD33" s="44"/>
      <c r="AE33" s="44"/>
      <c r="AF33" s="44"/>
      <c r="AG33" s="44"/>
      <c r="AH33" s="44"/>
      <c r="AI33" s="44"/>
      <c r="AJ33" s="44"/>
      <c r="AK33" s="11"/>
      <c r="AL33" s="11"/>
      <c r="AM33" s="11"/>
      <c r="AN33" s="11"/>
      <c r="AO33" s="11"/>
      <c r="AP33" s="11"/>
      <c r="AQ33" s="11"/>
      <c r="AR33" s="13"/>
      <c r="AS33" s="13"/>
    </row>
    <row r="34" spans="1:45" x14ac:dyDescent="0.25">
      <c r="A34" s="11"/>
      <c r="B34" s="11"/>
      <c r="C34" s="12"/>
      <c r="D34" s="11"/>
      <c r="E34" s="145"/>
      <c r="F34" s="145"/>
      <c r="G34" s="145"/>
      <c r="H34" s="145"/>
      <c r="I34" s="145"/>
      <c r="J34" s="145"/>
      <c r="K34" s="145"/>
      <c r="L34" s="145"/>
      <c r="M34" s="11"/>
      <c r="N34" s="11"/>
      <c r="O34" s="11"/>
      <c r="P34" s="11"/>
      <c r="Q34" s="11"/>
      <c r="R34" s="11"/>
      <c r="S34" s="11"/>
      <c r="T34" s="11"/>
      <c r="U34" s="11"/>
      <c r="V34" s="11"/>
      <c r="W34" s="11"/>
      <c r="X34" s="11"/>
      <c r="Y34" s="11"/>
      <c r="Z34" s="11"/>
      <c r="AA34" s="11"/>
      <c r="AB34" s="43"/>
      <c r="AC34" s="43"/>
      <c r="AD34" s="43"/>
      <c r="AE34" s="43"/>
      <c r="AF34" s="43"/>
      <c r="AG34" s="43"/>
      <c r="AH34" s="43"/>
      <c r="AI34" s="43"/>
      <c r="AJ34" s="43"/>
      <c r="AK34" s="11"/>
      <c r="AL34" s="11"/>
      <c r="AM34" s="11"/>
      <c r="AN34" s="11"/>
      <c r="AO34" s="11"/>
      <c r="AP34" s="11"/>
      <c r="AQ34" s="11"/>
      <c r="AR34" s="13"/>
      <c r="AS34" s="13"/>
    </row>
    <row r="35" spans="1:45" ht="16.5" customHeight="1" x14ac:dyDescent="0.25">
      <c r="A35" s="11"/>
      <c r="B35" s="11"/>
      <c r="C35" s="12"/>
      <c r="D35" s="11"/>
      <c r="E35" s="144"/>
      <c r="F35" s="144"/>
      <c r="G35" s="144"/>
      <c r="H35" s="144"/>
      <c r="I35" s="144"/>
      <c r="J35" s="144"/>
      <c r="K35" s="144"/>
      <c r="L35" s="144"/>
      <c r="M35" s="11"/>
      <c r="N35" s="11"/>
      <c r="O35" s="11"/>
      <c r="P35" s="11"/>
      <c r="Q35" s="11"/>
      <c r="R35" s="11"/>
      <c r="S35" s="11"/>
      <c r="T35" s="11"/>
      <c r="U35" s="11"/>
      <c r="V35" s="11"/>
      <c r="W35" s="11"/>
      <c r="X35" s="11"/>
      <c r="Y35" s="11"/>
      <c r="Z35" s="11"/>
      <c r="AA35" s="11"/>
      <c r="AB35" s="44"/>
      <c r="AC35" s="44"/>
      <c r="AD35" s="44"/>
      <c r="AE35" s="44"/>
      <c r="AF35" s="44"/>
      <c r="AG35" s="44"/>
      <c r="AH35" s="44"/>
      <c r="AI35" s="44"/>
      <c r="AJ35" s="44"/>
      <c r="AK35" s="11"/>
      <c r="AL35" s="11"/>
      <c r="AM35" s="11"/>
      <c r="AN35" s="11"/>
      <c r="AO35" s="11"/>
      <c r="AP35" s="11"/>
      <c r="AQ35" s="11"/>
      <c r="AR35" s="13"/>
      <c r="AS35" s="13"/>
    </row>
    <row r="36" spans="1:45" ht="16.5" customHeight="1" x14ac:dyDescent="0.25">
      <c r="A36" s="11"/>
      <c r="B36" s="11"/>
      <c r="C36" s="12"/>
      <c r="D36" s="11"/>
      <c r="E36" s="146"/>
      <c r="F36" s="146"/>
      <c r="G36" s="146"/>
      <c r="H36" s="146"/>
      <c r="I36" s="146"/>
      <c r="J36" s="146"/>
      <c r="K36" s="146"/>
      <c r="L36" s="146"/>
      <c r="M36" s="11"/>
      <c r="N36" s="11"/>
      <c r="O36" s="11"/>
      <c r="P36" s="11"/>
      <c r="Q36" s="11"/>
      <c r="R36" s="11"/>
      <c r="S36" s="11"/>
      <c r="T36" s="11"/>
      <c r="U36" s="11"/>
      <c r="V36" s="11"/>
      <c r="W36" s="11"/>
      <c r="X36" s="11"/>
      <c r="Y36" s="11"/>
      <c r="Z36" s="11"/>
      <c r="AA36" s="11"/>
      <c r="AB36" s="44"/>
      <c r="AC36" s="44"/>
      <c r="AD36" s="44"/>
      <c r="AE36" s="44"/>
      <c r="AF36" s="44"/>
      <c r="AG36" s="44"/>
      <c r="AH36" s="44"/>
      <c r="AI36" s="44"/>
      <c r="AJ36" s="44"/>
      <c r="AK36" s="11"/>
      <c r="AL36" s="11"/>
      <c r="AM36" s="11"/>
      <c r="AN36" s="11"/>
      <c r="AO36" s="11"/>
      <c r="AP36" s="11"/>
      <c r="AQ36" s="11"/>
    </row>
    <row r="37" spans="1:45" x14ac:dyDescent="0.25">
      <c r="A37" s="11"/>
      <c r="B37" s="11"/>
      <c r="C37" s="12"/>
      <c r="D37" s="11"/>
      <c r="E37" s="44"/>
      <c r="F37" s="44"/>
      <c r="G37" s="44"/>
      <c r="H37" s="44"/>
      <c r="I37" s="11"/>
      <c r="J37" s="11"/>
      <c r="K37" s="11"/>
      <c r="L37" s="11"/>
      <c r="M37" s="11"/>
      <c r="N37" s="11"/>
      <c r="O37" s="11"/>
      <c r="P37" s="11"/>
      <c r="Q37" s="11"/>
      <c r="R37" s="11"/>
      <c r="S37" s="11"/>
      <c r="T37" s="11"/>
      <c r="U37" s="11"/>
      <c r="V37" s="11"/>
      <c r="W37" s="11"/>
      <c r="X37" s="11"/>
      <c r="Y37" s="11"/>
      <c r="Z37" s="11"/>
      <c r="AA37" s="11"/>
      <c r="AB37" s="44"/>
      <c r="AC37" s="44"/>
      <c r="AD37" s="44"/>
      <c r="AE37" s="44"/>
      <c r="AF37" s="44"/>
      <c r="AG37" s="44"/>
      <c r="AH37" s="44"/>
      <c r="AI37" s="44"/>
      <c r="AJ37" s="44"/>
      <c r="AK37" s="11"/>
      <c r="AL37" s="11"/>
      <c r="AM37" s="11"/>
      <c r="AN37" s="11"/>
      <c r="AO37" s="11"/>
      <c r="AP37" s="11"/>
      <c r="AQ37" s="11"/>
    </row>
    <row r="38" spans="1:45" x14ac:dyDescent="0.25">
      <c r="A38" s="11"/>
      <c r="B38" s="11"/>
      <c r="C38" s="12"/>
      <c r="D38" s="11"/>
      <c r="E38" s="44"/>
      <c r="F38" s="44"/>
      <c r="G38" s="44"/>
      <c r="H38" s="44"/>
      <c r="I38" s="11"/>
      <c r="J38" s="11"/>
      <c r="K38" s="11"/>
      <c r="L38" s="11"/>
      <c r="M38" s="11"/>
      <c r="N38" s="11"/>
      <c r="O38" s="11"/>
      <c r="P38" s="11"/>
      <c r="Q38" s="11"/>
      <c r="R38" s="11"/>
      <c r="S38" s="11"/>
      <c r="T38" s="11"/>
      <c r="U38" s="11"/>
      <c r="V38" s="11"/>
      <c r="W38" s="11"/>
      <c r="X38" s="11"/>
      <c r="Y38" s="11"/>
      <c r="Z38" s="11"/>
      <c r="AA38" s="11"/>
      <c r="AB38" s="44"/>
      <c r="AC38" s="44"/>
      <c r="AD38" s="44"/>
      <c r="AE38" s="44"/>
      <c r="AF38" s="44"/>
      <c r="AG38" s="44"/>
      <c r="AH38" s="44"/>
      <c r="AI38" s="44"/>
      <c r="AJ38" s="44"/>
      <c r="AK38" s="11"/>
      <c r="AL38" s="11"/>
      <c r="AM38" s="11"/>
      <c r="AN38" s="11"/>
      <c r="AO38" s="11"/>
      <c r="AP38" s="11"/>
      <c r="AQ38" s="11"/>
    </row>
    <row r="39" spans="1:45" x14ac:dyDescent="0.25">
      <c r="A39" s="11"/>
      <c r="B39" s="11"/>
      <c r="C39" s="12"/>
      <c r="D39" s="11"/>
      <c r="E39" s="144"/>
      <c r="F39" s="144"/>
      <c r="G39" s="144"/>
      <c r="H39" s="144"/>
      <c r="I39" s="144"/>
      <c r="J39" s="144"/>
      <c r="K39" s="144"/>
      <c r="L39" s="144"/>
      <c r="M39" s="11"/>
      <c r="N39" s="11"/>
      <c r="O39" s="11"/>
      <c r="P39" s="11"/>
      <c r="Q39" s="11"/>
      <c r="R39" s="11"/>
      <c r="S39" s="11"/>
      <c r="T39" s="11"/>
      <c r="U39" s="11"/>
      <c r="V39" s="11"/>
      <c r="W39" s="11"/>
      <c r="X39" s="11"/>
      <c r="Y39" s="11"/>
      <c r="Z39" s="11"/>
      <c r="AA39" s="11"/>
      <c r="AB39" s="44"/>
      <c r="AC39" s="44"/>
      <c r="AD39" s="44"/>
      <c r="AE39" s="44"/>
      <c r="AF39" s="44"/>
      <c r="AG39" s="44"/>
      <c r="AH39" s="44"/>
      <c r="AI39" s="44"/>
      <c r="AJ39" s="44"/>
      <c r="AK39" s="11"/>
      <c r="AL39" s="11"/>
      <c r="AM39" s="11"/>
      <c r="AN39" s="11"/>
      <c r="AO39" s="11"/>
      <c r="AP39" s="11"/>
      <c r="AQ39" s="11"/>
    </row>
    <row r="40" spans="1:45" x14ac:dyDescent="0.25">
      <c r="E40" s="46"/>
      <c r="F40" s="46"/>
      <c r="G40" s="46"/>
      <c r="H40" s="46"/>
      <c r="I40" s="46"/>
      <c r="J40" s="46"/>
      <c r="K40" s="46"/>
      <c r="L40" s="46"/>
      <c r="M40" s="46"/>
      <c r="N40" s="46"/>
      <c r="O40" s="46"/>
      <c r="P40" s="46"/>
      <c r="Q40" s="46"/>
      <c r="R40" s="46"/>
      <c r="S40" s="46"/>
      <c r="U40" s="46"/>
      <c r="V40" s="46"/>
      <c r="W40" s="46"/>
    </row>
  </sheetData>
  <autoFilter ref="A20:BO1048576"/>
  <mergeCells count="37">
    <mergeCell ref="E29:L29"/>
    <mergeCell ref="E34:L34"/>
    <mergeCell ref="E35:L35"/>
    <mergeCell ref="E36:L36"/>
    <mergeCell ref="E39:L39"/>
    <mergeCell ref="AQ19:AQ20"/>
    <mergeCell ref="AR19:AR20"/>
    <mergeCell ref="AS19:AS20"/>
    <mergeCell ref="AC19:AF19"/>
    <mergeCell ref="AL19:AL20"/>
    <mergeCell ref="AM19:AM20"/>
    <mergeCell ref="AN19:AN20"/>
    <mergeCell ref="AO19:AO20"/>
    <mergeCell ref="AG19:AJ19"/>
    <mergeCell ref="L15:AB15"/>
    <mergeCell ref="A19:A20"/>
    <mergeCell ref="B19:B20"/>
    <mergeCell ref="C19:C20"/>
    <mergeCell ref="D19:D20"/>
    <mergeCell ref="E19:H19"/>
    <mergeCell ref="I19:L19"/>
    <mergeCell ref="M19:P19"/>
    <mergeCell ref="Q19:T19"/>
    <mergeCell ref="U19:X19"/>
    <mergeCell ref="Y19:AB19"/>
    <mergeCell ref="M11:X11"/>
    <mergeCell ref="Y11:AB11"/>
    <mergeCell ref="M12:X12"/>
    <mergeCell ref="Y12:AB12"/>
    <mergeCell ref="M13:X13"/>
    <mergeCell ref="Y13:AB13"/>
    <mergeCell ref="L3:AB3"/>
    <mergeCell ref="L6:AB6"/>
    <mergeCell ref="L7:AB7"/>
    <mergeCell ref="L8:AB8"/>
    <mergeCell ref="E10:H10"/>
    <mergeCell ref="M10:AB10"/>
  </mergeCells>
  <conditionalFormatting sqref="E21:G25 I21:K25 M21:O25">
    <cfRule type="cellIs" dxfId="13" priority="6" operator="equal">
      <formula>0</formula>
    </cfRule>
    <cfRule type="containsText" dxfId="12" priority="7" operator="containsText" text="No cotiza">
      <formula>NOT(ISERROR(SEARCH("No cotiza",E21)))</formula>
    </cfRule>
  </conditionalFormatting>
  <conditionalFormatting sqref="Q21:AF25">
    <cfRule type="cellIs" dxfId="11" priority="2" operator="equal">
      <formula>0</formula>
    </cfRule>
    <cfRule type="containsText" dxfId="10" priority="3" operator="containsText" text="No cotiza">
      <formula>NOT(ISERROR(SEARCH("No cotiza",Q21)))</formula>
    </cfRule>
  </conditionalFormatting>
  <conditionalFormatting sqref="AH21:AJ25 AL21:AO25">
    <cfRule type="cellIs" dxfId="9" priority="8" operator="equal">
      <formula>0</formula>
    </cfRule>
    <cfRule type="containsText" dxfId="8" priority="9" operator="containsText" text="No cotiza">
      <formula>NOT(ISERROR(SEARCH("No cotiza",AH21)))</formula>
    </cfRule>
  </conditionalFormatting>
  <conditionalFormatting sqref="AR26:AS26">
    <cfRule type="cellIs" dxfId="7" priority="4" operator="greaterThan">
      <formula>70</formula>
    </cfRule>
  </conditionalFormatting>
  <conditionalFormatting sqref="AS19 AS21:AS25">
    <cfRule type="cellIs" dxfId="6" priority="5" operator="greaterThan">
      <formula>70</formula>
    </cfRule>
  </conditionalFormatting>
  <pageMargins left="0.70833333333333304" right="0.70833333333333304" top="0.79236111111111096" bottom="0.79236111111111096" header="0.31527777777777799" footer="0.31527777777777799"/>
  <pageSetup paperSize="5" scale="1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44"/>
  <sheetViews>
    <sheetView tabSelected="1" view="pageBreakPreview" topLeftCell="G1" zoomScale="90" zoomScaleNormal="100" zoomScaleSheetLayoutView="90" zoomScalePageLayoutView="140" workbookViewId="0">
      <selection activeCell="AT36" sqref="AT36"/>
    </sheetView>
  </sheetViews>
  <sheetFormatPr baseColWidth="10" defaultColWidth="11.42578125" defaultRowHeight="12.75" x14ac:dyDescent="0.2"/>
  <cols>
    <col min="1" max="1" width="10.5703125" style="86" customWidth="1"/>
    <col min="2" max="2" width="17.7109375" style="92" customWidth="1"/>
    <col min="3" max="3" width="17.140625" style="51" hidden="1" customWidth="1"/>
    <col min="4" max="4" width="12.140625" style="86" hidden="1" customWidth="1"/>
    <col min="5" max="7" width="14.28515625" style="86" customWidth="1"/>
    <col min="8" max="8" width="13.85546875" style="86" customWidth="1"/>
    <col min="9" max="9" width="14" style="86" customWidth="1"/>
    <col min="10" max="10" width="7.85546875" style="86" customWidth="1"/>
    <col min="11" max="11" width="18" style="86" customWidth="1"/>
    <col min="12" max="12" width="15.5703125" style="86" customWidth="1"/>
    <col min="13" max="15" width="15.28515625" style="86" customWidth="1"/>
    <col min="16" max="16" width="15.42578125" style="86" customWidth="1"/>
    <col min="17" max="19" width="16.28515625" style="86" customWidth="1"/>
    <col min="20" max="20" width="16" style="86" customWidth="1"/>
    <col min="21" max="23" width="16.28515625" style="86" customWidth="1"/>
    <col min="24" max="24" width="16" style="86" customWidth="1"/>
    <col min="25" max="27" width="15.85546875" style="86" customWidth="1"/>
    <col min="28" max="28" width="15.5703125" style="86" customWidth="1"/>
    <col min="29" max="29" width="11.42578125" style="86" customWidth="1"/>
    <col min="30" max="32" width="15.85546875" style="86" customWidth="1"/>
    <col min="33" max="33" width="26.5703125" style="86" customWidth="1"/>
    <col min="34" max="36" width="15.85546875" style="86" customWidth="1"/>
    <col min="37" max="37" width="11.42578125" style="86" customWidth="1"/>
    <col min="38" max="40" width="15.85546875" style="86" customWidth="1"/>
    <col min="41" max="41" width="23" style="86" customWidth="1"/>
    <col min="42" max="42" width="15.5703125" style="86" customWidth="1"/>
    <col min="43" max="43" width="20.28515625" style="86" customWidth="1"/>
    <col min="44" max="44" width="17.7109375" style="86" customWidth="1"/>
    <col min="45" max="45" width="18.140625" style="86" customWidth="1"/>
    <col min="46" max="46" width="30.5703125" style="50" bestFit="1" customWidth="1"/>
    <col min="47" max="48" width="11.42578125" style="50"/>
    <col min="49" max="49" width="13.28515625" style="50" customWidth="1"/>
    <col min="50" max="50" width="13.85546875" style="50" customWidth="1"/>
    <col min="51" max="51" width="14.140625" style="50" customWidth="1"/>
    <col min="52" max="52" width="15.5703125" style="50" customWidth="1"/>
    <col min="53" max="53" width="11.42578125" style="50"/>
    <col min="54" max="54" width="14.85546875" style="50" customWidth="1"/>
    <col min="55" max="55" width="17.28515625" style="50" customWidth="1"/>
    <col min="56" max="16384" width="11.42578125" style="50"/>
  </cols>
  <sheetData>
    <row r="1" spans="1:45" x14ac:dyDescent="0.2">
      <c r="A1" s="47"/>
      <c r="B1" s="48"/>
      <c r="C1" s="49"/>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7"/>
    </row>
    <row r="2" spans="1:45" x14ac:dyDescent="0.2">
      <c r="A2" s="47"/>
      <c r="B2" s="48"/>
      <c r="D2" s="52"/>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47"/>
      <c r="AS2" s="47"/>
    </row>
    <row r="3" spans="1:45" ht="38.25" customHeight="1" x14ac:dyDescent="0.2">
      <c r="A3" s="47"/>
      <c r="B3" s="48"/>
      <c r="C3" s="49"/>
      <c r="D3" s="49"/>
      <c r="E3" s="54"/>
      <c r="F3" s="54"/>
      <c r="G3" s="54"/>
      <c r="H3" s="54"/>
      <c r="I3" s="54"/>
      <c r="J3" s="54"/>
      <c r="K3" s="54"/>
      <c r="L3" s="150" t="s">
        <v>0</v>
      </c>
      <c r="M3" s="150"/>
      <c r="N3" s="150"/>
      <c r="O3" s="150"/>
      <c r="P3" s="150"/>
      <c r="Q3" s="150"/>
      <c r="R3" s="150"/>
      <c r="S3" s="150"/>
      <c r="T3" s="150"/>
      <c r="U3" s="150"/>
      <c r="V3" s="150"/>
      <c r="W3" s="150"/>
      <c r="X3" s="150"/>
      <c r="Y3" s="150"/>
      <c r="Z3" s="150"/>
      <c r="AA3" s="150"/>
      <c r="AB3" s="150"/>
      <c r="AC3" s="53"/>
      <c r="AD3" s="53"/>
      <c r="AE3" s="53"/>
      <c r="AF3" s="53"/>
      <c r="AG3" s="53"/>
      <c r="AH3" s="53"/>
      <c r="AI3" s="53"/>
      <c r="AJ3" s="53"/>
      <c r="AK3" s="55"/>
      <c r="AL3" s="55"/>
      <c r="AM3" s="55"/>
      <c r="AN3" s="55"/>
      <c r="AO3" s="55"/>
      <c r="AP3" s="55"/>
      <c r="AQ3" s="55"/>
      <c r="AR3" s="47"/>
      <c r="AS3" s="47"/>
    </row>
    <row r="4" spans="1:45" x14ac:dyDescent="0.2">
      <c r="A4" s="47"/>
      <c r="B4" s="48"/>
      <c r="C4" s="49"/>
      <c r="D4" s="52"/>
      <c r="E4" s="53"/>
      <c r="F4" s="53"/>
      <c r="G4" s="53"/>
      <c r="H4" s="53"/>
      <c r="I4" s="53"/>
      <c r="J4" s="53"/>
      <c r="K4" s="53"/>
      <c r="L4" s="53"/>
      <c r="M4" s="53"/>
      <c r="N4" s="53"/>
      <c r="O4" s="53"/>
      <c r="P4" s="47"/>
      <c r="Q4" s="47"/>
      <c r="R4" s="47"/>
      <c r="S4" s="47"/>
      <c r="T4" s="47"/>
      <c r="U4" s="47"/>
      <c r="V4" s="47"/>
      <c r="W4" s="47"/>
      <c r="X4" s="47"/>
      <c r="Y4" s="47"/>
      <c r="Z4" s="47"/>
      <c r="AA4" s="47"/>
      <c r="AB4" s="55"/>
      <c r="AC4" s="55"/>
      <c r="AD4" s="55"/>
      <c r="AE4" s="55"/>
      <c r="AF4" s="55"/>
      <c r="AG4" s="55"/>
      <c r="AH4" s="55"/>
      <c r="AI4" s="55"/>
      <c r="AJ4" s="55"/>
      <c r="AK4" s="55"/>
      <c r="AL4" s="55"/>
      <c r="AM4" s="55"/>
      <c r="AN4" s="55"/>
      <c r="AO4" s="55"/>
      <c r="AP4" s="55"/>
      <c r="AQ4" s="55"/>
      <c r="AR4" s="47"/>
      <c r="AS4" s="47"/>
    </row>
    <row r="5" spans="1:45" ht="25.5" customHeight="1" x14ac:dyDescent="0.2">
      <c r="A5" s="47"/>
      <c r="B5" s="48"/>
      <c r="C5" s="49"/>
      <c r="D5" s="56"/>
      <c r="E5" s="53" t="s">
        <v>1</v>
      </c>
      <c r="F5" s="53"/>
      <c r="G5" s="53"/>
      <c r="H5" s="57">
        <v>45741</v>
      </c>
      <c r="I5" s="49"/>
      <c r="J5" s="49"/>
      <c r="K5" s="49"/>
      <c r="L5" s="49"/>
      <c r="M5" s="49"/>
      <c r="N5" s="49"/>
      <c r="O5" s="49"/>
      <c r="P5" s="47"/>
      <c r="Q5" s="47"/>
      <c r="R5" s="47"/>
      <c r="S5" s="47"/>
      <c r="T5" s="47"/>
      <c r="U5" s="47"/>
      <c r="V5" s="47"/>
      <c r="W5" s="47"/>
      <c r="X5" s="47"/>
      <c r="Y5" s="47"/>
      <c r="Z5" s="47"/>
      <c r="AA5" s="47"/>
      <c r="AB5" s="55"/>
      <c r="AC5" s="55"/>
      <c r="AD5" s="55"/>
      <c r="AE5" s="55"/>
      <c r="AF5" s="55"/>
      <c r="AG5" s="55"/>
      <c r="AH5" s="55"/>
      <c r="AI5" s="55"/>
      <c r="AJ5" s="55"/>
      <c r="AK5" s="55"/>
      <c r="AL5" s="55"/>
      <c r="AM5" s="55"/>
      <c r="AN5" s="55"/>
      <c r="AO5" s="55"/>
      <c r="AP5" s="55"/>
      <c r="AQ5" s="55"/>
      <c r="AR5" s="47"/>
      <c r="AS5" s="47"/>
    </row>
    <row r="6" spans="1:45" ht="47.25" customHeight="1" x14ac:dyDescent="0.2">
      <c r="A6" s="47"/>
      <c r="B6" s="48"/>
      <c r="C6" s="49"/>
      <c r="D6" s="54"/>
      <c r="E6" s="58"/>
      <c r="F6" s="58"/>
      <c r="G6" s="58"/>
      <c r="H6" s="58"/>
      <c r="I6" s="58"/>
      <c r="J6" s="58"/>
      <c r="K6" s="58"/>
      <c r="L6" s="151" t="s">
        <v>2</v>
      </c>
      <c r="M6" s="151"/>
      <c r="N6" s="151"/>
      <c r="O6" s="151"/>
      <c r="P6" s="151"/>
      <c r="Q6" s="151"/>
      <c r="R6" s="151"/>
      <c r="S6" s="151"/>
      <c r="T6" s="151"/>
      <c r="U6" s="151"/>
      <c r="V6" s="151"/>
      <c r="W6" s="151"/>
      <c r="X6" s="151"/>
      <c r="Y6" s="151"/>
      <c r="Z6" s="151"/>
      <c r="AA6" s="151"/>
      <c r="AB6" s="151"/>
      <c r="AC6" s="58"/>
      <c r="AD6" s="58"/>
      <c r="AE6" s="58"/>
      <c r="AF6" s="58"/>
      <c r="AG6" s="58"/>
      <c r="AH6" s="58"/>
      <c r="AI6" s="58"/>
      <c r="AJ6" s="58"/>
      <c r="AK6" s="58"/>
      <c r="AL6" s="58"/>
      <c r="AM6" s="58"/>
      <c r="AN6" s="58"/>
      <c r="AO6" s="58"/>
      <c r="AP6" s="58"/>
      <c r="AQ6" s="58"/>
      <c r="AR6" s="47"/>
      <c r="AS6" s="47"/>
    </row>
    <row r="7" spans="1:45" ht="72" customHeight="1" x14ac:dyDescent="0.2">
      <c r="A7" s="47"/>
      <c r="B7" s="48"/>
      <c r="C7" s="49"/>
      <c r="D7" s="59"/>
      <c r="E7" s="54"/>
      <c r="F7" s="54"/>
      <c r="G7" s="54"/>
      <c r="H7" s="54"/>
      <c r="I7" s="53" t="s">
        <v>3</v>
      </c>
      <c r="J7" s="53"/>
      <c r="K7" s="53"/>
      <c r="L7" s="152" t="s">
        <v>43</v>
      </c>
      <c r="M7" s="150"/>
      <c r="N7" s="150"/>
      <c r="O7" s="150"/>
      <c r="P7" s="150"/>
      <c r="Q7" s="150"/>
      <c r="R7" s="150"/>
      <c r="S7" s="150"/>
      <c r="T7" s="150"/>
      <c r="U7" s="150"/>
      <c r="V7" s="150"/>
      <c r="W7" s="150"/>
      <c r="X7" s="150"/>
      <c r="Y7" s="150"/>
      <c r="Z7" s="150"/>
      <c r="AA7" s="150"/>
      <c r="AB7" s="150"/>
      <c r="AC7" s="53"/>
      <c r="AD7" s="53"/>
      <c r="AE7" s="53"/>
      <c r="AF7" s="53"/>
      <c r="AG7" s="53"/>
      <c r="AH7" s="53"/>
      <c r="AI7" s="53"/>
      <c r="AJ7" s="53"/>
      <c r="AK7" s="54"/>
      <c r="AL7" s="54"/>
      <c r="AM7" s="54"/>
      <c r="AN7" s="54"/>
      <c r="AO7" s="54"/>
      <c r="AP7" s="54"/>
      <c r="AQ7" s="54"/>
      <c r="AR7" s="47"/>
      <c r="AS7" s="47"/>
    </row>
    <row r="8" spans="1:45" ht="37.5" customHeight="1" x14ac:dyDescent="0.2">
      <c r="A8" s="47"/>
      <c r="B8" s="48"/>
      <c r="C8" s="49"/>
      <c r="D8" s="56"/>
      <c r="E8" s="58"/>
      <c r="F8" s="58"/>
      <c r="G8" s="58"/>
      <c r="H8" s="58"/>
      <c r="I8" s="58"/>
      <c r="J8" s="58"/>
      <c r="K8" s="58"/>
      <c r="L8" s="151" t="s">
        <v>5</v>
      </c>
      <c r="M8" s="151"/>
      <c r="N8" s="151"/>
      <c r="O8" s="151"/>
      <c r="P8" s="151"/>
      <c r="Q8" s="151"/>
      <c r="R8" s="151"/>
      <c r="S8" s="151"/>
      <c r="T8" s="151"/>
      <c r="U8" s="151"/>
      <c r="V8" s="151"/>
      <c r="W8" s="151"/>
      <c r="X8" s="151"/>
      <c r="Y8" s="151"/>
      <c r="Z8" s="151"/>
      <c r="AA8" s="151"/>
      <c r="AB8" s="151"/>
      <c r="AC8" s="58"/>
      <c r="AD8" s="58"/>
      <c r="AE8" s="58"/>
      <c r="AF8" s="58"/>
      <c r="AG8" s="58"/>
      <c r="AH8" s="58"/>
      <c r="AI8" s="58"/>
      <c r="AJ8" s="58"/>
      <c r="AK8" s="58"/>
      <c r="AL8" s="58"/>
      <c r="AM8" s="58"/>
      <c r="AN8" s="58"/>
      <c r="AO8" s="58"/>
      <c r="AP8" s="58"/>
      <c r="AQ8" s="58"/>
      <c r="AR8" s="47"/>
      <c r="AS8" s="47"/>
    </row>
    <row r="9" spans="1:45" x14ac:dyDescent="0.2">
      <c r="A9" s="47"/>
      <c r="B9" s="48"/>
      <c r="C9" s="49"/>
      <c r="D9" s="56"/>
      <c r="E9" s="58"/>
      <c r="F9" s="58"/>
      <c r="G9" s="58"/>
      <c r="H9" s="58"/>
      <c r="I9" s="58"/>
      <c r="J9" s="58"/>
      <c r="K9" s="58"/>
      <c r="L9" s="58"/>
      <c r="M9" s="58"/>
      <c r="N9" s="58"/>
      <c r="O9" s="58"/>
      <c r="P9" s="58"/>
      <c r="Q9" s="58"/>
      <c r="R9" s="58"/>
      <c r="S9" s="58"/>
      <c r="T9" s="58"/>
      <c r="U9" s="58"/>
      <c r="V9" s="58"/>
      <c r="W9" s="58"/>
      <c r="X9" s="58"/>
      <c r="Y9" s="58"/>
      <c r="Z9" s="58"/>
      <c r="AA9" s="58"/>
      <c r="AB9" s="55"/>
      <c r="AC9" s="55"/>
      <c r="AD9" s="55"/>
      <c r="AE9" s="55"/>
      <c r="AF9" s="55"/>
      <c r="AG9" s="55"/>
      <c r="AH9" s="55"/>
      <c r="AI9" s="55"/>
      <c r="AJ9" s="55"/>
      <c r="AK9" s="55"/>
      <c r="AL9" s="55"/>
      <c r="AM9" s="55"/>
      <c r="AN9" s="55"/>
      <c r="AO9" s="55"/>
      <c r="AP9" s="55"/>
      <c r="AQ9" s="55"/>
      <c r="AR9" s="47"/>
      <c r="AS9" s="47"/>
    </row>
    <row r="10" spans="1:45" ht="15.75" customHeight="1" x14ac:dyDescent="0.2">
      <c r="A10" s="47"/>
      <c r="B10" s="48"/>
      <c r="C10" s="49"/>
      <c r="D10" s="56"/>
      <c r="E10" s="153"/>
      <c r="F10" s="153"/>
      <c r="G10" s="153"/>
      <c r="H10" s="153"/>
      <c r="I10" s="47"/>
      <c r="J10" s="47"/>
      <c r="K10" s="47"/>
      <c r="L10" s="60"/>
      <c r="M10" s="154" t="s">
        <v>6</v>
      </c>
      <c r="N10" s="154"/>
      <c r="O10" s="154"/>
      <c r="P10" s="154"/>
      <c r="Q10" s="154"/>
      <c r="R10" s="154"/>
      <c r="S10" s="154"/>
      <c r="T10" s="154"/>
      <c r="U10" s="154"/>
      <c r="V10" s="154"/>
      <c r="W10" s="154"/>
      <c r="X10" s="154"/>
      <c r="Y10" s="154"/>
      <c r="Z10" s="154"/>
      <c r="AA10" s="154"/>
      <c r="AB10" s="154"/>
      <c r="AC10" s="60"/>
      <c r="AD10" s="60"/>
      <c r="AE10" s="60"/>
      <c r="AF10" s="60"/>
      <c r="AG10" s="60"/>
      <c r="AH10" s="60"/>
      <c r="AI10" s="60"/>
      <c r="AJ10" s="60"/>
      <c r="AK10" s="55"/>
      <c r="AL10" s="55"/>
      <c r="AM10" s="55"/>
      <c r="AN10" s="55"/>
      <c r="AO10" s="55"/>
      <c r="AP10" s="55"/>
      <c r="AQ10" s="55"/>
      <c r="AR10" s="47"/>
      <c r="AS10" s="47"/>
    </row>
    <row r="11" spans="1:45" x14ac:dyDescent="0.2">
      <c r="A11" s="47"/>
      <c r="B11" s="48"/>
      <c r="C11" s="49"/>
      <c r="D11" s="59"/>
      <c r="E11" s="59"/>
      <c r="F11" s="59"/>
      <c r="G11" s="59"/>
      <c r="H11" s="59"/>
      <c r="I11" s="47"/>
      <c r="J11" s="47"/>
      <c r="K11" s="47"/>
      <c r="L11" s="59"/>
      <c r="M11" s="155" t="s">
        <v>7</v>
      </c>
      <c r="N11" s="155"/>
      <c r="O11" s="155"/>
      <c r="P11" s="155"/>
      <c r="Q11" s="155"/>
      <c r="R11" s="155"/>
      <c r="S11" s="155"/>
      <c r="T11" s="155"/>
      <c r="U11" s="155"/>
      <c r="V11" s="155"/>
      <c r="W11" s="155"/>
      <c r="X11" s="155"/>
      <c r="Y11" s="155" t="s">
        <v>8</v>
      </c>
      <c r="Z11" s="155"/>
      <c r="AA11" s="155"/>
      <c r="AB11" s="155"/>
      <c r="AC11" s="59"/>
      <c r="AD11" s="59"/>
      <c r="AE11" s="59"/>
      <c r="AF11" s="59"/>
      <c r="AG11" s="59"/>
      <c r="AH11" s="59"/>
      <c r="AI11" s="59"/>
      <c r="AJ11" s="59"/>
      <c r="AK11" s="55"/>
      <c r="AL11" s="55"/>
      <c r="AM11" s="55"/>
      <c r="AN11" s="55"/>
      <c r="AO11" s="55"/>
      <c r="AP11" s="55"/>
      <c r="AQ11" s="55"/>
      <c r="AR11" s="47"/>
      <c r="AS11" s="47"/>
    </row>
    <row r="12" spans="1:45" ht="57" customHeight="1" x14ac:dyDescent="0.2">
      <c r="A12" s="47"/>
      <c r="B12" s="48"/>
      <c r="C12" s="49"/>
      <c r="D12" s="56"/>
      <c r="E12" s="58"/>
      <c r="F12" s="58"/>
      <c r="G12" s="58"/>
      <c r="H12" s="59"/>
      <c r="I12" s="47"/>
      <c r="J12" s="47"/>
      <c r="K12" s="47"/>
      <c r="L12" s="58"/>
      <c r="M12" s="156" t="s">
        <v>9</v>
      </c>
      <c r="N12" s="156"/>
      <c r="O12" s="156"/>
      <c r="P12" s="156"/>
      <c r="Q12" s="156"/>
      <c r="R12" s="156"/>
      <c r="S12" s="156"/>
      <c r="T12" s="156"/>
      <c r="U12" s="156"/>
      <c r="V12" s="156"/>
      <c r="W12" s="156"/>
      <c r="X12" s="156"/>
      <c r="Y12" s="157">
        <v>33</v>
      </c>
      <c r="Z12" s="157"/>
      <c r="AA12" s="157"/>
      <c r="AB12" s="157"/>
      <c r="AC12" s="56"/>
      <c r="AD12" s="56"/>
      <c r="AE12" s="56"/>
      <c r="AF12" s="56"/>
      <c r="AG12" s="56"/>
      <c r="AH12" s="56"/>
      <c r="AI12" s="56"/>
      <c r="AJ12" s="56"/>
      <c r="AK12" s="55"/>
      <c r="AL12" s="55"/>
      <c r="AM12" s="55"/>
      <c r="AN12" s="55"/>
      <c r="AO12" s="55"/>
      <c r="AP12" s="55"/>
      <c r="AQ12" s="55"/>
      <c r="AR12" s="47"/>
      <c r="AS12" s="47"/>
    </row>
    <row r="13" spans="1:45" ht="15.75" customHeight="1" x14ac:dyDescent="0.2">
      <c r="A13" s="47"/>
      <c r="B13" s="48"/>
      <c r="C13" s="49"/>
      <c r="D13" s="56"/>
      <c r="E13" s="58"/>
      <c r="F13" s="58"/>
      <c r="G13" s="58"/>
      <c r="H13" s="59"/>
      <c r="I13" s="47"/>
      <c r="J13" s="47"/>
      <c r="K13" s="47"/>
      <c r="L13" s="58"/>
      <c r="M13" s="156" t="s">
        <v>10</v>
      </c>
      <c r="N13" s="156"/>
      <c r="O13" s="156"/>
      <c r="P13" s="156"/>
      <c r="Q13" s="156"/>
      <c r="R13" s="156"/>
      <c r="S13" s="156"/>
      <c r="T13" s="156"/>
      <c r="U13" s="156"/>
      <c r="V13" s="156"/>
      <c r="W13" s="156"/>
      <c r="X13" s="156"/>
      <c r="Y13" s="157">
        <v>7032</v>
      </c>
      <c r="Z13" s="157"/>
      <c r="AA13" s="157"/>
      <c r="AB13" s="157"/>
      <c r="AC13" s="56"/>
      <c r="AD13" s="56"/>
      <c r="AE13" s="56"/>
      <c r="AF13" s="56"/>
      <c r="AG13" s="56"/>
      <c r="AH13" s="56"/>
      <c r="AI13" s="56"/>
      <c r="AJ13" s="56"/>
      <c r="AK13" s="55"/>
      <c r="AL13" s="55"/>
      <c r="AM13" s="55"/>
      <c r="AN13" s="55"/>
      <c r="AO13" s="55"/>
      <c r="AP13" s="55"/>
      <c r="AQ13" s="55"/>
      <c r="AR13" s="47"/>
      <c r="AS13" s="47"/>
    </row>
    <row r="14" spans="1:45" ht="23.25" customHeight="1" x14ac:dyDescent="0.2">
      <c r="A14" s="47"/>
      <c r="B14" s="48"/>
      <c r="C14" s="49"/>
      <c r="D14" s="56"/>
      <c r="E14" s="58"/>
      <c r="F14" s="58"/>
      <c r="G14" s="58"/>
      <c r="H14" s="47"/>
      <c r="I14" s="58"/>
      <c r="J14" s="58"/>
      <c r="K14" s="58"/>
      <c r="L14" s="58"/>
      <c r="M14" s="58"/>
      <c r="N14" s="58"/>
      <c r="O14" s="58"/>
      <c r="P14" s="47"/>
      <c r="Q14" s="47"/>
      <c r="R14" s="47"/>
      <c r="S14" s="47"/>
      <c r="T14" s="47"/>
      <c r="U14" s="47"/>
      <c r="V14" s="47"/>
      <c r="W14" s="47"/>
      <c r="X14" s="47"/>
      <c r="Y14" s="47"/>
      <c r="Z14" s="47"/>
      <c r="AA14" s="47"/>
      <c r="AB14" s="55"/>
      <c r="AC14" s="55"/>
      <c r="AD14" s="55"/>
      <c r="AE14" s="55"/>
      <c r="AF14" s="55"/>
      <c r="AG14" s="55"/>
      <c r="AH14" s="55"/>
      <c r="AI14" s="55"/>
      <c r="AJ14" s="55"/>
      <c r="AK14" s="55"/>
      <c r="AL14" s="55"/>
      <c r="AM14" s="55"/>
      <c r="AN14" s="55"/>
      <c r="AO14" s="55"/>
      <c r="AP14" s="55"/>
      <c r="AQ14" s="55"/>
      <c r="AR14" s="47"/>
      <c r="AS14" s="47"/>
    </row>
    <row r="15" spans="1:45" ht="66" customHeight="1" x14ac:dyDescent="0.2">
      <c r="A15" s="47"/>
      <c r="B15" s="48"/>
      <c r="C15" s="49"/>
      <c r="D15" s="47"/>
      <c r="E15" s="47"/>
      <c r="F15" s="47"/>
      <c r="G15" s="47"/>
      <c r="H15" s="47"/>
      <c r="I15" s="47"/>
      <c r="J15" s="47"/>
      <c r="K15" s="47"/>
      <c r="L15" s="158" t="s">
        <v>11</v>
      </c>
      <c r="M15" s="158"/>
      <c r="N15" s="158"/>
      <c r="O15" s="158"/>
      <c r="P15" s="158"/>
      <c r="Q15" s="158"/>
      <c r="R15" s="158"/>
      <c r="S15" s="158"/>
      <c r="T15" s="158"/>
      <c r="U15" s="158"/>
      <c r="V15" s="158"/>
      <c r="W15" s="158"/>
      <c r="X15" s="158"/>
      <c r="Y15" s="158"/>
      <c r="Z15" s="158"/>
      <c r="AA15" s="158"/>
      <c r="AB15" s="158"/>
      <c r="AC15" s="61"/>
      <c r="AD15" s="61"/>
      <c r="AE15" s="61"/>
      <c r="AF15" s="61"/>
      <c r="AG15" s="61"/>
      <c r="AH15" s="61"/>
      <c r="AI15" s="61"/>
      <c r="AJ15" s="61"/>
      <c r="AK15" s="61"/>
      <c r="AL15" s="61"/>
      <c r="AM15" s="61"/>
      <c r="AN15" s="61"/>
      <c r="AO15" s="61"/>
      <c r="AP15" s="61"/>
      <c r="AQ15" s="62"/>
      <c r="AR15" s="62"/>
      <c r="AS15" s="62"/>
    </row>
    <row r="16" spans="1:45" ht="12" customHeight="1" x14ac:dyDescent="0.2">
      <c r="A16" s="47"/>
      <c r="B16" s="48"/>
      <c r="C16" s="49"/>
      <c r="D16" s="47"/>
      <c r="E16" s="47"/>
      <c r="F16" s="47"/>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row>
    <row r="17" spans="1:55" x14ac:dyDescent="0.2">
      <c r="A17" s="47"/>
      <c r="B17" s="48"/>
      <c r="C17" s="49"/>
      <c r="D17" s="47"/>
      <c r="E17" s="47"/>
      <c r="F17" s="47"/>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row>
    <row r="18" spans="1:55" x14ac:dyDescent="0.2">
      <c r="A18" s="47"/>
      <c r="B18" s="48"/>
      <c r="C18" s="49"/>
      <c r="D18" s="47"/>
      <c r="E18" s="47"/>
      <c r="F18" s="47"/>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row>
    <row r="19" spans="1:55" s="63" customFormat="1" ht="10.5" customHeight="1" x14ac:dyDescent="0.2">
      <c r="A19" s="161" t="s">
        <v>12</v>
      </c>
      <c r="B19" s="161" t="s">
        <v>44</v>
      </c>
      <c r="C19" s="161" t="s">
        <v>14</v>
      </c>
      <c r="D19" s="161" t="s">
        <v>15</v>
      </c>
      <c r="E19" s="162" t="s">
        <v>16</v>
      </c>
      <c r="F19" s="162"/>
      <c r="G19" s="162"/>
      <c r="H19" s="162"/>
      <c r="I19" s="166" t="s">
        <v>17</v>
      </c>
      <c r="J19" s="166"/>
      <c r="K19" s="166"/>
      <c r="L19" s="166"/>
      <c r="M19" s="162" t="s">
        <v>18</v>
      </c>
      <c r="N19" s="162"/>
      <c r="O19" s="162"/>
      <c r="P19" s="162"/>
      <c r="Q19" s="166" t="s">
        <v>45</v>
      </c>
      <c r="R19" s="166"/>
      <c r="S19" s="166"/>
      <c r="T19" s="166"/>
      <c r="U19" s="162" t="s">
        <v>20</v>
      </c>
      <c r="V19" s="162"/>
      <c r="W19" s="162"/>
      <c r="X19" s="162"/>
      <c r="Y19" s="166" t="s">
        <v>21</v>
      </c>
      <c r="Z19" s="166"/>
      <c r="AA19" s="166"/>
      <c r="AB19" s="166"/>
      <c r="AC19" s="162" t="s">
        <v>22</v>
      </c>
      <c r="AD19" s="162"/>
      <c r="AE19" s="162"/>
      <c r="AF19" s="162"/>
      <c r="AG19" s="167" t="s">
        <v>23</v>
      </c>
      <c r="AH19" s="168"/>
      <c r="AI19" s="168"/>
      <c r="AJ19" s="169"/>
      <c r="AK19" s="47"/>
      <c r="AL19" s="165" t="s">
        <v>24</v>
      </c>
      <c r="AM19" s="165" t="s">
        <v>25</v>
      </c>
      <c r="AN19" s="165" t="s">
        <v>26</v>
      </c>
      <c r="AO19" s="165" t="s">
        <v>27</v>
      </c>
      <c r="AP19" s="47"/>
      <c r="AQ19" s="165" t="s">
        <v>28</v>
      </c>
      <c r="AR19" s="159" t="s">
        <v>29</v>
      </c>
      <c r="AS19" s="159" t="s">
        <v>30</v>
      </c>
    </row>
    <row r="20" spans="1:55" ht="51" customHeight="1" x14ac:dyDescent="0.2">
      <c r="A20" s="161"/>
      <c r="B20" s="161"/>
      <c r="C20" s="161"/>
      <c r="D20" s="161"/>
      <c r="E20" s="64" t="s">
        <v>31</v>
      </c>
      <c r="F20" s="64" t="s">
        <v>32</v>
      </c>
      <c r="G20" s="64" t="s">
        <v>33</v>
      </c>
      <c r="H20" s="64" t="s">
        <v>34</v>
      </c>
      <c r="I20" s="64" t="s">
        <v>31</v>
      </c>
      <c r="J20" s="64" t="s">
        <v>32</v>
      </c>
      <c r="K20" s="64" t="s">
        <v>33</v>
      </c>
      <c r="L20" s="64" t="s">
        <v>34</v>
      </c>
      <c r="M20" s="64" t="s">
        <v>31</v>
      </c>
      <c r="N20" s="64" t="s">
        <v>32</v>
      </c>
      <c r="O20" s="64" t="s">
        <v>33</v>
      </c>
      <c r="P20" s="64" t="s">
        <v>34</v>
      </c>
      <c r="Q20" s="64" t="s">
        <v>31</v>
      </c>
      <c r="R20" s="64" t="s">
        <v>32</v>
      </c>
      <c r="S20" s="64" t="s">
        <v>33</v>
      </c>
      <c r="T20" s="64" t="s">
        <v>34</v>
      </c>
      <c r="U20" s="64" t="s">
        <v>31</v>
      </c>
      <c r="V20" s="64" t="s">
        <v>32</v>
      </c>
      <c r="W20" s="64" t="s">
        <v>33</v>
      </c>
      <c r="X20" s="64" t="s">
        <v>34</v>
      </c>
      <c r="Y20" s="64" t="s">
        <v>31</v>
      </c>
      <c r="Z20" s="64" t="s">
        <v>32</v>
      </c>
      <c r="AA20" s="64" t="s">
        <v>33</v>
      </c>
      <c r="AB20" s="64" t="s">
        <v>34</v>
      </c>
      <c r="AC20" s="64" t="s">
        <v>31</v>
      </c>
      <c r="AD20" s="64" t="s">
        <v>32</v>
      </c>
      <c r="AE20" s="64" t="s">
        <v>33</v>
      </c>
      <c r="AF20" s="64" t="s">
        <v>34</v>
      </c>
      <c r="AG20" s="64" t="s">
        <v>31</v>
      </c>
      <c r="AH20" s="64" t="s">
        <v>32</v>
      </c>
      <c r="AI20" s="64" t="s">
        <v>33</v>
      </c>
      <c r="AJ20" s="64" t="s">
        <v>34</v>
      </c>
      <c r="AK20" s="47" t="s">
        <v>35</v>
      </c>
      <c r="AL20" s="165"/>
      <c r="AM20" s="165"/>
      <c r="AN20" s="165"/>
      <c r="AO20" s="165"/>
      <c r="AP20" s="47"/>
      <c r="AQ20" s="165"/>
      <c r="AR20" s="160"/>
      <c r="AS20" s="160"/>
      <c r="AU20" s="174" t="s">
        <v>53</v>
      </c>
      <c r="AV20" s="174" t="s">
        <v>44</v>
      </c>
      <c r="AW20" s="172" t="s">
        <v>24</v>
      </c>
      <c r="AX20" s="172" t="s">
        <v>25</v>
      </c>
      <c r="AY20" s="172" t="s">
        <v>26</v>
      </c>
      <c r="AZ20" s="172" t="s">
        <v>27</v>
      </c>
      <c r="BA20" s="98"/>
      <c r="BB20" s="107" t="s">
        <v>56</v>
      </c>
      <c r="BC20" s="109">
        <v>142186028.234301</v>
      </c>
    </row>
    <row r="21" spans="1:55" ht="21" customHeight="1" x14ac:dyDescent="0.2">
      <c r="A21" s="65">
        <v>1</v>
      </c>
      <c r="B21" s="66" t="s">
        <v>36</v>
      </c>
      <c r="C21" s="67" t="s">
        <v>37</v>
      </c>
      <c r="D21" s="68">
        <v>1</v>
      </c>
      <c r="E21" s="69">
        <v>58320000</v>
      </c>
      <c r="F21" s="69">
        <f>+E21*19%</f>
        <v>11080800</v>
      </c>
      <c r="G21" s="69">
        <f>+E21+F21</f>
        <v>69400800</v>
      </c>
      <c r="H21" s="70">
        <f>+ROUND((D21*G21),0)</f>
        <v>69400800</v>
      </c>
      <c r="I21" s="69">
        <v>176490600</v>
      </c>
      <c r="J21" s="69">
        <v>0</v>
      </c>
      <c r="K21" s="69">
        <f>+I21+J21</f>
        <v>176490600</v>
      </c>
      <c r="L21" s="70">
        <f>+ROUND((D21*K21),0)</f>
        <v>176490600</v>
      </c>
      <c r="M21" s="69">
        <v>47500000</v>
      </c>
      <c r="N21" s="69">
        <f>+M21*19%</f>
        <v>9025000</v>
      </c>
      <c r="O21" s="69">
        <f>+M21+N21</f>
        <v>56525000</v>
      </c>
      <c r="P21" s="70">
        <f>+ROUND((D21*O21),0)</f>
        <v>56525000</v>
      </c>
      <c r="Q21" s="69">
        <v>41666666.666666701</v>
      </c>
      <c r="R21" s="69">
        <f>+Q21*19%</f>
        <v>7916666.6666666735</v>
      </c>
      <c r="S21" s="69">
        <f>+Q21+R21</f>
        <v>49583333.333333373</v>
      </c>
      <c r="T21" s="69">
        <f>+ROUND((D21*S21),0)</f>
        <v>49583333</v>
      </c>
      <c r="U21" s="69">
        <v>22000000</v>
      </c>
      <c r="V21" s="69">
        <f>+U21*19%</f>
        <v>4180000</v>
      </c>
      <c r="W21" s="69">
        <f>+U21+V21</f>
        <v>26180000</v>
      </c>
      <c r="X21" s="69">
        <f>+ROUND((D21*W21),0)</f>
        <v>26180000</v>
      </c>
      <c r="Y21" s="69">
        <v>112589934.62924901</v>
      </c>
      <c r="Z21" s="69">
        <f>+Y21*19%</f>
        <v>21392087.579557311</v>
      </c>
      <c r="AA21" s="69">
        <f>+Y21+Z21</f>
        <v>133982022.20880632</v>
      </c>
      <c r="AB21" s="69">
        <f>+ROUND((D21*AA21),0)</f>
        <v>133982022</v>
      </c>
      <c r="AC21" s="69">
        <v>115155000</v>
      </c>
      <c r="AD21" s="69">
        <f>AC21*0.19</f>
        <v>21879450</v>
      </c>
      <c r="AE21" s="69">
        <f>SUM(AC21:AD21)</f>
        <v>137034450</v>
      </c>
      <c r="AF21" s="69">
        <f>AE21</f>
        <v>137034450</v>
      </c>
      <c r="AG21" s="70">
        <v>255308000</v>
      </c>
      <c r="AH21" s="69">
        <f>AG21*0.19</f>
        <v>48508520</v>
      </c>
      <c r="AI21" s="69">
        <f>SUM(AG21:AH21)</f>
        <v>303816520</v>
      </c>
      <c r="AJ21" s="69">
        <f>AI21</f>
        <v>303816520</v>
      </c>
      <c r="AK21" s="71">
        <f>+COUNT(H21,L21,P21,T21,X21,AB21)</f>
        <v>6</v>
      </c>
      <c r="AL21" s="69">
        <f>AVERAGE(H21,L21,P21,T21,X21,AB21,AF21,AJ21)</f>
        <v>119126590.625</v>
      </c>
      <c r="AM21" s="69">
        <f>+HARMEAN(H21,L21,P21,T21,X21,AB21,AF21,AJ21)</f>
        <v>70062285.173558921</v>
      </c>
      <c r="AN21" s="69">
        <f>+GEOMEAN(H21,L21,P21,T21,X21,AB21,AF21,AJ21)</f>
        <v>91730752.772750959</v>
      </c>
      <c r="AO21" s="69">
        <f>MEDIAN(H21,L21,P21,T21,X21,AB21,AF21,AJ21)</f>
        <v>101691411</v>
      </c>
      <c r="AP21" s="72"/>
      <c r="AQ21" s="70">
        <f>STDEV(H21,L21,P21,T21,X21,AB21,AF21,AJ21)</f>
        <v>90876149.350027531</v>
      </c>
      <c r="AR21" s="115">
        <f xml:space="preserve"> EXP(
  AVERAGE(LN(H21), LN(L21), LN(P21), LN(T21), LN(X21), LN(AB21), LN(AF21), LN(AJ21))
  - 2.364624251 * STDEV(LN(H21), LN(L21), LN(P21), LN(T21), LN(X21), LN(AB21), LN(AF21), LN(AJ21)) / SQRT(8)
)</f>
        <v>47171444.621912092</v>
      </c>
      <c r="AS21" s="115">
        <f>EXP(AVERAGE(LN(H21), LN(L21), LN(P21), LN(T21), LN(X21), LN(AB21), LN(AF21), LN(AJ21))
  + 2.364624251 * STDEV(LN(H21), LN(L21), LN(P21), LN(T21), LN(X21), LN(AB21), LN(AF21), LN(AJ21)) / SQRT(8)
)</f>
        <v>178381880.64197683</v>
      </c>
      <c r="AU21" s="174"/>
      <c r="AV21" s="174"/>
      <c r="AW21" s="172"/>
      <c r="AX21" s="173"/>
      <c r="AY21" s="173"/>
      <c r="AZ21" s="173"/>
      <c r="BA21" s="98"/>
      <c r="BB21" s="107" t="s">
        <v>57</v>
      </c>
      <c r="BC21" s="108">
        <v>23697671.372383501</v>
      </c>
    </row>
    <row r="22" spans="1:55" ht="36.75" customHeight="1" x14ac:dyDescent="0.2">
      <c r="A22" s="65">
        <v>2</v>
      </c>
      <c r="B22" s="66" t="s">
        <v>38</v>
      </c>
      <c r="C22" s="67" t="s">
        <v>37</v>
      </c>
      <c r="D22" s="68">
        <v>1</v>
      </c>
      <c r="E22" s="69">
        <v>38880000</v>
      </c>
      <c r="F22" s="69">
        <f>+E22*19%</f>
        <v>7387200</v>
      </c>
      <c r="G22" s="69">
        <f>+E22+F22</f>
        <v>46267200</v>
      </c>
      <c r="H22" s="70">
        <f>+ROUND((D22*G22),0)</f>
        <v>46267200</v>
      </c>
      <c r="I22" s="69">
        <v>240669000</v>
      </c>
      <c r="J22" s="69">
        <v>0</v>
      </c>
      <c r="K22" s="69">
        <f>+I22+J22</f>
        <v>240669000</v>
      </c>
      <c r="L22" s="70">
        <f>+ROUND((D22*K22),0)</f>
        <v>240669000</v>
      </c>
      <c r="M22" s="69">
        <v>71250000</v>
      </c>
      <c r="N22" s="69">
        <f>+M22*19%</f>
        <v>13537500</v>
      </c>
      <c r="O22" s="69">
        <f>+M22+N22</f>
        <v>84787500</v>
      </c>
      <c r="P22" s="70">
        <f>+ROUND((D22*O22),0)</f>
        <v>84787500</v>
      </c>
      <c r="Q22" s="69">
        <v>320000000</v>
      </c>
      <c r="R22" s="69">
        <f>+Q22*19%</f>
        <v>60800000</v>
      </c>
      <c r="S22" s="69">
        <f>+Q22+R22</f>
        <v>380800000</v>
      </c>
      <c r="T22" s="69">
        <f>+ROUND((D22*S22),0)</f>
        <v>380800000</v>
      </c>
      <c r="U22" s="69">
        <v>25000000</v>
      </c>
      <c r="V22" s="69">
        <f>+U22*19%</f>
        <v>4750000</v>
      </c>
      <c r="W22" s="69">
        <f>+U22+V22</f>
        <v>29750000</v>
      </c>
      <c r="X22" s="69">
        <f>+ROUND((D22*W22),0)</f>
        <v>29750000</v>
      </c>
      <c r="Y22" s="69">
        <v>394064771.20237303</v>
      </c>
      <c r="Z22" s="69">
        <f>+Y22*19%</f>
        <v>74872306.528450876</v>
      </c>
      <c r="AA22" s="69">
        <f>+Y22+Z22</f>
        <v>468937077.73082387</v>
      </c>
      <c r="AB22" s="69">
        <f>+ROUND((D22*AA22),0)</f>
        <v>468937078</v>
      </c>
      <c r="AC22" s="69">
        <v>153540000</v>
      </c>
      <c r="AD22" s="69">
        <f>AC22*0.19</f>
        <v>29172600</v>
      </c>
      <c r="AE22" s="69">
        <f>SUM(AC22:AD22)</f>
        <v>182712600</v>
      </c>
      <c r="AF22" s="69">
        <f>AE22</f>
        <v>182712600</v>
      </c>
      <c r="AG22" s="70">
        <v>153185000</v>
      </c>
      <c r="AH22" s="69">
        <f>AG22*0.19</f>
        <v>29105150</v>
      </c>
      <c r="AI22" s="69">
        <f>SUM(AG22:AH22)</f>
        <v>182290150</v>
      </c>
      <c r="AJ22" s="69">
        <f>AI22</f>
        <v>182290150</v>
      </c>
      <c r="AK22" s="73">
        <f>+COUNT(H22,L22,P22,T22,X22,AB22)</f>
        <v>6</v>
      </c>
      <c r="AL22" s="69">
        <f>AVERAGE(H22,L22,P22,T22,X22,AB22,AF22,AJ22)</f>
        <v>202026691</v>
      </c>
      <c r="AM22" s="69">
        <f>+HARMEAN(H22,L22,P22,T22,X22,AB22,AF22,AJ22)</f>
        <v>92066541.300928503</v>
      </c>
      <c r="AN22" s="97">
        <f>+GEOMEAN(H22,L22,P22,T22,X22,AB22,AF22,AJ22)</f>
        <v>142186028.23430148</v>
      </c>
      <c r="AO22" s="69">
        <f>MEDIAN(H22,L22,P22,T22,X22,AB22,AF22,AJ22)</f>
        <v>182501375</v>
      </c>
      <c r="AP22" s="74"/>
      <c r="AQ22" s="70">
        <f>STDEV(H22,L22,P22,T22,X22,AB22,AF22,AJ22)</f>
        <v>157272352.08424485</v>
      </c>
      <c r="AR22" s="115">
        <f t="shared" ref="AR22:AR25" si="0" xml:space="preserve"> EXP(
  AVERAGE(LN(H22), LN(L22), LN(P22), LN(T22), LN(X22), LN(AB22), LN(AF22), LN(AJ22))
  - 2.364624251 * STDEV(LN(H22), LN(L22), LN(P22), LN(T22), LN(X22), LN(AB22), LN(AF22), LN(AJ22)) / SQRT(8)
)</f>
        <v>62483834.458376102</v>
      </c>
      <c r="AS22" s="115">
        <f t="shared" ref="AS22:AS25" si="1">EXP(AVERAGE(LN(H22), LN(L22), LN(P22), LN(T22), LN(X22), LN(AB22), LN(AF22), LN(AJ22))
  + 2.364624251 * STDEV(LN(H22), LN(L22), LN(P22), LN(T22), LN(X22), LN(AB22), LN(AF22), LN(AJ22)) / SQRT(8)
)</f>
        <v>323553552.6955092</v>
      </c>
      <c r="AU22" s="113">
        <v>2</v>
      </c>
      <c r="AV22" s="99" t="s">
        <v>55</v>
      </c>
      <c r="AW22" s="99">
        <v>202026691</v>
      </c>
      <c r="AX22" s="100">
        <v>92066541.300928503</v>
      </c>
      <c r="AY22" s="111">
        <v>47395342.744767003</v>
      </c>
      <c r="AZ22" s="100">
        <v>182501375</v>
      </c>
      <c r="BA22" s="98"/>
      <c r="BB22" s="107" t="s">
        <v>58</v>
      </c>
      <c r="BC22" s="110">
        <v>47395342.744767003</v>
      </c>
    </row>
    <row r="23" spans="1:55" ht="35.25" customHeight="1" x14ac:dyDescent="0.2">
      <c r="A23" s="65">
        <v>3</v>
      </c>
      <c r="B23" s="66" t="s">
        <v>39</v>
      </c>
      <c r="C23" s="67" t="s">
        <v>37</v>
      </c>
      <c r="D23" s="68">
        <v>1</v>
      </c>
      <c r="E23" s="69">
        <v>19440000</v>
      </c>
      <c r="F23" s="69">
        <f>+E23*19%</f>
        <v>3693600</v>
      </c>
      <c r="G23" s="69">
        <f>+E23+F23</f>
        <v>23133600</v>
      </c>
      <c r="H23" s="70">
        <f>+ROUND((D23*G23),0)</f>
        <v>23133600</v>
      </c>
      <c r="I23" s="69">
        <v>641784000</v>
      </c>
      <c r="J23" s="69">
        <v>0</v>
      </c>
      <c r="K23" s="69">
        <f>+I23+J23</f>
        <v>641784000</v>
      </c>
      <c r="L23" s="70">
        <f>+ROUND((D23*K23),0)</f>
        <v>641784000</v>
      </c>
      <c r="M23" s="69">
        <v>95000000</v>
      </c>
      <c r="N23" s="69">
        <f>+M23*19%</f>
        <v>18050000</v>
      </c>
      <c r="O23" s="69">
        <f>+M23+N23</f>
        <v>113050000</v>
      </c>
      <c r="P23" s="70">
        <f>+ROUND((D23*O23),0)</f>
        <v>113050000</v>
      </c>
      <c r="Q23" s="69">
        <v>150000000</v>
      </c>
      <c r="R23" s="69">
        <f>+Q23*19%</f>
        <v>28500000</v>
      </c>
      <c r="S23" s="69">
        <f>+Q23+R23</f>
        <v>178500000</v>
      </c>
      <c r="T23" s="69">
        <f>+ROUND((D23*S23),0)</f>
        <v>178500000</v>
      </c>
      <c r="U23" s="69">
        <v>75000000</v>
      </c>
      <c r="V23" s="69">
        <f>+U23*19%</f>
        <v>14250000</v>
      </c>
      <c r="W23" s="69">
        <f>+U23+V23</f>
        <v>89250000</v>
      </c>
      <c r="X23" s="69">
        <f>+ROUND((D23*W23),0)</f>
        <v>89250000</v>
      </c>
      <c r="Y23" s="69">
        <v>225179869.258499</v>
      </c>
      <c r="Z23" s="69">
        <f>+Y23*19%</f>
        <v>42784175.159114808</v>
      </c>
      <c r="AA23" s="69">
        <f>+Y23+Z23</f>
        <v>267964044.4176138</v>
      </c>
      <c r="AB23" s="69">
        <f>+ROUND((D23*AA23),0)</f>
        <v>267964044</v>
      </c>
      <c r="AC23" s="69">
        <v>230310000</v>
      </c>
      <c r="AD23" s="69">
        <f>AC23*0.19</f>
        <v>43758900</v>
      </c>
      <c r="AE23" s="69">
        <f>SUM(AC23:AD23)</f>
        <v>274068900</v>
      </c>
      <c r="AF23" s="69">
        <f>AE23</f>
        <v>274068900</v>
      </c>
      <c r="AG23" s="70">
        <v>306370000</v>
      </c>
      <c r="AH23" s="69">
        <f>AG23*0.19</f>
        <v>58210300</v>
      </c>
      <c r="AI23" s="69">
        <f>SUM(AG23:AH23)</f>
        <v>364580300</v>
      </c>
      <c r="AJ23" s="69">
        <f>AI23</f>
        <v>364580300</v>
      </c>
      <c r="AK23" s="73">
        <f>+COUNT(H23,L23,P23,T23,X23,AB23)</f>
        <v>6</v>
      </c>
      <c r="AL23" s="69">
        <f>AVERAGE(H23,L23,P23,T23,X23,AB23,AF23,AJ23)</f>
        <v>244041355.5</v>
      </c>
      <c r="AM23" s="69">
        <f>+HARMEAN(H23,L23,P23,T23,X23,AB23,AF23,AJ23)</f>
        <v>99303470.912414968</v>
      </c>
      <c r="AN23" s="69">
        <f>+GEOMEAN(H23,L23,P23,T23,X23,AB23,AF23,AJ23)</f>
        <v>170553181.32554615</v>
      </c>
      <c r="AO23" s="69">
        <f>MEDIAN(H23,L23,P23,T23,X23,AB23,AF23,AJ23)</f>
        <v>223232022</v>
      </c>
      <c r="AP23" s="74"/>
      <c r="AQ23" s="70">
        <f>STDEV(H23,L23,P23,T23,X23,AB23,AF23,AJ23)</f>
        <v>195819815.69175664</v>
      </c>
      <c r="AR23" s="115">
        <f t="shared" si="0"/>
        <v>72437757.206454307</v>
      </c>
      <c r="AS23" s="115">
        <f t="shared" si="1"/>
        <v>401563891.29166746</v>
      </c>
      <c r="AU23" s="113">
        <v>3</v>
      </c>
      <c r="AV23" s="99" t="s">
        <v>39</v>
      </c>
      <c r="AW23" s="99">
        <v>244041355.5</v>
      </c>
      <c r="AX23" s="100">
        <f>AX32</f>
        <v>0</v>
      </c>
      <c r="AY23" s="100">
        <v>170553181.325546</v>
      </c>
      <c r="AZ23" s="100">
        <v>223232022</v>
      </c>
      <c r="BA23" s="98"/>
    </row>
    <row r="24" spans="1:55" ht="51.75" customHeight="1" x14ac:dyDescent="0.2">
      <c r="A24" s="65">
        <v>4</v>
      </c>
      <c r="B24" s="66" t="s">
        <v>40</v>
      </c>
      <c r="C24" s="67" t="s">
        <v>37</v>
      </c>
      <c r="D24" s="68">
        <v>1</v>
      </c>
      <c r="E24" s="69">
        <v>48600000</v>
      </c>
      <c r="F24" s="69">
        <f>+E24*19%</f>
        <v>9234000</v>
      </c>
      <c r="G24" s="69">
        <f>+E24+F24</f>
        <v>57834000</v>
      </c>
      <c r="H24" s="70">
        <f>+ROUND((D24*G24),0)</f>
        <v>57834000</v>
      </c>
      <c r="I24" s="69">
        <v>144401400</v>
      </c>
      <c r="J24" s="69">
        <v>0</v>
      </c>
      <c r="K24" s="69">
        <f>+I24+J24</f>
        <v>144401400</v>
      </c>
      <c r="L24" s="70">
        <f>+ROUND((D24*K24),0)</f>
        <v>144401400</v>
      </c>
      <c r="M24" s="69">
        <v>237500000</v>
      </c>
      <c r="N24" s="69">
        <f>+M24*19%</f>
        <v>45125000</v>
      </c>
      <c r="O24" s="69">
        <f>+M24+N24</f>
        <v>282625000</v>
      </c>
      <c r="P24" s="70">
        <f>+ROUND((D24*O24),0)</f>
        <v>282625000</v>
      </c>
      <c r="Q24" s="69">
        <v>41666666.666666701</v>
      </c>
      <c r="R24" s="69">
        <f>+Q24*19%</f>
        <v>7916666.6666666735</v>
      </c>
      <c r="S24" s="69">
        <f>+Q24+R24</f>
        <v>49583333.333333373</v>
      </c>
      <c r="T24" s="69">
        <f>+ROUND((D24*S24),0)</f>
        <v>49583333</v>
      </c>
      <c r="U24" s="69">
        <v>12000000</v>
      </c>
      <c r="V24" s="69">
        <f>+U24*19%</f>
        <v>2280000</v>
      </c>
      <c r="W24" s="69">
        <f>+U24+V24</f>
        <v>14280000</v>
      </c>
      <c r="X24" s="69">
        <f>+ROUND((D24*W24),0)</f>
        <v>14280000</v>
      </c>
      <c r="Y24" s="69">
        <v>112589934.62924901</v>
      </c>
      <c r="Z24" s="69">
        <f>+Y24*19%</f>
        <v>21392087.579557311</v>
      </c>
      <c r="AA24" s="69">
        <f>+Y24+Z24</f>
        <v>133982022.20880632</v>
      </c>
      <c r="AB24" s="69">
        <f>+ROUND((D24*AA24),0)</f>
        <v>133982022</v>
      </c>
      <c r="AC24" s="69">
        <v>153540000</v>
      </c>
      <c r="AD24" s="69">
        <f>AC24*0.19</f>
        <v>29172600</v>
      </c>
      <c r="AE24" s="69">
        <f>SUM(AC24:AD24)</f>
        <v>182712600</v>
      </c>
      <c r="AF24" s="69">
        <f>AE24</f>
        <v>182712600</v>
      </c>
      <c r="AG24" s="70">
        <v>102123000</v>
      </c>
      <c r="AH24" s="69">
        <f>AG24*0.19</f>
        <v>19403370</v>
      </c>
      <c r="AI24" s="69">
        <f>SUM(AG24:AH24)</f>
        <v>121526370</v>
      </c>
      <c r="AJ24" s="69">
        <f>AI24</f>
        <v>121526370</v>
      </c>
      <c r="AK24" s="71"/>
      <c r="AL24" s="69">
        <f>AVERAGE(H24,L24,P24,T24,X24,AB24,AF24,AJ24)</f>
        <v>123368090.625</v>
      </c>
      <c r="AM24" s="69">
        <f>+HARMEAN(H24,L24,P24,T24,X24,AB24,AF24,AJ24)</f>
        <v>57506059.447587438</v>
      </c>
      <c r="AN24" s="69">
        <f>+GEOMEAN(H24,L24,P24,T24,X24,AB24,AF24,AJ24)</f>
        <v>91635622.749921605</v>
      </c>
      <c r="AO24" s="69">
        <f>MEDIAN(H24,L24,P24,T24,X24,AB24,AF24,AJ24)</f>
        <v>127754196</v>
      </c>
      <c r="AP24" s="72"/>
      <c r="AQ24" s="70">
        <f>STDEV(H24,L24,P24,T24,X24,AB24,AF24,AJ24)</f>
        <v>85425072.065715313</v>
      </c>
      <c r="AR24" s="115">
        <f t="shared" si="0"/>
        <v>41667817.768114835</v>
      </c>
      <c r="AS24" s="115">
        <f t="shared" si="1"/>
        <v>201524529.15812606</v>
      </c>
      <c r="AU24" s="113">
        <v>4</v>
      </c>
      <c r="AV24" s="99" t="s">
        <v>40</v>
      </c>
      <c r="AW24" s="99">
        <v>123368090.625</v>
      </c>
      <c r="AX24" s="100">
        <v>57506059.447587438</v>
      </c>
      <c r="AY24" s="100">
        <v>91635622.749921605</v>
      </c>
      <c r="AZ24" s="100">
        <v>127754196</v>
      </c>
      <c r="BA24" s="98"/>
    </row>
    <row r="25" spans="1:55" ht="27.75" customHeight="1" x14ac:dyDescent="0.2">
      <c r="A25" s="65">
        <v>5</v>
      </c>
      <c r="B25" s="66" t="s">
        <v>41</v>
      </c>
      <c r="C25" s="67" t="s">
        <v>37</v>
      </c>
      <c r="D25" s="68">
        <v>1</v>
      </c>
      <c r="E25" s="69">
        <v>29160000</v>
      </c>
      <c r="F25" s="69">
        <f>+E25*19%</f>
        <v>5540400</v>
      </c>
      <c r="G25" s="69">
        <f>+E25+F25</f>
        <v>34700400</v>
      </c>
      <c r="H25" s="70">
        <f>+ROUND((D25*G25),0)</f>
        <v>34700400</v>
      </c>
      <c r="I25" s="69">
        <v>401115000</v>
      </c>
      <c r="J25" s="69">
        <v>0</v>
      </c>
      <c r="K25" s="69">
        <f>+I25+J25</f>
        <v>401115000</v>
      </c>
      <c r="L25" s="70">
        <f>+ROUND((D25*K25),0)</f>
        <v>401115000</v>
      </c>
      <c r="M25" s="69">
        <v>23750000</v>
      </c>
      <c r="N25" s="69">
        <f>+M25*19%</f>
        <v>4512500</v>
      </c>
      <c r="O25" s="69">
        <f>+M25+N25</f>
        <v>28262500</v>
      </c>
      <c r="P25" s="70">
        <f>+ROUND((D25*O25),0)</f>
        <v>28262500</v>
      </c>
      <c r="Q25" s="69">
        <v>41666666.666666701</v>
      </c>
      <c r="R25" s="69">
        <f>+Q25*19%</f>
        <v>7916666.6666666735</v>
      </c>
      <c r="S25" s="69">
        <f>+Q25+R25</f>
        <v>49583333.333333373</v>
      </c>
      <c r="T25" s="69">
        <f>+ROUND((D25*S25),0)</f>
        <v>49583333</v>
      </c>
      <c r="U25" s="69">
        <v>35000000</v>
      </c>
      <c r="V25" s="69">
        <f>+U25*19%</f>
        <v>6650000</v>
      </c>
      <c r="W25" s="69">
        <f>+U25+V25</f>
        <v>41650000</v>
      </c>
      <c r="X25" s="69">
        <f>+ROUND((D25*W25),0)</f>
        <v>41650000</v>
      </c>
      <c r="Y25" s="69">
        <v>281474836.57312399</v>
      </c>
      <c r="Z25" s="69">
        <f>+Y25*19%</f>
        <v>53480218.948893562</v>
      </c>
      <c r="AA25" s="69">
        <f>+Y25+Z25</f>
        <v>334955055.52201754</v>
      </c>
      <c r="AB25" s="69">
        <f>+ROUND((D25*AA25),0)</f>
        <v>334955056</v>
      </c>
      <c r="AC25" s="69">
        <v>115155000</v>
      </c>
      <c r="AD25" s="69">
        <f>AC25*0.19</f>
        <v>21879450</v>
      </c>
      <c r="AE25" s="69">
        <f>SUM(AC25:AD25)</f>
        <v>137034450</v>
      </c>
      <c r="AF25" s="69">
        <f>AE25</f>
        <v>137034450</v>
      </c>
      <c r="AG25" s="70">
        <v>204246000</v>
      </c>
      <c r="AH25" s="69">
        <f>AG25*0.19</f>
        <v>38806740</v>
      </c>
      <c r="AI25" s="69">
        <f>SUM(AG25:AH25)</f>
        <v>243052740</v>
      </c>
      <c r="AJ25" s="69">
        <f>AI25</f>
        <v>243052740</v>
      </c>
      <c r="AK25" s="73"/>
      <c r="AL25" s="69">
        <f>AVERAGE(H25,L25,P25,T25,X25,AB25,AF25,AJ25)</f>
        <v>158794184.875</v>
      </c>
      <c r="AM25" s="69">
        <f>+HARMEAN(H25,L25,P25,T25,X25,AB25,AF25,AJ25)</f>
        <v>63862745.618997656</v>
      </c>
      <c r="AN25" s="69">
        <f>+GEOMEAN(H25,L25,P25,T25,X25,AB25,AF25,AJ25)</f>
        <v>98777990.716465041</v>
      </c>
      <c r="AO25" s="69">
        <f>MEDIAN(H25,L25,P25,T25,X25,AB25,AF25,AJ25)</f>
        <v>93308891.5</v>
      </c>
      <c r="AP25" s="74"/>
      <c r="AQ25" s="70">
        <f>STDEV(H25,L25,P25,T25,X25,AB25,AF25,AJ25)</f>
        <v>149002674.25699192</v>
      </c>
      <c r="AR25" s="115">
        <f t="shared" si="0"/>
        <v>39847514.187367052</v>
      </c>
      <c r="AS25" s="115">
        <f t="shared" si="1"/>
        <v>244860730.93802422</v>
      </c>
      <c r="AU25" s="113">
        <v>5</v>
      </c>
      <c r="AV25" s="101" t="s">
        <v>41</v>
      </c>
      <c r="AW25" s="99">
        <v>158794184.875</v>
      </c>
      <c r="AX25" s="100">
        <v>63862745.618997656</v>
      </c>
      <c r="AY25" s="100">
        <v>98777990.716465041</v>
      </c>
      <c r="AZ25" s="102">
        <v>93308891.5</v>
      </c>
      <c r="BA25" s="98"/>
    </row>
    <row r="26" spans="1:55" s="85" customFormat="1" ht="42.75" customHeight="1" x14ac:dyDescent="0.2">
      <c r="A26" s="75"/>
      <c r="B26" s="76" t="s">
        <v>46</v>
      </c>
      <c r="C26" s="52"/>
      <c r="D26" s="75"/>
      <c r="E26" s="77">
        <f>SUM(E21:E25)</f>
        <v>194400000</v>
      </c>
      <c r="F26" s="77">
        <f>SUM(F21:F25)</f>
        <v>36936000</v>
      </c>
      <c r="G26" s="77">
        <f>SUM(G21:G25)</f>
        <v>231336000</v>
      </c>
      <c r="H26" s="78">
        <f>SUM(H21:H25)</f>
        <v>231336000</v>
      </c>
      <c r="I26" s="77">
        <f>SUM(I21:I25)</f>
        <v>1604460000</v>
      </c>
      <c r="J26" s="77">
        <f>SUM(J21:J23)</f>
        <v>0</v>
      </c>
      <c r="K26" s="77">
        <f t="shared" ref="K26:AJ26" si="2">SUM(K21:K25)</f>
        <v>1604460000</v>
      </c>
      <c r="L26" s="79">
        <f t="shared" si="2"/>
        <v>1604460000</v>
      </c>
      <c r="M26" s="77">
        <f t="shared" si="2"/>
        <v>475000000</v>
      </c>
      <c r="N26" s="77">
        <f t="shared" si="2"/>
        <v>90250000</v>
      </c>
      <c r="O26" s="77">
        <f t="shared" si="2"/>
        <v>565250000</v>
      </c>
      <c r="P26" s="78">
        <f t="shared" si="2"/>
        <v>565250000</v>
      </c>
      <c r="Q26" s="77">
        <f t="shared" si="2"/>
        <v>595000000.00000012</v>
      </c>
      <c r="R26" s="77">
        <f t="shared" si="2"/>
        <v>113050000.00000001</v>
      </c>
      <c r="S26" s="77">
        <f t="shared" si="2"/>
        <v>708050000.00000012</v>
      </c>
      <c r="T26" s="79">
        <f t="shared" si="2"/>
        <v>708049999</v>
      </c>
      <c r="U26" s="77">
        <f t="shared" si="2"/>
        <v>169000000</v>
      </c>
      <c r="V26" s="77">
        <f t="shared" si="2"/>
        <v>32110000</v>
      </c>
      <c r="W26" s="77">
        <f t="shared" si="2"/>
        <v>201110000</v>
      </c>
      <c r="X26" s="78">
        <f t="shared" si="2"/>
        <v>201110000</v>
      </c>
      <c r="Y26" s="77">
        <f t="shared" si="2"/>
        <v>1125899346.2924941</v>
      </c>
      <c r="Z26" s="77">
        <f t="shared" si="2"/>
        <v>213920875.79557383</v>
      </c>
      <c r="AA26" s="77">
        <f t="shared" si="2"/>
        <v>1339820222.0880678</v>
      </c>
      <c r="AB26" s="79">
        <f t="shared" si="2"/>
        <v>1339820222</v>
      </c>
      <c r="AC26" s="80">
        <f t="shared" si="2"/>
        <v>767700000</v>
      </c>
      <c r="AD26" s="80">
        <f t="shared" si="2"/>
        <v>145863000</v>
      </c>
      <c r="AE26" s="80">
        <f t="shared" si="2"/>
        <v>913563000</v>
      </c>
      <c r="AF26" s="78">
        <f t="shared" si="2"/>
        <v>913563000</v>
      </c>
      <c r="AG26" s="80">
        <f t="shared" si="2"/>
        <v>1021232000</v>
      </c>
      <c r="AH26" s="80">
        <f t="shared" si="2"/>
        <v>194034080</v>
      </c>
      <c r="AI26" s="80">
        <f t="shared" si="2"/>
        <v>1215266080</v>
      </c>
      <c r="AJ26" s="79">
        <f t="shared" si="2"/>
        <v>1215266080</v>
      </c>
      <c r="AK26" s="81"/>
      <c r="AL26" s="82">
        <f>SUM(AL22,AL23,AL25)</f>
        <v>604862231.375</v>
      </c>
      <c r="AM26" s="82">
        <f>SUM(AM22,AM23,AM25)</f>
        <v>255232757.83234113</v>
      </c>
      <c r="AN26" s="112">
        <f>SUM(AN21:AN25)</f>
        <v>594883575.79898524</v>
      </c>
      <c r="AO26" s="82">
        <f>SUM(AO22,AO23,AO25)</f>
        <v>499042288.5</v>
      </c>
      <c r="AP26" s="75"/>
      <c r="AQ26" s="83"/>
      <c r="AR26" s="114"/>
      <c r="AS26" s="84"/>
      <c r="AU26" s="98"/>
      <c r="AV26" s="103" t="s">
        <v>46</v>
      </c>
      <c r="AW26" s="104">
        <v>604862231.375</v>
      </c>
      <c r="AX26" s="105">
        <v>255232757.83234113</v>
      </c>
      <c r="AY26" s="105">
        <f>SUM(AY22:AY25)</f>
        <v>408362137.53669965</v>
      </c>
      <c r="AZ26" s="100">
        <v>499042288.5</v>
      </c>
      <c r="BA26" s="98"/>
    </row>
    <row r="27" spans="1:55" x14ac:dyDescent="0.2">
      <c r="A27" s="47"/>
      <c r="B27" s="48"/>
      <c r="C27" s="49"/>
      <c r="D27" s="47"/>
      <c r="E27" s="47"/>
      <c r="F27" s="47"/>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163"/>
      <c r="AM27" s="163"/>
      <c r="AN27" s="163"/>
      <c r="AO27" s="163"/>
      <c r="AP27" s="72"/>
      <c r="AQ27" s="47"/>
      <c r="AR27" s="47"/>
      <c r="AS27" s="47"/>
    </row>
    <row r="28" spans="1:55" x14ac:dyDescent="0.2">
      <c r="A28" s="47"/>
      <c r="B28" s="48"/>
      <c r="C28" s="49"/>
      <c r="D28" s="47"/>
      <c r="E28" s="75"/>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163"/>
      <c r="AM28" s="163"/>
      <c r="AN28" s="163"/>
      <c r="AO28" s="163"/>
      <c r="AQ28" s="47"/>
      <c r="AR28" s="47"/>
      <c r="AS28" s="47"/>
    </row>
    <row r="29" spans="1:55" ht="129" customHeight="1" x14ac:dyDescent="0.2">
      <c r="A29" s="47"/>
      <c r="B29" s="76" t="s">
        <v>47</v>
      </c>
      <c r="C29" s="49"/>
      <c r="D29" s="47"/>
      <c r="E29" s="164" t="s">
        <v>48</v>
      </c>
      <c r="F29" s="164"/>
      <c r="G29" s="164"/>
      <c r="H29" s="164"/>
      <c r="I29" s="164"/>
      <c r="J29" s="164"/>
      <c r="K29" s="164"/>
      <c r="L29" s="164"/>
      <c r="M29" s="47"/>
      <c r="N29" s="47"/>
      <c r="O29" s="47"/>
      <c r="P29" s="47"/>
      <c r="Q29" s="47"/>
      <c r="R29" s="47"/>
      <c r="S29" s="47"/>
      <c r="T29" s="47"/>
      <c r="U29" s="47"/>
      <c r="V29" s="47"/>
      <c r="W29" s="47"/>
      <c r="X29" s="47"/>
      <c r="Y29" s="47"/>
      <c r="Z29" s="47"/>
      <c r="AA29" s="47"/>
      <c r="AB29" s="87"/>
      <c r="AC29" s="87"/>
      <c r="AD29" s="87"/>
      <c r="AE29" s="87"/>
      <c r="AF29" s="87"/>
      <c r="AG29" s="87"/>
      <c r="AH29" s="87"/>
      <c r="AI29" s="87"/>
      <c r="AJ29" s="87"/>
      <c r="AK29" s="47"/>
      <c r="AL29" s="88"/>
      <c r="AM29" s="88"/>
      <c r="AN29" s="74"/>
      <c r="AO29" s="74"/>
      <c r="AP29" s="47"/>
      <c r="AQ29" s="47"/>
      <c r="AR29" s="47"/>
      <c r="AS29" s="47"/>
    </row>
    <row r="30" spans="1:55" ht="52.5" customHeight="1" x14ac:dyDescent="0.2">
      <c r="A30" s="47"/>
      <c r="B30" s="76" t="s">
        <v>49</v>
      </c>
      <c r="C30" s="49"/>
      <c r="D30" s="47"/>
      <c r="E30" s="164" t="s">
        <v>50</v>
      </c>
      <c r="F30" s="164"/>
      <c r="G30" s="164"/>
      <c r="H30" s="164"/>
      <c r="I30" s="164"/>
      <c r="J30" s="164"/>
      <c r="K30" s="164"/>
      <c r="L30" s="164"/>
      <c r="M30" s="47"/>
      <c r="N30" s="47"/>
      <c r="O30" s="47"/>
      <c r="P30" s="47"/>
      <c r="Q30" s="47"/>
      <c r="R30" s="47"/>
      <c r="S30" s="47"/>
      <c r="T30" s="47"/>
      <c r="U30" s="47"/>
      <c r="V30" s="47"/>
      <c r="W30" s="47"/>
      <c r="X30" s="47"/>
      <c r="Y30" s="47"/>
      <c r="Z30" s="47"/>
      <c r="AA30" s="47"/>
      <c r="AB30" s="87"/>
      <c r="AC30" s="87"/>
      <c r="AD30" s="87"/>
      <c r="AE30" s="87"/>
      <c r="AF30" s="87"/>
      <c r="AG30" s="87"/>
      <c r="AH30" s="87"/>
      <c r="AI30" s="87"/>
      <c r="AJ30" s="87"/>
      <c r="AK30" s="47"/>
      <c r="AL30" s="88"/>
      <c r="AM30" s="88"/>
      <c r="AN30" s="74"/>
      <c r="AO30" s="74"/>
      <c r="AP30" s="47"/>
      <c r="AQ30" s="47"/>
      <c r="AR30" s="47"/>
      <c r="AS30" s="47"/>
    </row>
    <row r="31" spans="1:55" ht="56.25" customHeight="1" x14ac:dyDescent="0.2">
      <c r="A31" s="47"/>
      <c r="B31" s="76" t="s">
        <v>51</v>
      </c>
      <c r="C31" s="49"/>
      <c r="D31" s="47"/>
      <c r="E31" s="164" t="s">
        <v>52</v>
      </c>
      <c r="F31" s="164"/>
      <c r="G31" s="164"/>
      <c r="H31" s="164"/>
      <c r="I31" s="164"/>
      <c r="J31" s="164"/>
      <c r="K31" s="164"/>
      <c r="L31" s="164"/>
      <c r="M31" s="47"/>
      <c r="N31" s="47"/>
      <c r="O31" s="47"/>
      <c r="P31" s="47"/>
      <c r="Q31" s="47"/>
      <c r="R31" s="47"/>
      <c r="S31" s="47"/>
      <c r="T31" s="47"/>
      <c r="U31" s="47"/>
      <c r="V31" s="47"/>
      <c r="W31" s="47"/>
      <c r="X31" s="47"/>
      <c r="Y31" s="47"/>
      <c r="Z31" s="47"/>
      <c r="AA31" s="47"/>
      <c r="AB31" s="87"/>
      <c r="AC31" s="87"/>
      <c r="AD31" s="87"/>
      <c r="AE31" s="87"/>
      <c r="AF31" s="87"/>
      <c r="AG31" s="87"/>
      <c r="AH31" s="87"/>
      <c r="AI31" s="87"/>
      <c r="AJ31" s="87"/>
      <c r="AK31" s="47"/>
      <c r="AL31" s="88"/>
      <c r="AM31" s="88"/>
      <c r="AN31" s="90"/>
      <c r="AO31" s="90"/>
      <c r="AP31" s="47"/>
      <c r="AQ31" s="47"/>
      <c r="AR31" s="47"/>
      <c r="AS31" s="47"/>
    </row>
    <row r="32" spans="1:55" ht="12.75" customHeight="1" x14ac:dyDescent="0.2">
      <c r="A32" s="47"/>
      <c r="B32" s="149"/>
      <c r="C32" s="149"/>
      <c r="D32" s="47"/>
      <c r="E32" s="87"/>
      <c r="F32" s="87"/>
      <c r="G32" s="87"/>
      <c r="H32" s="89"/>
      <c r="I32" s="47"/>
      <c r="J32" s="47"/>
      <c r="K32" s="47"/>
      <c r="L32" s="47"/>
      <c r="M32" s="47"/>
      <c r="N32" s="47"/>
      <c r="O32" s="47"/>
      <c r="P32" s="47"/>
      <c r="Q32" s="47"/>
      <c r="R32" s="47"/>
      <c r="S32" s="47"/>
      <c r="T32" s="47"/>
      <c r="U32" s="47"/>
      <c r="V32" s="47"/>
      <c r="W32" s="47"/>
      <c r="X32" s="47"/>
      <c r="Y32" s="47"/>
      <c r="Z32" s="47"/>
      <c r="AA32" s="47"/>
      <c r="AB32" s="87"/>
      <c r="AC32" s="87"/>
      <c r="AD32" s="87"/>
      <c r="AE32" s="87"/>
      <c r="AF32" s="87"/>
      <c r="AG32" s="87"/>
      <c r="AH32" s="87"/>
      <c r="AI32" s="87"/>
      <c r="AJ32" s="87"/>
      <c r="AK32" s="148"/>
      <c r="AL32" s="148"/>
      <c r="AM32" s="147"/>
      <c r="AN32" s="147"/>
      <c r="AO32" s="147"/>
      <c r="AP32" s="147"/>
      <c r="AQ32" s="98"/>
      <c r="AR32" s="47"/>
      <c r="AS32" s="47"/>
    </row>
    <row r="33" spans="1:45" ht="12.75" customHeight="1" x14ac:dyDescent="0.2">
      <c r="A33" s="47"/>
      <c r="B33" s="149"/>
      <c r="C33" s="149"/>
      <c r="D33" s="47"/>
      <c r="E33" s="91"/>
      <c r="F33" s="91"/>
      <c r="G33" s="91"/>
      <c r="H33" s="89"/>
      <c r="I33" s="47"/>
      <c r="J33" s="47"/>
      <c r="K33" s="47"/>
      <c r="L33" s="47"/>
      <c r="M33" s="47"/>
      <c r="N33" s="47"/>
      <c r="O33" s="47"/>
      <c r="P33" s="47"/>
      <c r="Q33" s="47"/>
      <c r="R33" s="47"/>
      <c r="S33" s="47"/>
      <c r="T33" s="47"/>
      <c r="U33" s="47"/>
      <c r="V33" s="47"/>
      <c r="W33" s="47"/>
      <c r="X33" s="47"/>
      <c r="Y33" s="47"/>
      <c r="Z33" s="47"/>
      <c r="AA33" s="47"/>
      <c r="AB33" s="89"/>
      <c r="AC33" s="89"/>
      <c r="AD33" s="89"/>
      <c r="AE33" s="89"/>
      <c r="AF33" s="89"/>
      <c r="AG33" s="89"/>
      <c r="AH33" s="89"/>
      <c r="AI33" s="89"/>
      <c r="AJ33" s="89"/>
      <c r="AK33" s="148"/>
      <c r="AL33" s="148"/>
      <c r="AM33" s="147"/>
      <c r="AN33" s="147"/>
      <c r="AO33" s="147"/>
      <c r="AP33" s="147"/>
      <c r="AQ33" s="98"/>
      <c r="AR33" s="47"/>
      <c r="AS33" s="47"/>
    </row>
    <row r="34" spans="1:45" ht="60" customHeight="1" x14ac:dyDescent="0.2">
      <c r="A34" s="47"/>
      <c r="B34" s="95"/>
      <c r="C34" s="94"/>
      <c r="D34" s="47"/>
      <c r="E34" s="170" t="s">
        <v>54</v>
      </c>
      <c r="F34" s="170"/>
      <c r="G34" s="170"/>
      <c r="H34" s="170"/>
      <c r="I34" s="170"/>
      <c r="J34" s="170"/>
      <c r="K34" s="170"/>
      <c r="L34" s="170"/>
      <c r="M34" s="47"/>
      <c r="N34" s="47"/>
      <c r="O34" s="47"/>
      <c r="P34" s="47"/>
      <c r="Q34" s="47"/>
      <c r="R34" s="47"/>
      <c r="S34" s="47"/>
      <c r="T34" s="47"/>
      <c r="U34" s="47"/>
      <c r="V34" s="47"/>
      <c r="W34" s="47"/>
      <c r="X34" s="47"/>
      <c r="Y34" s="47"/>
      <c r="Z34" s="47"/>
      <c r="AA34" s="47"/>
      <c r="AB34" s="89"/>
      <c r="AC34" s="89"/>
      <c r="AD34" s="89"/>
      <c r="AE34" s="89"/>
      <c r="AF34" s="89"/>
      <c r="AG34" s="89"/>
      <c r="AH34" s="89"/>
      <c r="AI34" s="89"/>
      <c r="AJ34" s="89"/>
      <c r="AK34" s="125"/>
      <c r="AL34" s="126"/>
      <c r="AM34" s="126"/>
      <c r="AN34" s="126"/>
      <c r="AO34" s="126"/>
      <c r="AP34" s="126"/>
      <c r="AQ34" s="98"/>
      <c r="AR34" s="47"/>
      <c r="AS34" s="47"/>
    </row>
    <row r="35" spans="1:45" ht="56.25" customHeight="1" x14ac:dyDescent="0.2">
      <c r="A35" s="47"/>
      <c r="B35" s="95"/>
      <c r="C35" s="94"/>
      <c r="D35" s="47"/>
      <c r="E35" s="171"/>
      <c r="F35" s="171"/>
      <c r="G35" s="171"/>
      <c r="H35" s="171"/>
      <c r="I35" s="171"/>
      <c r="J35" s="171"/>
      <c r="K35" s="171"/>
      <c r="L35" s="171"/>
      <c r="M35" s="47"/>
      <c r="N35" s="47"/>
      <c r="O35" s="47"/>
      <c r="P35" s="47"/>
      <c r="Q35" s="47"/>
      <c r="R35" s="47"/>
      <c r="S35" s="47"/>
      <c r="T35" s="47"/>
      <c r="U35" s="47"/>
      <c r="V35" s="47"/>
      <c r="W35" s="47"/>
      <c r="X35" s="47"/>
      <c r="Y35" s="47"/>
      <c r="Z35" s="47"/>
      <c r="AA35" s="47"/>
      <c r="AB35" s="89"/>
      <c r="AC35" s="89"/>
      <c r="AD35" s="89"/>
      <c r="AE35" s="89"/>
      <c r="AF35" s="89"/>
      <c r="AG35" s="89"/>
      <c r="AH35" s="89"/>
      <c r="AI35" s="89"/>
      <c r="AJ35" s="89"/>
      <c r="AK35" s="125"/>
      <c r="AL35" s="126"/>
      <c r="AM35" s="126"/>
      <c r="AN35" s="126"/>
      <c r="AO35" s="126"/>
      <c r="AP35" s="126"/>
      <c r="AQ35" s="98"/>
      <c r="AR35" s="47"/>
      <c r="AS35" s="47"/>
    </row>
    <row r="36" spans="1:45" ht="69.75" customHeight="1" x14ac:dyDescent="0.2">
      <c r="A36" s="47"/>
      <c r="B36" s="95"/>
      <c r="C36" s="94"/>
      <c r="D36" s="47"/>
      <c r="E36" s="89"/>
      <c r="F36" s="89"/>
      <c r="G36" s="89"/>
      <c r="H36" s="89"/>
      <c r="I36" s="47"/>
      <c r="J36" s="47"/>
      <c r="K36" s="47"/>
      <c r="L36" s="47"/>
      <c r="M36" s="47"/>
      <c r="N36" s="47"/>
      <c r="O36" s="47"/>
      <c r="P36" s="47"/>
      <c r="Q36" s="47"/>
      <c r="R36" s="47"/>
      <c r="S36" s="47"/>
      <c r="T36" s="47"/>
      <c r="U36" s="47"/>
      <c r="V36" s="47"/>
      <c r="W36" s="47"/>
      <c r="X36" s="47"/>
      <c r="Y36" s="47"/>
      <c r="Z36" s="47"/>
      <c r="AA36" s="47"/>
      <c r="AB36" s="89"/>
      <c r="AC36" s="89"/>
      <c r="AD36" s="89"/>
      <c r="AE36" s="89"/>
      <c r="AF36" s="89"/>
      <c r="AG36" s="89"/>
      <c r="AH36" s="89"/>
      <c r="AI36" s="89"/>
      <c r="AJ36" s="89"/>
      <c r="AK36" s="117"/>
      <c r="AL36" s="118"/>
      <c r="AM36" s="118"/>
      <c r="AN36" s="118"/>
      <c r="AO36" s="118"/>
      <c r="AP36" s="118"/>
      <c r="AQ36" s="98"/>
      <c r="AR36" s="47"/>
      <c r="AS36" s="47"/>
    </row>
    <row r="37" spans="1:45" ht="55.5" customHeight="1" x14ac:dyDescent="0.2">
      <c r="A37" s="47"/>
      <c r="B37" s="95"/>
      <c r="C37" s="94"/>
      <c r="D37" s="47"/>
      <c r="E37" s="89"/>
      <c r="F37" s="89"/>
      <c r="G37" s="89"/>
      <c r="H37" s="89"/>
      <c r="I37" s="47"/>
      <c r="J37" s="47"/>
      <c r="K37" s="47"/>
      <c r="L37" s="47"/>
      <c r="M37" s="47"/>
      <c r="N37" s="47"/>
      <c r="O37" s="47"/>
      <c r="P37" s="47"/>
      <c r="Q37" s="47"/>
      <c r="R37" s="47"/>
      <c r="S37" s="47"/>
      <c r="T37" s="47"/>
      <c r="U37" s="47"/>
      <c r="V37" s="47"/>
      <c r="W37" s="47"/>
      <c r="X37" s="47"/>
      <c r="Y37" s="47"/>
      <c r="Z37" s="47"/>
      <c r="AA37" s="47"/>
      <c r="AB37" s="89"/>
      <c r="AC37" s="89"/>
      <c r="AD37" s="89"/>
      <c r="AE37" s="89"/>
      <c r="AF37" s="89"/>
      <c r="AG37" s="89"/>
      <c r="AH37" s="89"/>
      <c r="AI37" s="89"/>
      <c r="AJ37" s="89"/>
      <c r="AK37" s="117"/>
      <c r="AL37" s="118"/>
      <c r="AM37" s="118"/>
      <c r="AN37" s="118"/>
      <c r="AO37" s="118"/>
      <c r="AP37" s="118"/>
      <c r="AQ37" s="98"/>
      <c r="AR37" s="47"/>
      <c r="AS37" s="47"/>
    </row>
    <row r="38" spans="1:45" x14ac:dyDescent="0.2">
      <c r="A38" s="47"/>
      <c r="B38" s="96"/>
      <c r="C38" s="49"/>
      <c r="D38" s="47"/>
      <c r="E38" s="170"/>
      <c r="F38" s="170"/>
      <c r="G38" s="170"/>
      <c r="H38" s="170"/>
      <c r="I38" s="170"/>
      <c r="J38" s="170"/>
      <c r="K38" s="170"/>
      <c r="L38" s="170"/>
      <c r="M38" s="47"/>
      <c r="N38" s="47"/>
      <c r="O38" s="47"/>
      <c r="P38" s="47"/>
      <c r="Q38" s="47"/>
      <c r="R38" s="47"/>
      <c r="S38" s="47"/>
      <c r="T38" s="47"/>
      <c r="U38" s="47"/>
      <c r="V38" s="47"/>
      <c r="W38" s="47"/>
      <c r="X38" s="47"/>
      <c r="Y38" s="47"/>
      <c r="Z38" s="47"/>
      <c r="AA38" s="47"/>
      <c r="AB38" s="89"/>
      <c r="AC38" s="89"/>
      <c r="AD38" s="89"/>
      <c r="AE38" s="89"/>
      <c r="AF38" s="89"/>
      <c r="AG38" s="89"/>
      <c r="AH38" s="89"/>
      <c r="AI38" s="89"/>
      <c r="AJ38" s="89"/>
      <c r="AK38" s="119"/>
      <c r="AL38" s="120"/>
      <c r="AM38" s="118"/>
      <c r="AN38" s="118"/>
      <c r="AO38" s="118"/>
      <c r="AP38" s="118"/>
      <c r="AQ38" s="98"/>
      <c r="AR38" s="47"/>
      <c r="AS38" s="47"/>
    </row>
    <row r="39" spans="1:45" x14ac:dyDescent="0.2">
      <c r="E39" s="93"/>
      <c r="F39" s="93"/>
      <c r="G39" s="93"/>
      <c r="H39" s="93"/>
      <c r="I39" s="93"/>
      <c r="J39" s="93"/>
      <c r="K39" s="93"/>
      <c r="L39" s="93"/>
      <c r="M39" s="93"/>
      <c r="N39" s="93"/>
      <c r="O39" s="93"/>
      <c r="P39" s="93"/>
      <c r="Q39" s="93"/>
      <c r="R39" s="93"/>
      <c r="S39" s="93"/>
      <c r="U39" s="93"/>
      <c r="V39" s="93"/>
      <c r="W39" s="93"/>
      <c r="AK39" s="121"/>
      <c r="AL39" s="121"/>
      <c r="AM39" s="121"/>
      <c r="AN39" s="121"/>
      <c r="AO39" s="121"/>
      <c r="AP39" s="121"/>
      <c r="AQ39" s="106"/>
    </row>
    <row r="40" spans="1:45" x14ac:dyDescent="0.2">
      <c r="AK40" s="121"/>
      <c r="AL40" s="121"/>
      <c r="AM40" s="121"/>
      <c r="AN40" s="121"/>
      <c r="AO40" s="121"/>
      <c r="AP40" s="121"/>
      <c r="AQ40" s="106"/>
    </row>
    <row r="41" spans="1:45" x14ac:dyDescent="0.2">
      <c r="AK41" s="121"/>
      <c r="AL41" s="121"/>
      <c r="AM41" s="121"/>
      <c r="AN41" s="121"/>
      <c r="AO41" s="121"/>
      <c r="AP41" s="121"/>
      <c r="AQ41" s="106"/>
    </row>
    <row r="42" spans="1:45" x14ac:dyDescent="0.2">
      <c r="AK42" s="121"/>
      <c r="AL42" s="121"/>
      <c r="AM42" s="122"/>
      <c r="AN42" s="123"/>
      <c r="AO42" s="121"/>
      <c r="AP42" s="121"/>
      <c r="AQ42" s="106"/>
    </row>
    <row r="43" spans="1:45" x14ac:dyDescent="0.2">
      <c r="AK43" s="121"/>
      <c r="AL43" s="121"/>
      <c r="AM43" s="122"/>
      <c r="AN43" s="121"/>
      <c r="AO43" s="121"/>
      <c r="AP43" s="121"/>
      <c r="AQ43" s="106"/>
    </row>
    <row r="44" spans="1:45" x14ac:dyDescent="0.2">
      <c r="AK44" s="121"/>
      <c r="AL44" s="121"/>
      <c r="AM44" s="122"/>
      <c r="AN44" s="124"/>
      <c r="AO44" s="121"/>
      <c r="AP44" s="121"/>
      <c r="AQ44" s="106"/>
    </row>
  </sheetData>
  <mergeCells count="56">
    <mergeCell ref="AZ20:AZ21"/>
    <mergeCell ref="AU20:AU21"/>
    <mergeCell ref="AV20:AV21"/>
    <mergeCell ref="AW20:AW21"/>
    <mergeCell ref="AX20:AX21"/>
    <mergeCell ref="AY20:AY21"/>
    <mergeCell ref="E34:L34"/>
    <mergeCell ref="E35:L35"/>
    <mergeCell ref="E38:L38"/>
    <mergeCell ref="AL27:AL28"/>
    <mergeCell ref="E30:L30"/>
    <mergeCell ref="E31:L31"/>
    <mergeCell ref="AM27:AM28"/>
    <mergeCell ref="AN27:AN28"/>
    <mergeCell ref="AO27:AO28"/>
    <mergeCell ref="E29:L29"/>
    <mergeCell ref="AQ19:AQ20"/>
    <mergeCell ref="I19:L19"/>
    <mergeCell ref="M19:P19"/>
    <mergeCell ref="Q19:T19"/>
    <mergeCell ref="U19:X19"/>
    <mergeCell ref="Y19:AB19"/>
    <mergeCell ref="AC19:AF19"/>
    <mergeCell ref="AL19:AL20"/>
    <mergeCell ref="AM19:AM20"/>
    <mergeCell ref="AN19:AN20"/>
    <mergeCell ref="AO19:AO20"/>
    <mergeCell ref="AG19:AJ19"/>
    <mergeCell ref="AR19:AR20"/>
    <mergeCell ref="AS19:AS20"/>
    <mergeCell ref="A19:A20"/>
    <mergeCell ref="B19:B20"/>
    <mergeCell ref="C19:C20"/>
    <mergeCell ref="D19:D20"/>
    <mergeCell ref="E19:H19"/>
    <mergeCell ref="B32:B33"/>
    <mergeCell ref="C32:C33"/>
    <mergeCell ref="AL32:AL33"/>
    <mergeCell ref="L3:AB3"/>
    <mergeCell ref="L6:AB6"/>
    <mergeCell ref="L7:AB7"/>
    <mergeCell ref="L8:AB8"/>
    <mergeCell ref="E10:H10"/>
    <mergeCell ref="M10:AB10"/>
    <mergeCell ref="M11:X11"/>
    <mergeCell ref="Y11:AB11"/>
    <mergeCell ref="M12:X12"/>
    <mergeCell ref="Y12:AB12"/>
    <mergeCell ref="M13:X13"/>
    <mergeCell ref="Y13:AB13"/>
    <mergeCell ref="L15:AB15"/>
    <mergeCell ref="AO32:AO33"/>
    <mergeCell ref="AP32:AP33"/>
    <mergeCell ref="AM32:AM33"/>
    <mergeCell ref="AN32:AN33"/>
    <mergeCell ref="AK32:AK33"/>
  </mergeCells>
  <conditionalFormatting sqref="E21:G25 I21:K25 M21:O25 AH21:AJ25 AL21:AO25 AN26">
    <cfRule type="cellIs" dxfId="5" priority="6" operator="equal">
      <formula>0</formula>
    </cfRule>
    <cfRule type="containsText" dxfId="4" priority="7" operator="containsText" text="No cotiza">
      <formula>NOT(ISERROR(SEARCH("No cotiza",E21)))</formula>
    </cfRule>
  </conditionalFormatting>
  <conditionalFormatting sqref="Q21:AF25">
    <cfRule type="cellIs" dxfId="3" priority="2" operator="equal">
      <formula>0</formula>
    </cfRule>
    <cfRule type="containsText" dxfId="2" priority="3" operator="containsText" text="No cotiza">
      <formula>NOT(ISERROR(SEARCH("No cotiza",Q21)))</formula>
    </cfRule>
  </conditionalFormatting>
  <conditionalFormatting sqref="AR26:AS26 AS27:AS1048576">
    <cfRule type="cellIs" dxfId="1" priority="4" operator="greaterThan">
      <formula>70</formula>
    </cfRule>
  </conditionalFormatting>
  <conditionalFormatting sqref="AS1:AS18 AS21:AS25">
    <cfRule type="cellIs" dxfId="0" priority="5" operator="greaterThan">
      <formula>70</formula>
    </cfRule>
  </conditionalFormatting>
  <pageMargins left="0.70833333333333304" right="0.70833333333333304" top="0.79236111111111096" bottom="0.79236111111111096" header="0.31527777777777799" footer="0.31527777777777799"/>
  <pageSetup paperSize="5" scale="18"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1FED691B66E4B478A01814A66ECC593" ma:contentTypeVersion="18" ma:contentTypeDescription="Crear nuevo documento." ma:contentTypeScope="" ma:versionID="fefdcbdd75733959d0c0890c79b37270">
  <xsd:schema xmlns:xsd="http://www.w3.org/2001/XMLSchema" xmlns:xs="http://www.w3.org/2001/XMLSchema" xmlns:p="http://schemas.microsoft.com/office/2006/metadata/properties" xmlns:ns1="http://schemas.microsoft.com/sharepoint/v3" xmlns:ns2="b2cabbec-c0ef-46d5-ba4c-4d110901dc69" xmlns:ns3="d1ba7ed5-e0f7-45ce-ba20-2b35d503ac70" targetNamespace="http://schemas.microsoft.com/office/2006/metadata/properties" ma:root="true" ma:fieldsID="649fc6e118ee0506cdd0fd7efdce8123" ns1:_="" ns2:_="" ns3:_="">
    <xsd:import namespace="http://schemas.microsoft.com/sharepoint/v3"/>
    <xsd:import namespace="b2cabbec-c0ef-46d5-ba4c-4d110901dc69"/>
    <xsd:import namespace="d1ba7ed5-e0f7-45ce-ba20-2b35d503ac7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3:SharedWithUsers" minOccurs="0"/>
                <xsd:element ref="ns3:SharedWithDetails" minOccurs="0"/>
                <xsd:element ref="ns2:MediaServiceSearchProperties" minOccurs="0"/>
                <xsd:element ref="ns2:MediaServiceLocatio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Propiedades de la Directiva de cumplimiento unificado" ma:hidden="true" ma:internalName="_ip_UnifiedCompliancePolicyProperties">
      <xsd:simpleType>
        <xsd:restriction base="dms:Note"/>
      </xsd:simpleType>
    </xsd:element>
    <xsd:element name="_ip_UnifiedCompliancePolicyUIAction" ma:index="24"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2cabbec-c0ef-46d5-ba4c-4d110901dc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1ba7ed5-e0f7-45ce-ba20-2b35d503ac7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e957413-0a59-464e-9573-f7094d474cb5}" ma:internalName="TaxCatchAll" ma:showField="CatchAllData" ma:web="d1ba7ed5-e0f7-45ce-ba20-2b35d503ac70">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1ba7ed5-e0f7-45ce-ba20-2b35d503ac70" xsi:nil="true"/>
    <lcf76f155ced4ddcb4097134ff3c332f xmlns="b2cabbec-c0ef-46d5-ba4c-4d110901dc6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291958F8-CFD1-49D5-BCAB-C02E474D6B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2cabbec-c0ef-46d5-ba4c-4d110901dc69"/>
    <ds:schemaRef ds:uri="d1ba7ed5-e0f7-45ce-ba20-2b35d503ac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475CCC7-1352-4C04-982A-E3F4B9BFF78E}">
  <ds:schemaRefs>
    <ds:schemaRef ds:uri="http://schemas.microsoft.com/sharepoint/v3/contenttype/forms"/>
  </ds:schemaRefs>
</ds:datastoreItem>
</file>

<file path=customXml/itemProps3.xml><?xml version="1.0" encoding="utf-8"?>
<ds:datastoreItem xmlns:ds="http://schemas.openxmlformats.org/officeDocument/2006/customXml" ds:itemID="{9C50FB1D-680D-4EF7-B206-F247330968CD}">
  <ds:schemaRefs>
    <ds:schemaRef ds:uri="http://purl.org/dc/elements/1.1/"/>
    <ds:schemaRef ds:uri="b2cabbec-c0ef-46d5-ba4c-4d110901dc69"/>
    <ds:schemaRef ds:uri="http://schemas.microsoft.com/office/2006/documentManagement/types"/>
    <ds:schemaRef ds:uri="http://purl.org/dc/dcmitype/"/>
    <ds:schemaRef ds:uri="d1ba7ed5-e0f7-45ce-ba20-2b35d503ac70"/>
    <ds:schemaRef ds:uri="http://purl.org/dc/terms/"/>
    <ds:schemaRef ds:uri="http://schemas.microsoft.com/office/2006/metadata/properties"/>
    <ds:schemaRef ds:uri="http://schemas.openxmlformats.org/package/2006/metadata/core-properties"/>
    <ds:schemaRef ds:uri="http://schemas.microsoft.com/office/infopath/2007/PartnerControls"/>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INICIAL</vt:lpstr>
      <vt:lpstr>ACOTADO</vt:lpstr>
      <vt:lpstr>ACOTADO!Área_de_impresión</vt:lpstr>
      <vt:lpstr>INICIAL!Área_de_impresión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DELL</dc:creator>
  <cp:keywords/>
  <dc:description/>
  <cp:lastModifiedBy>Edix Didier Huerfano Correa</cp:lastModifiedBy>
  <cp:revision>11</cp:revision>
  <dcterms:created xsi:type="dcterms:W3CDTF">2021-02-02T21:34:29Z</dcterms:created>
  <dcterms:modified xsi:type="dcterms:W3CDTF">2025-05-27T19:38:21Z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0x01010001FED691B66E4B478A01814A66ECC593</vt:lpwstr>
  </property>
  <property fmtid="{D5CDD505-2E9C-101B-9397-08002B2CF9AE}" pid="3" name="MediaServiceImageTags">
    <vt:lpwstr/>
  </property>
</Properties>
</file>