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23820"/>
  <mc:AlternateContent xmlns:mc="http://schemas.openxmlformats.org/markup-compatibility/2006">
    <mc:Choice Requires="x15">
      <x15ac:absPath xmlns:x15ac="http://schemas.microsoft.com/office/spreadsheetml/2010/11/ac" url="C:\Users\Patricia Espinosa\OneDrive - CDAV\CDAV AÑO 2025\20. Mobiliario y Enseres del CDAV\1. Proceso\"/>
    </mc:Choice>
  </mc:AlternateContent>
  <xr:revisionPtr revIDLastSave="0" documentId="13_ncr:1_{83E9DCEB-3FEF-459C-9CE8-593D0F9E2D64}" xr6:coauthVersionLast="47" xr6:coauthVersionMax="47" xr10:uidLastSave="{00000000-0000-0000-0000-000000000000}"/>
  <bookViews>
    <workbookView xWindow="2628" yWindow="2544" windowWidth="17196" windowHeight="8880" tabRatio="893" firstSheet="1" activeTab="1" xr2:uid="{00000000-000D-0000-FFFF-FFFF00000000}"/>
  </bookViews>
  <sheets>
    <sheet name="page 1" sheetId="1" state="hidden" r:id="rId1"/>
    <sheet name="FICHA TECNICA-DESCRIPCION" sheetId="5" r:id="rId2"/>
    <sheet name="RESUMEN CANTIDADES (CDAV) " sheetId="4" state="hidden" r:id="rId3"/>
  </sheets>
  <definedNames>
    <definedName name="_xlnm._FilterDatabase" localSheetId="1" hidden="1">'FICHA TECNICA-DESCRIPCION'!$A$2:$D$279</definedName>
    <definedName name="_xlnm._FilterDatabase" localSheetId="0" hidden="1">'page 1'!$A$3:$P$278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4" i="5" l="1"/>
  <c r="D23" i="5"/>
  <c r="C89" i="4" l="1"/>
  <c r="C35" i="4"/>
  <c r="C34" i="4"/>
  <c r="C44" i="4"/>
  <c r="E44" i="4" s="1"/>
  <c r="C80" i="4"/>
  <c r="C58" i="4"/>
  <c r="E42" i="4"/>
  <c r="E48" i="4"/>
  <c r="E47" i="4"/>
  <c r="E65" i="4"/>
  <c r="E86" i="4"/>
  <c r="E85" i="4"/>
  <c r="E87" i="4" s="1"/>
  <c r="D80" i="4"/>
  <c r="E64" i="4"/>
  <c r="E66" i="4"/>
  <c r="E67" i="4"/>
  <c r="E68" i="4"/>
  <c r="E69" i="4"/>
  <c r="E70" i="4"/>
  <c r="E71" i="4"/>
  <c r="E72" i="4"/>
  <c r="E73" i="4"/>
  <c r="E74" i="4"/>
  <c r="E75" i="4"/>
  <c r="E76" i="4"/>
  <c r="E77" i="4"/>
  <c r="E78" i="4"/>
  <c r="E79" i="4"/>
  <c r="E63" i="4"/>
  <c r="D87" i="4"/>
  <c r="D58" i="4"/>
  <c r="E54" i="4"/>
  <c r="E55" i="4"/>
  <c r="E56" i="4"/>
  <c r="E57" i="4"/>
  <c r="E53" i="4"/>
  <c r="E40" i="4"/>
  <c r="E41" i="4"/>
  <c r="E43" i="4"/>
  <c r="E45" i="4"/>
  <c r="E46" i="4"/>
  <c r="E39" i="4"/>
  <c r="D49" i="4"/>
  <c r="D35" i="4"/>
  <c r="E31" i="4"/>
  <c r="E32" i="4"/>
  <c r="E33" i="4"/>
  <c r="E34" i="4"/>
  <c r="E30" i="4"/>
  <c r="E29" i="4"/>
  <c r="D24" i="4"/>
  <c r="E23" i="4"/>
  <c r="E22" i="4"/>
  <c r="E21" i="4"/>
  <c r="E20" i="4"/>
  <c r="C24" i="4"/>
  <c r="E28" i="4"/>
  <c r="E80" i="4" l="1"/>
  <c r="E58" i="4"/>
  <c r="E35" i="4"/>
  <c r="E24" i="4"/>
  <c r="D16" i="4" l="1"/>
  <c r="E5" i="4"/>
  <c r="E6" i="4"/>
  <c r="E7" i="4"/>
  <c r="E8" i="4"/>
  <c r="E9" i="4"/>
  <c r="E10" i="4"/>
  <c r="E11" i="4"/>
  <c r="E12" i="4"/>
  <c r="E13" i="4"/>
  <c r="E14" i="4"/>
  <c r="E15" i="4"/>
  <c r="E4" i="4"/>
  <c r="E16" i="4" l="1"/>
  <c r="C49" i="4" l="1"/>
  <c r="E49" i="4"/>
  <c r="C16" i="4"/>
  <c r="E90" i="4" l="1"/>
  <c r="E91" i="4" s="1"/>
  <c r="E92" i="4" s="1"/>
  <c r="E93" i="4" s="1"/>
  <c r="C87" i="4" l="1"/>
  <c r="J25" i="1" l="1"/>
  <c r="M25" i="1"/>
  <c r="N25" i="1"/>
  <c r="Q25" i="1" s="1"/>
  <c r="R25" i="1" s="1"/>
  <c r="O25" i="1"/>
  <c r="P25" i="1"/>
  <c r="P269" i="1"/>
  <c r="O269" i="1"/>
  <c r="N269" i="1"/>
  <c r="Q269" i="1" s="1"/>
  <c r="R269" i="1" s="1"/>
  <c r="R270" i="1" s="1"/>
  <c r="N157" i="1"/>
  <c r="O157" i="1"/>
  <c r="P157" i="1"/>
  <c r="Q157" i="1"/>
  <c r="R157" i="1"/>
  <c r="N158" i="1"/>
  <c r="Q158" i="1" s="1"/>
  <c r="R158" i="1" s="1"/>
  <c r="O158" i="1"/>
  <c r="P158" i="1"/>
  <c r="N159" i="1"/>
  <c r="O159" i="1"/>
  <c r="P159" i="1"/>
  <c r="N160" i="1"/>
  <c r="O160" i="1"/>
  <c r="P160" i="1"/>
  <c r="N161" i="1"/>
  <c r="O161" i="1"/>
  <c r="Q161" i="1" s="1"/>
  <c r="R161" i="1" s="1"/>
  <c r="P161" i="1"/>
  <c r="N165" i="1"/>
  <c r="O165" i="1"/>
  <c r="P165" i="1"/>
  <c r="Q165" i="1" s="1"/>
  <c r="R165" i="1" s="1"/>
  <c r="N166" i="1"/>
  <c r="O166" i="1"/>
  <c r="P166" i="1"/>
  <c r="N172" i="1"/>
  <c r="O172" i="1"/>
  <c r="Q172" i="1" s="1"/>
  <c r="R172" i="1" s="1"/>
  <c r="P172" i="1"/>
  <c r="N173" i="1"/>
  <c r="O173" i="1"/>
  <c r="P173" i="1"/>
  <c r="P171" i="1"/>
  <c r="O171" i="1"/>
  <c r="N171" i="1"/>
  <c r="N177" i="1"/>
  <c r="O177" i="1"/>
  <c r="P177" i="1"/>
  <c r="N178" i="1"/>
  <c r="O178" i="1"/>
  <c r="P178" i="1"/>
  <c r="N182" i="1"/>
  <c r="O182" i="1"/>
  <c r="P182" i="1"/>
  <c r="Q182" i="1" s="1"/>
  <c r="R182" i="1" s="1"/>
  <c r="N186" i="1"/>
  <c r="O186" i="1"/>
  <c r="P186" i="1"/>
  <c r="N187" i="1"/>
  <c r="O187" i="1"/>
  <c r="P187" i="1"/>
  <c r="P193" i="1"/>
  <c r="O193" i="1"/>
  <c r="N193" i="1"/>
  <c r="P192" i="1"/>
  <c r="O192" i="1"/>
  <c r="N192" i="1"/>
  <c r="N197" i="1"/>
  <c r="O197" i="1"/>
  <c r="P197" i="1"/>
  <c r="N204" i="1"/>
  <c r="O204" i="1"/>
  <c r="P204" i="1"/>
  <c r="N205" i="1"/>
  <c r="O205" i="1"/>
  <c r="P205" i="1"/>
  <c r="P203" i="1"/>
  <c r="O203" i="1"/>
  <c r="N203" i="1"/>
  <c r="Q203" i="1" s="1"/>
  <c r="R203" i="1" s="1"/>
  <c r="P221" i="1"/>
  <c r="O221" i="1"/>
  <c r="N221" i="1"/>
  <c r="N218" i="1"/>
  <c r="O218" i="1"/>
  <c r="P218" i="1"/>
  <c r="P217" i="1"/>
  <c r="O217" i="1"/>
  <c r="N217" i="1"/>
  <c r="N211" i="1"/>
  <c r="Q211" i="1" s="1"/>
  <c r="R211" i="1" s="1"/>
  <c r="O211" i="1"/>
  <c r="P211" i="1"/>
  <c r="N212" i="1"/>
  <c r="O212" i="1"/>
  <c r="P212" i="1"/>
  <c r="N213" i="1"/>
  <c r="O213" i="1"/>
  <c r="P213" i="1"/>
  <c r="N214" i="1"/>
  <c r="O214" i="1"/>
  <c r="P214" i="1"/>
  <c r="N225" i="1"/>
  <c r="O225" i="1"/>
  <c r="P225" i="1"/>
  <c r="N226" i="1"/>
  <c r="O226" i="1"/>
  <c r="P226" i="1"/>
  <c r="N230" i="1"/>
  <c r="O230" i="1"/>
  <c r="P230" i="1"/>
  <c r="N234" i="1"/>
  <c r="O234" i="1"/>
  <c r="P234" i="1"/>
  <c r="N238" i="1"/>
  <c r="O238" i="1"/>
  <c r="P238" i="1"/>
  <c r="N242" i="1"/>
  <c r="O242" i="1"/>
  <c r="P242" i="1"/>
  <c r="Q242" i="1"/>
  <c r="R242" i="1" s="1"/>
  <c r="N246" i="1"/>
  <c r="Q246" i="1" s="1"/>
  <c r="R246" i="1" s="1"/>
  <c r="O246" i="1"/>
  <c r="P246" i="1"/>
  <c r="N247" i="1"/>
  <c r="O247" i="1"/>
  <c r="P247" i="1"/>
  <c r="N248" i="1"/>
  <c r="O248" i="1"/>
  <c r="P248" i="1"/>
  <c r="N249" i="1"/>
  <c r="O249" i="1"/>
  <c r="P249" i="1"/>
  <c r="N253" i="1"/>
  <c r="O253" i="1"/>
  <c r="P253" i="1"/>
  <c r="Q253" i="1"/>
  <c r="R253" i="1" s="1"/>
  <c r="N254" i="1"/>
  <c r="Q254" i="1" s="1"/>
  <c r="R254" i="1" s="1"/>
  <c r="O254" i="1"/>
  <c r="P254" i="1"/>
  <c r="N258" i="1"/>
  <c r="O258" i="1"/>
  <c r="P258" i="1"/>
  <c r="N265" i="1"/>
  <c r="Q265" i="1" s="1"/>
  <c r="R265" i="1" s="1"/>
  <c r="O265" i="1"/>
  <c r="P265" i="1"/>
  <c r="N266" i="1"/>
  <c r="O266" i="1"/>
  <c r="P266" i="1"/>
  <c r="N277" i="1"/>
  <c r="O277" i="1"/>
  <c r="Q277" i="1" s="1"/>
  <c r="R277" i="1" s="1"/>
  <c r="P277" i="1"/>
  <c r="N274" i="1"/>
  <c r="O274" i="1"/>
  <c r="P274" i="1"/>
  <c r="N275" i="1"/>
  <c r="O275" i="1"/>
  <c r="P275" i="1"/>
  <c r="N276" i="1"/>
  <c r="O276" i="1"/>
  <c r="P276" i="1"/>
  <c r="P283" i="1"/>
  <c r="O283" i="1"/>
  <c r="N283" i="1"/>
  <c r="P282" i="1"/>
  <c r="O282" i="1"/>
  <c r="N282" i="1"/>
  <c r="P273" i="1"/>
  <c r="O273" i="1"/>
  <c r="N273" i="1"/>
  <c r="P264" i="1"/>
  <c r="O264" i="1"/>
  <c r="N264" i="1"/>
  <c r="P261" i="1"/>
  <c r="O261" i="1"/>
  <c r="N261" i="1"/>
  <c r="P257" i="1"/>
  <c r="O257" i="1"/>
  <c r="N257" i="1"/>
  <c r="P252" i="1"/>
  <c r="O252" i="1"/>
  <c r="N252" i="1"/>
  <c r="P245" i="1"/>
  <c r="O245" i="1"/>
  <c r="N245" i="1"/>
  <c r="P241" i="1"/>
  <c r="O241" i="1"/>
  <c r="N241" i="1"/>
  <c r="P237" i="1"/>
  <c r="O237" i="1"/>
  <c r="N237" i="1"/>
  <c r="P233" i="1"/>
  <c r="O233" i="1"/>
  <c r="N233" i="1"/>
  <c r="P229" i="1"/>
  <c r="O229" i="1"/>
  <c r="N229" i="1"/>
  <c r="P224" i="1"/>
  <c r="O224" i="1"/>
  <c r="N224" i="1"/>
  <c r="P210" i="1"/>
  <c r="O210" i="1"/>
  <c r="N210" i="1"/>
  <c r="P200" i="1"/>
  <c r="O200" i="1"/>
  <c r="N200" i="1"/>
  <c r="P196" i="1"/>
  <c r="O196" i="1"/>
  <c r="N196" i="1"/>
  <c r="P190" i="1"/>
  <c r="O190" i="1"/>
  <c r="N190" i="1"/>
  <c r="P185" i="1"/>
  <c r="O185" i="1"/>
  <c r="N185" i="1"/>
  <c r="P181" i="1"/>
  <c r="O181" i="1"/>
  <c r="N181" i="1"/>
  <c r="P176" i="1"/>
  <c r="O176" i="1"/>
  <c r="N176" i="1"/>
  <c r="P169" i="1"/>
  <c r="O169" i="1"/>
  <c r="N169" i="1"/>
  <c r="P164" i="1"/>
  <c r="O164" i="1"/>
  <c r="N164" i="1"/>
  <c r="P156" i="1"/>
  <c r="O156" i="1"/>
  <c r="N156" i="1"/>
  <c r="P153" i="1"/>
  <c r="O153" i="1"/>
  <c r="N153" i="1"/>
  <c r="P152" i="1"/>
  <c r="O152" i="1"/>
  <c r="N152" i="1"/>
  <c r="P151" i="1"/>
  <c r="O151" i="1"/>
  <c r="N151" i="1"/>
  <c r="P148" i="1"/>
  <c r="O148" i="1"/>
  <c r="N148" i="1"/>
  <c r="P147" i="1"/>
  <c r="O147" i="1"/>
  <c r="N147" i="1"/>
  <c r="N142" i="1"/>
  <c r="O142" i="1"/>
  <c r="P142" i="1"/>
  <c r="N143" i="1"/>
  <c r="O143" i="1"/>
  <c r="P143" i="1"/>
  <c r="N144" i="1"/>
  <c r="O144" i="1"/>
  <c r="P144" i="1"/>
  <c r="N138" i="1"/>
  <c r="O138" i="1"/>
  <c r="P138" i="1"/>
  <c r="N133" i="1"/>
  <c r="O133" i="1"/>
  <c r="P133" i="1"/>
  <c r="N134" i="1"/>
  <c r="O134" i="1"/>
  <c r="P134" i="1"/>
  <c r="N129" i="1"/>
  <c r="O129" i="1"/>
  <c r="P129" i="1"/>
  <c r="N124" i="1"/>
  <c r="O124" i="1"/>
  <c r="Q124" i="1" s="1"/>
  <c r="R124" i="1" s="1"/>
  <c r="P124" i="1"/>
  <c r="N125" i="1"/>
  <c r="O125" i="1"/>
  <c r="P125" i="1"/>
  <c r="N119" i="1"/>
  <c r="O119" i="1"/>
  <c r="P119" i="1"/>
  <c r="N120" i="1"/>
  <c r="O120" i="1"/>
  <c r="P120" i="1"/>
  <c r="N115" i="1"/>
  <c r="Q115" i="1" s="1"/>
  <c r="R115" i="1" s="1"/>
  <c r="O115" i="1"/>
  <c r="P115" i="1"/>
  <c r="N109" i="1"/>
  <c r="O109" i="1"/>
  <c r="P109" i="1"/>
  <c r="N110" i="1"/>
  <c r="O110" i="1"/>
  <c r="P110" i="1"/>
  <c r="N111" i="1"/>
  <c r="O111" i="1"/>
  <c r="P111" i="1"/>
  <c r="N100" i="1"/>
  <c r="Q100" i="1" s="1"/>
  <c r="R100" i="1" s="1"/>
  <c r="O100" i="1"/>
  <c r="P100" i="1"/>
  <c r="N91" i="1"/>
  <c r="Q91" i="1" s="1"/>
  <c r="R91" i="1" s="1"/>
  <c r="O91" i="1"/>
  <c r="P91" i="1"/>
  <c r="N92" i="1"/>
  <c r="O92" i="1"/>
  <c r="P92" i="1"/>
  <c r="N93" i="1"/>
  <c r="O93" i="1"/>
  <c r="P93" i="1"/>
  <c r="N86" i="1"/>
  <c r="O86" i="1"/>
  <c r="P86" i="1"/>
  <c r="Q86" i="1"/>
  <c r="R86" i="1" s="1"/>
  <c r="N87" i="1"/>
  <c r="O87" i="1"/>
  <c r="P87" i="1"/>
  <c r="N81" i="1"/>
  <c r="O81" i="1"/>
  <c r="P81" i="1"/>
  <c r="N82" i="1"/>
  <c r="O82" i="1"/>
  <c r="P82" i="1"/>
  <c r="N76" i="1"/>
  <c r="O76" i="1"/>
  <c r="P76" i="1"/>
  <c r="N77" i="1"/>
  <c r="O77" i="1"/>
  <c r="P77" i="1"/>
  <c r="N72" i="1"/>
  <c r="O72" i="1"/>
  <c r="P72" i="1"/>
  <c r="N68" i="1"/>
  <c r="O68" i="1"/>
  <c r="P68" i="1"/>
  <c r="Q68" i="1"/>
  <c r="R68" i="1" s="1"/>
  <c r="N64" i="1"/>
  <c r="Q64" i="1" s="1"/>
  <c r="R64" i="1" s="1"/>
  <c r="O64" i="1"/>
  <c r="P64" i="1"/>
  <c r="N60" i="1"/>
  <c r="O60" i="1"/>
  <c r="P60" i="1"/>
  <c r="N56" i="1"/>
  <c r="Q56" i="1" s="1"/>
  <c r="R56" i="1" s="1"/>
  <c r="O56" i="1"/>
  <c r="P56" i="1"/>
  <c r="N52" i="1"/>
  <c r="Q52" i="1" s="1"/>
  <c r="R52" i="1" s="1"/>
  <c r="O52" i="1"/>
  <c r="P52" i="1"/>
  <c r="N47" i="1"/>
  <c r="O47" i="1"/>
  <c r="P47" i="1"/>
  <c r="N48" i="1"/>
  <c r="O48" i="1"/>
  <c r="P48" i="1"/>
  <c r="N41" i="1"/>
  <c r="O41" i="1"/>
  <c r="P41" i="1"/>
  <c r="N42" i="1"/>
  <c r="O42" i="1"/>
  <c r="P42" i="1"/>
  <c r="N43" i="1"/>
  <c r="O43" i="1"/>
  <c r="P43" i="1"/>
  <c r="N36" i="1"/>
  <c r="O36" i="1"/>
  <c r="P36" i="1"/>
  <c r="N37" i="1"/>
  <c r="O37" i="1"/>
  <c r="P37" i="1"/>
  <c r="N31" i="1"/>
  <c r="Q31" i="1" s="1"/>
  <c r="R31" i="1" s="1"/>
  <c r="O31" i="1"/>
  <c r="P31" i="1"/>
  <c r="N32" i="1"/>
  <c r="O32" i="1"/>
  <c r="P32" i="1"/>
  <c r="N26" i="1"/>
  <c r="O26" i="1"/>
  <c r="P26" i="1"/>
  <c r="N27" i="1"/>
  <c r="O27" i="1"/>
  <c r="P27" i="1"/>
  <c r="N20" i="1"/>
  <c r="Q20" i="1" s="1"/>
  <c r="R20" i="1" s="1"/>
  <c r="O20" i="1"/>
  <c r="P20" i="1"/>
  <c r="P141" i="1"/>
  <c r="O141" i="1"/>
  <c r="N141" i="1"/>
  <c r="P137" i="1"/>
  <c r="O137" i="1"/>
  <c r="N137" i="1"/>
  <c r="P132" i="1"/>
  <c r="O132" i="1"/>
  <c r="N132" i="1"/>
  <c r="P128" i="1"/>
  <c r="O128" i="1"/>
  <c r="N128" i="1"/>
  <c r="P123" i="1"/>
  <c r="O123" i="1"/>
  <c r="N123" i="1"/>
  <c r="P118" i="1"/>
  <c r="O118" i="1"/>
  <c r="N118" i="1"/>
  <c r="P114" i="1"/>
  <c r="O114" i="1"/>
  <c r="N114" i="1"/>
  <c r="P108" i="1"/>
  <c r="O108" i="1"/>
  <c r="N108" i="1"/>
  <c r="P103" i="1"/>
  <c r="O103" i="1"/>
  <c r="N103" i="1"/>
  <c r="P99" i="1"/>
  <c r="O99" i="1"/>
  <c r="N99" i="1"/>
  <c r="P96" i="1"/>
  <c r="O96" i="1"/>
  <c r="N96" i="1"/>
  <c r="P90" i="1"/>
  <c r="O90" i="1"/>
  <c r="N90" i="1"/>
  <c r="P85" i="1"/>
  <c r="O85" i="1"/>
  <c r="N85" i="1"/>
  <c r="P80" i="1"/>
  <c r="O80" i="1"/>
  <c r="N80" i="1"/>
  <c r="P75" i="1"/>
  <c r="O75" i="1"/>
  <c r="N75" i="1"/>
  <c r="P71" i="1"/>
  <c r="O71" i="1"/>
  <c r="N71" i="1"/>
  <c r="P67" i="1"/>
  <c r="O67" i="1"/>
  <c r="N67" i="1"/>
  <c r="P63" i="1"/>
  <c r="O63" i="1"/>
  <c r="N63" i="1"/>
  <c r="P59" i="1"/>
  <c r="O59" i="1"/>
  <c r="N59" i="1"/>
  <c r="P55" i="1"/>
  <c r="O55" i="1"/>
  <c r="N55" i="1"/>
  <c r="P51" i="1"/>
  <c r="O51" i="1"/>
  <c r="N51" i="1"/>
  <c r="P46" i="1"/>
  <c r="O46" i="1"/>
  <c r="N46" i="1"/>
  <c r="P40" i="1"/>
  <c r="O40" i="1"/>
  <c r="N40" i="1"/>
  <c r="P35" i="1"/>
  <c r="O35" i="1"/>
  <c r="N35" i="1"/>
  <c r="P30" i="1"/>
  <c r="O30" i="1"/>
  <c r="N30" i="1"/>
  <c r="P24" i="1"/>
  <c r="O24" i="1"/>
  <c r="N24" i="1"/>
  <c r="P19" i="1"/>
  <c r="O19" i="1"/>
  <c r="N19" i="1"/>
  <c r="N15" i="1"/>
  <c r="O15" i="1"/>
  <c r="P15" i="1"/>
  <c r="Q15" i="1"/>
  <c r="R15" i="1" s="1"/>
  <c r="N16" i="1"/>
  <c r="O16" i="1"/>
  <c r="P16" i="1"/>
  <c r="P14" i="1"/>
  <c r="O14" i="1"/>
  <c r="N14" i="1"/>
  <c r="Q14" i="1" s="1"/>
  <c r="R14" i="1" s="1"/>
  <c r="N10" i="1"/>
  <c r="Q10" i="1" s="1"/>
  <c r="R10" i="1" s="1"/>
  <c r="O10" i="1"/>
  <c r="P10" i="1"/>
  <c r="N11" i="1"/>
  <c r="O11" i="1"/>
  <c r="P11" i="1"/>
  <c r="P9" i="1"/>
  <c r="O9" i="1"/>
  <c r="N9" i="1"/>
  <c r="N6" i="1"/>
  <c r="O6" i="1"/>
  <c r="P6" i="1"/>
  <c r="P5" i="1"/>
  <c r="O5" i="1"/>
  <c r="N5" i="1"/>
  <c r="Q11" i="1" l="1"/>
  <c r="R11" i="1" s="1"/>
  <c r="Q60" i="1"/>
  <c r="R60" i="1" s="1"/>
  <c r="Q35" i="1"/>
  <c r="R35" i="1" s="1"/>
  <c r="Q55" i="1"/>
  <c r="R55" i="1" s="1"/>
  <c r="Q71" i="1"/>
  <c r="R71" i="1" s="1"/>
  <c r="Q90" i="1"/>
  <c r="R90" i="1" s="1"/>
  <c r="Q108" i="1"/>
  <c r="R108" i="1" s="1"/>
  <c r="Q128" i="1"/>
  <c r="R128" i="1" s="1"/>
  <c r="R130" i="1" s="1"/>
  <c r="Q47" i="1"/>
  <c r="R47" i="1" s="1"/>
  <c r="Q214" i="1"/>
  <c r="R214" i="1" s="1"/>
  <c r="Q193" i="1"/>
  <c r="R193" i="1" s="1"/>
  <c r="Q110" i="1"/>
  <c r="R110" i="1" s="1"/>
  <c r="Q129" i="1"/>
  <c r="R129" i="1" s="1"/>
  <c r="Q164" i="1"/>
  <c r="R164" i="1" s="1"/>
  <c r="Q185" i="1"/>
  <c r="R185" i="1" s="1"/>
  <c r="Q210" i="1"/>
  <c r="R210" i="1" s="1"/>
  <c r="Q237" i="1"/>
  <c r="R237" i="1" s="1"/>
  <c r="Q257" i="1"/>
  <c r="R257" i="1" s="1"/>
  <c r="Q282" i="1"/>
  <c r="R282" i="1" s="1"/>
  <c r="Q274" i="1"/>
  <c r="R274" i="1" s="1"/>
  <c r="Q249" i="1"/>
  <c r="R249" i="1" s="1"/>
  <c r="Q9" i="1"/>
  <c r="R9" i="1" s="1"/>
  <c r="R12" i="1" s="1"/>
  <c r="Q133" i="1"/>
  <c r="R133" i="1" s="1"/>
  <c r="Q24" i="1"/>
  <c r="R24" i="1" s="1"/>
  <c r="Q46" i="1"/>
  <c r="R46" i="1" s="1"/>
  <c r="Q63" i="1"/>
  <c r="R63" i="1" s="1"/>
  <c r="Q80" i="1"/>
  <c r="R80" i="1" s="1"/>
  <c r="Q99" i="1"/>
  <c r="R99" i="1" s="1"/>
  <c r="Q118" i="1"/>
  <c r="R118" i="1" s="1"/>
  <c r="Q137" i="1"/>
  <c r="R137" i="1" s="1"/>
  <c r="Q41" i="1"/>
  <c r="R41" i="1" s="1"/>
  <c r="Q169" i="1"/>
  <c r="R169" i="1" s="1"/>
  <c r="R174" i="1" s="1"/>
  <c r="Q212" i="1"/>
  <c r="R212" i="1" s="1"/>
  <c r="Q6" i="1"/>
  <c r="R6" i="1" s="1"/>
  <c r="Q109" i="1"/>
  <c r="R109" i="1" s="1"/>
  <c r="R57" i="1"/>
  <c r="Q147" i="1"/>
  <c r="R147" i="1" s="1"/>
  <c r="Q153" i="1"/>
  <c r="R153" i="1" s="1"/>
  <c r="Q176" i="1"/>
  <c r="R176" i="1" s="1"/>
  <c r="Q196" i="1"/>
  <c r="R196" i="1" s="1"/>
  <c r="Q229" i="1"/>
  <c r="R229" i="1" s="1"/>
  <c r="Q245" i="1"/>
  <c r="R245" i="1" s="1"/>
  <c r="Q264" i="1"/>
  <c r="R264" i="1" s="1"/>
  <c r="Q248" i="1"/>
  <c r="R248" i="1" s="1"/>
  <c r="Q238" i="1"/>
  <c r="R238" i="1" s="1"/>
  <c r="R239" i="1" s="1"/>
  <c r="Q225" i="1"/>
  <c r="R225" i="1" s="1"/>
  <c r="Q186" i="1"/>
  <c r="R186" i="1" s="1"/>
  <c r="Q171" i="1"/>
  <c r="R171" i="1" s="1"/>
  <c r="Q166" i="1"/>
  <c r="R166" i="1" s="1"/>
  <c r="Q160" i="1"/>
  <c r="R160" i="1" s="1"/>
  <c r="Q266" i="1"/>
  <c r="R266" i="1" s="1"/>
  <c r="Q230" i="1"/>
  <c r="R230" i="1" s="1"/>
  <c r="Q205" i="1"/>
  <c r="R205" i="1" s="1"/>
  <c r="Q36" i="1"/>
  <c r="R36" i="1" s="1"/>
  <c r="R38" i="1" s="1"/>
  <c r="Q42" i="1"/>
  <c r="R42" i="1" s="1"/>
  <c r="Q93" i="1"/>
  <c r="R93" i="1" s="1"/>
  <c r="Q119" i="1"/>
  <c r="R119" i="1" s="1"/>
  <c r="Q142" i="1"/>
  <c r="R142" i="1" s="1"/>
  <c r="Q275" i="1"/>
  <c r="R275" i="1" s="1"/>
  <c r="R206" i="1"/>
  <c r="Q72" i="1"/>
  <c r="R72" i="1" s="1"/>
  <c r="R73" i="1" s="1"/>
  <c r="Q76" i="1"/>
  <c r="R76" i="1" s="1"/>
  <c r="Q81" i="1"/>
  <c r="R81" i="1" s="1"/>
  <c r="R167" i="1"/>
  <c r="R231" i="1"/>
  <c r="R267" i="1"/>
  <c r="R284" i="1"/>
  <c r="Q32" i="1"/>
  <c r="R32" i="1" s="1"/>
  <c r="Q234" i="1"/>
  <c r="R234" i="1" s="1"/>
  <c r="Q204" i="1"/>
  <c r="R204" i="1" s="1"/>
  <c r="Q187" i="1"/>
  <c r="R187" i="1" s="1"/>
  <c r="R188" i="1" s="1"/>
  <c r="Q178" i="1"/>
  <c r="R178" i="1" s="1"/>
  <c r="R65" i="1"/>
  <c r="R101" i="1"/>
  <c r="Q27" i="1"/>
  <c r="R27" i="1" s="1"/>
  <c r="Q120" i="1"/>
  <c r="R120" i="1" s="1"/>
  <c r="Q138" i="1"/>
  <c r="R138" i="1" s="1"/>
  <c r="R139" i="1" s="1"/>
  <c r="Q143" i="1"/>
  <c r="R143" i="1" s="1"/>
  <c r="Q217" i="1"/>
  <c r="R217" i="1" s="1"/>
  <c r="Q221" i="1"/>
  <c r="R221" i="1" s="1"/>
  <c r="Q258" i="1"/>
  <c r="R258" i="1" s="1"/>
  <c r="Q159" i="1"/>
  <c r="R159" i="1" s="1"/>
  <c r="Q92" i="1"/>
  <c r="R92" i="1" s="1"/>
  <c r="Q125" i="1"/>
  <c r="R125" i="1" s="1"/>
  <c r="Q276" i="1"/>
  <c r="R276" i="1" s="1"/>
  <c r="Q226" i="1"/>
  <c r="R226" i="1" s="1"/>
  <c r="Q218" i="1"/>
  <c r="R218" i="1" s="1"/>
  <c r="Q197" i="1"/>
  <c r="R197" i="1" s="1"/>
  <c r="R198" i="1" s="1"/>
  <c r="Q37" i="1"/>
  <c r="R37" i="1" s="1"/>
  <c r="Q48" i="1"/>
  <c r="R48" i="1" s="1"/>
  <c r="Q151" i="1"/>
  <c r="R151" i="1" s="1"/>
  <c r="Q247" i="1"/>
  <c r="R247" i="1" s="1"/>
  <c r="Q213" i="1"/>
  <c r="R213" i="1" s="1"/>
  <c r="Q77" i="1"/>
  <c r="R77" i="1" s="1"/>
  <c r="Q5" i="1"/>
  <c r="R5" i="1" s="1"/>
  <c r="Q16" i="1"/>
  <c r="R16" i="1" s="1"/>
  <c r="R17" i="1" s="1"/>
  <c r="Q19" i="1"/>
  <c r="R19" i="1" s="1"/>
  <c r="R21" i="1" s="1"/>
  <c r="Q30" i="1"/>
  <c r="R30" i="1" s="1"/>
  <c r="Q40" i="1"/>
  <c r="R40" i="1" s="1"/>
  <c r="Q51" i="1"/>
  <c r="R51" i="1" s="1"/>
  <c r="R53" i="1" s="1"/>
  <c r="Q59" i="1"/>
  <c r="R59" i="1" s="1"/>
  <c r="R61" i="1" s="1"/>
  <c r="Q67" i="1"/>
  <c r="R67" i="1" s="1"/>
  <c r="R69" i="1" s="1"/>
  <c r="Q75" i="1"/>
  <c r="R75" i="1" s="1"/>
  <c r="Q85" i="1"/>
  <c r="R85" i="1" s="1"/>
  <c r="R88" i="1" s="1"/>
  <c r="Q96" i="1"/>
  <c r="R96" i="1" s="1"/>
  <c r="R97" i="1" s="1"/>
  <c r="Q103" i="1"/>
  <c r="R103" i="1" s="1"/>
  <c r="R104" i="1" s="1"/>
  <c r="Q114" i="1"/>
  <c r="R114" i="1" s="1"/>
  <c r="R116" i="1" s="1"/>
  <c r="Q123" i="1"/>
  <c r="R123" i="1" s="1"/>
  <c r="R126" i="1" s="1"/>
  <c r="Q132" i="1"/>
  <c r="R132" i="1" s="1"/>
  <c r="Q141" i="1"/>
  <c r="R141" i="1" s="1"/>
  <c r="Q26" i="1"/>
  <c r="R26" i="1" s="1"/>
  <c r="Q43" i="1"/>
  <c r="R43" i="1" s="1"/>
  <c r="Q82" i="1"/>
  <c r="R82" i="1" s="1"/>
  <c r="R83" i="1" s="1"/>
  <c r="Q87" i="1"/>
  <c r="R87" i="1" s="1"/>
  <c r="Q111" i="1"/>
  <c r="R111" i="1" s="1"/>
  <c r="Q134" i="1"/>
  <c r="R134" i="1" s="1"/>
  <c r="Q144" i="1"/>
  <c r="R144" i="1" s="1"/>
  <c r="Q148" i="1"/>
  <c r="R148" i="1" s="1"/>
  <c r="R149" i="1" s="1"/>
  <c r="Q152" i="1"/>
  <c r="R152" i="1" s="1"/>
  <c r="Q156" i="1"/>
  <c r="R156" i="1" s="1"/>
  <c r="R162" i="1" s="1"/>
  <c r="Q181" i="1"/>
  <c r="R181" i="1" s="1"/>
  <c r="R183" i="1" s="1"/>
  <c r="Q190" i="1"/>
  <c r="R190" i="1" s="1"/>
  <c r="Q200" i="1"/>
  <c r="R200" i="1" s="1"/>
  <c r="R201" i="1" s="1"/>
  <c r="Q224" i="1"/>
  <c r="R224" i="1" s="1"/>
  <c r="Q233" i="1"/>
  <c r="R233" i="1" s="1"/>
  <c r="Q241" i="1"/>
  <c r="R241" i="1" s="1"/>
  <c r="R243" i="1" s="1"/>
  <c r="Q252" i="1"/>
  <c r="R252" i="1" s="1"/>
  <c r="R255" i="1" s="1"/>
  <c r="Q261" i="1"/>
  <c r="R261" i="1" s="1"/>
  <c r="R262" i="1" s="1"/>
  <c r="Q273" i="1"/>
  <c r="R273" i="1" s="1"/>
  <c r="Q283" i="1"/>
  <c r="R283" i="1" s="1"/>
  <c r="Q192" i="1"/>
  <c r="R192" i="1" s="1"/>
  <c r="Q177" i="1"/>
  <c r="R177" i="1" s="1"/>
  <c r="R179" i="1" s="1"/>
  <c r="Q173" i="1"/>
  <c r="R173" i="1" s="1"/>
  <c r="R44" i="1" l="1"/>
  <c r="R278" i="1"/>
  <c r="R215" i="1"/>
  <c r="R259" i="1"/>
  <c r="R33" i="1"/>
  <c r="R121" i="1"/>
  <c r="R94" i="1"/>
  <c r="R112" i="1"/>
  <c r="R154" i="1"/>
  <c r="R194" i="1"/>
  <c r="R7" i="1"/>
  <c r="R250" i="1"/>
  <c r="R78" i="1"/>
  <c r="R49" i="1"/>
  <c r="R28" i="1"/>
  <c r="R145" i="1"/>
  <c r="R135" i="1"/>
  <c r="R219" i="1"/>
  <c r="R235" i="1"/>
  <c r="R227" i="1"/>
  <c r="R285" i="1" l="1"/>
  <c r="R286" i="1" s="1"/>
  <c r="R287" i="1" s="1"/>
  <c r="M158" i="1"/>
  <c r="M159" i="1"/>
  <c r="M160" i="1"/>
  <c r="M161" i="1"/>
  <c r="M157" i="1"/>
  <c r="M156" i="1"/>
  <c r="M283" i="1"/>
  <c r="M282" i="1"/>
  <c r="M277" i="1"/>
  <c r="M276" i="1"/>
  <c r="M275" i="1"/>
  <c r="M274" i="1"/>
  <c r="M273" i="1"/>
  <c r="M270" i="1"/>
  <c r="M265" i="1"/>
  <c r="M266" i="1"/>
  <c r="M264" i="1"/>
  <c r="M261" i="1"/>
  <c r="M262" i="1" s="1"/>
  <c r="M254" i="1"/>
  <c r="M242" i="1"/>
  <c r="M241" i="1"/>
  <c r="M238" i="1"/>
  <c r="M237" i="1"/>
  <c r="M234" i="1"/>
  <c r="M233" i="1"/>
  <c r="M230" i="1"/>
  <c r="M229" i="1"/>
  <c r="M258" i="1"/>
  <c r="M257" i="1"/>
  <c r="M253" i="1"/>
  <c r="M252" i="1"/>
  <c r="M248" i="1"/>
  <c r="M249" i="1"/>
  <c r="M247" i="1"/>
  <c r="M246" i="1"/>
  <c r="M245" i="1"/>
  <c r="M221" i="1"/>
  <c r="M222" i="1" s="1"/>
  <c r="M225" i="1"/>
  <c r="M226" i="1"/>
  <c r="M224" i="1"/>
  <c r="M218" i="1"/>
  <c r="M217" i="1"/>
  <c r="M213" i="1"/>
  <c r="M214" i="1"/>
  <c r="M212" i="1"/>
  <c r="M211" i="1"/>
  <c r="M210" i="1"/>
  <c r="M204" i="1"/>
  <c r="M205" i="1"/>
  <c r="M203" i="1"/>
  <c r="M200" i="1"/>
  <c r="M201" i="1" s="1"/>
  <c r="M197" i="1"/>
  <c r="M196" i="1"/>
  <c r="M192" i="1"/>
  <c r="M193" i="1"/>
  <c r="M190" i="1"/>
  <c r="M187" i="1"/>
  <c r="M186" i="1"/>
  <c r="M185" i="1"/>
  <c r="M182" i="1"/>
  <c r="M181" i="1"/>
  <c r="M178" i="1"/>
  <c r="M177" i="1"/>
  <c r="M176" i="1"/>
  <c r="M173" i="1"/>
  <c r="M171" i="1"/>
  <c r="M172" i="1"/>
  <c r="M169" i="1"/>
  <c r="M165" i="1"/>
  <c r="M166" i="1"/>
  <c r="M164" i="1"/>
  <c r="M152" i="1"/>
  <c r="M153" i="1"/>
  <c r="M151" i="1"/>
  <c r="M148" i="1"/>
  <c r="M147" i="1"/>
  <c r="M142" i="1"/>
  <c r="M143" i="1"/>
  <c r="M144" i="1"/>
  <c r="M141" i="1"/>
  <c r="M133" i="1"/>
  <c r="M134" i="1"/>
  <c r="M132" i="1"/>
  <c r="M138" i="1"/>
  <c r="M137" i="1"/>
  <c r="M124" i="1"/>
  <c r="M125" i="1"/>
  <c r="M123" i="1"/>
  <c r="M119" i="1"/>
  <c r="M120" i="1"/>
  <c r="M118" i="1"/>
  <c r="M115" i="1"/>
  <c r="M114" i="1"/>
  <c r="M109" i="1"/>
  <c r="M110" i="1"/>
  <c r="M111" i="1"/>
  <c r="M108" i="1"/>
  <c r="M100" i="1"/>
  <c r="M96" i="1"/>
  <c r="M97" i="1" s="1"/>
  <c r="M91" i="1"/>
  <c r="M92" i="1"/>
  <c r="M93" i="1"/>
  <c r="M90" i="1"/>
  <c r="M86" i="1"/>
  <c r="M85" i="1"/>
  <c r="M81" i="1"/>
  <c r="M82" i="1"/>
  <c r="M80" i="1"/>
  <c r="M77" i="1"/>
  <c r="M76" i="1"/>
  <c r="M75" i="1"/>
  <c r="M72" i="1"/>
  <c r="M71" i="1"/>
  <c r="M68" i="1"/>
  <c r="M67" i="1"/>
  <c r="M64" i="1"/>
  <c r="M63" i="1"/>
  <c r="M60" i="1"/>
  <c r="M59" i="1"/>
  <c r="M56" i="1"/>
  <c r="M55" i="1"/>
  <c r="M52" i="1"/>
  <c r="M51" i="1"/>
  <c r="M47" i="1"/>
  <c r="M46" i="1"/>
  <c r="M99" i="1"/>
  <c r="M43" i="1"/>
  <c r="M41" i="1"/>
  <c r="M40" i="1"/>
  <c r="M37" i="1"/>
  <c r="M36" i="1"/>
  <c r="M35" i="1"/>
  <c r="M87" i="1"/>
  <c r="M32" i="1"/>
  <c r="M31" i="1"/>
  <c r="M30" i="1"/>
  <c r="M26" i="1"/>
  <c r="M27" i="1"/>
  <c r="M24" i="1"/>
  <c r="M20" i="1"/>
  <c r="M19" i="1"/>
  <c r="M16" i="1"/>
  <c r="M14" i="1"/>
  <c r="M15" i="1"/>
  <c r="M10" i="1"/>
  <c r="M11" i="1"/>
  <c r="M9" i="1"/>
  <c r="M6" i="1"/>
  <c r="M5" i="1"/>
  <c r="M259" i="1"/>
  <c r="J30" i="1"/>
  <c r="J24" i="1"/>
  <c r="J19" i="1"/>
  <c r="J283" i="1"/>
  <c r="J282" i="1"/>
  <c r="J211" i="1"/>
  <c r="J212" i="1"/>
  <c r="J213" i="1"/>
  <c r="J214" i="1"/>
  <c r="J217" i="1"/>
  <c r="J218" i="1"/>
  <c r="J221" i="1"/>
  <c r="J222" i="1" s="1"/>
  <c r="J224" i="1"/>
  <c r="J225" i="1"/>
  <c r="J226" i="1"/>
  <c r="J229" i="1"/>
  <c r="J230" i="1"/>
  <c r="J233" i="1"/>
  <c r="J234" i="1"/>
  <c r="J237" i="1"/>
  <c r="J238" i="1"/>
  <c r="J241" i="1"/>
  <c r="J242" i="1"/>
  <c r="J245" i="1"/>
  <c r="J246" i="1"/>
  <c r="J247" i="1"/>
  <c r="J248" i="1"/>
  <c r="J249" i="1"/>
  <c r="J252" i="1"/>
  <c r="J253" i="1"/>
  <c r="J254" i="1"/>
  <c r="J257" i="1"/>
  <c r="J258" i="1"/>
  <c r="J261" i="1"/>
  <c r="J262" i="1" s="1"/>
  <c r="J264" i="1"/>
  <c r="J265" i="1"/>
  <c r="J266" i="1"/>
  <c r="J269" i="1"/>
  <c r="J270" i="1" s="1"/>
  <c r="J273" i="1"/>
  <c r="J274" i="1"/>
  <c r="J275" i="1"/>
  <c r="J276" i="1"/>
  <c r="J277" i="1"/>
  <c r="J210" i="1"/>
  <c r="J196" i="1"/>
  <c r="J197" i="1"/>
  <c r="J200" i="1"/>
  <c r="J201" i="1" s="1"/>
  <c r="J203" i="1"/>
  <c r="J204" i="1"/>
  <c r="J205" i="1"/>
  <c r="J176" i="1"/>
  <c r="J177" i="1"/>
  <c r="J178" i="1"/>
  <c r="J181" i="1"/>
  <c r="J182" i="1"/>
  <c r="J185" i="1"/>
  <c r="J186" i="1"/>
  <c r="J187" i="1"/>
  <c r="J190" i="1"/>
  <c r="J191" i="1"/>
  <c r="J192" i="1"/>
  <c r="J193" i="1"/>
  <c r="J164" i="1"/>
  <c r="J165" i="1"/>
  <c r="J166" i="1"/>
  <c r="J169" i="1"/>
  <c r="J170" i="1"/>
  <c r="J171" i="1"/>
  <c r="J172" i="1"/>
  <c r="J173" i="1"/>
  <c r="J157" i="1"/>
  <c r="J158" i="1"/>
  <c r="J159" i="1"/>
  <c r="J160" i="1"/>
  <c r="J161" i="1"/>
  <c r="J156" i="1"/>
  <c r="J153" i="1"/>
  <c r="J151" i="1"/>
  <c r="J152" i="1"/>
  <c r="J147" i="1"/>
  <c r="J148" i="1"/>
  <c r="J137" i="1"/>
  <c r="J138" i="1"/>
  <c r="J114" i="1"/>
  <c r="J115" i="1"/>
  <c r="J118" i="1"/>
  <c r="J119" i="1"/>
  <c r="J120" i="1"/>
  <c r="J123" i="1"/>
  <c r="J124" i="1"/>
  <c r="J125" i="1"/>
  <c r="J128" i="1"/>
  <c r="J129" i="1"/>
  <c r="J132" i="1"/>
  <c r="J133" i="1"/>
  <c r="J134" i="1"/>
  <c r="J141" i="1"/>
  <c r="J142" i="1"/>
  <c r="J143" i="1"/>
  <c r="J144" i="1"/>
  <c r="J111" i="1"/>
  <c r="J109" i="1"/>
  <c r="J110" i="1"/>
  <c r="J108" i="1"/>
  <c r="J103" i="1"/>
  <c r="J104" i="1" s="1"/>
  <c r="J96" i="1"/>
  <c r="J97" i="1" s="1"/>
  <c r="J99" i="1"/>
  <c r="J101" i="1" s="1"/>
  <c r="J90" i="1"/>
  <c r="J91" i="1"/>
  <c r="J92" i="1"/>
  <c r="J93" i="1"/>
  <c r="J59" i="1"/>
  <c r="J60" i="1"/>
  <c r="J63" i="1"/>
  <c r="J64" i="1"/>
  <c r="J67" i="1"/>
  <c r="J68" i="1"/>
  <c r="J71" i="1"/>
  <c r="J72" i="1"/>
  <c r="J75" i="1"/>
  <c r="J76" i="1"/>
  <c r="J77" i="1"/>
  <c r="J80" i="1"/>
  <c r="J81" i="1"/>
  <c r="J82" i="1"/>
  <c r="J85" i="1"/>
  <c r="J86" i="1"/>
  <c r="J87" i="1"/>
  <c r="J31" i="1"/>
  <c r="J32" i="1"/>
  <c r="J35" i="1"/>
  <c r="J36" i="1"/>
  <c r="J37" i="1"/>
  <c r="J40" i="1"/>
  <c r="J41" i="1"/>
  <c r="J42" i="1"/>
  <c r="J43" i="1"/>
  <c r="J46" i="1"/>
  <c r="J47" i="1"/>
  <c r="J48" i="1"/>
  <c r="J51" i="1"/>
  <c r="J52" i="1"/>
  <c r="J55" i="1"/>
  <c r="J56" i="1"/>
  <c r="J26" i="1"/>
  <c r="J27" i="1"/>
  <c r="J15" i="1"/>
  <c r="J16" i="1"/>
  <c r="J20" i="1"/>
  <c r="J9" i="1"/>
  <c r="J10" i="1"/>
  <c r="J11" i="1"/>
  <c r="J14" i="1"/>
  <c r="J6" i="1"/>
  <c r="J5" i="1"/>
  <c r="G5" i="1"/>
  <c r="G6" i="1"/>
  <c r="G9" i="1"/>
  <c r="G10" i="1"/>
  <c r="G11" i="1"/>
  <c r="G14" i="1"/>
  <c r="G15" i="1"/>
  <c r="G16" i="1"/>
  <c r="G19" i="1"/>
  <c r="G20" i="1"/>
  <c r="G24" i="1"/>
  <c r="G26" i="1"/>
  <c r="G27" i="1"/>
  <c r="G30" i="1"/>
  <c r="G31" i="1"/>
  <c r="G32" i="1"/>
  <c r="G35" i="1"/>
  <c r="G36" i="1"/>
  <c r="G37" i="1"/>
  <c r="G40" i="1"/>
  <c r="G41" i="1"/>
  <c r="G43" i="1"/>
  <c r="G46" i="1"/>
  <c r="G47" i="1"/>
  <c r="G48" i="1"/>
  <c r="G51" i="1"/>
  <c r="G52" i="1"/>
  <c r="G55" i="1"/>
  <c r="G56" i="1"/>
  <c r="G59" i="1"/>
  <c r="G60" i="1"/>
  <c r="G63" i="1"/>
  <c r="G64" i="1"/>
  <c r="G67" i="1"/>
  <c r="G68" i="1"/>
  <c r="G71" i="1"/>
  <c r="G72" i="1"/>
  <c r="G75" i="1"/>
  <c r="G76" i="1"/>
  <c r="G77" i="1"/>
  <c r="G80" i="1"/>
  <c r="G81" i="1"/>
  <c r="G82" i="1"/>
  <c r="G85" i="1"/>
  <c r="G86" i="1"/>
  <c r="G87" i="1"/>
  <c r="G90" i="1"/>
  <c r="G92" i="1"/>
  <c r="G93" i="1"/>
  <c r="G96" i="1"/>
  <c r="G99" i="1"/>
  <c r="G100" i="1"/>
  <c r="G103" i="1"/>
  <c r="G108" i="1"/>
  <c r="G109" i="1"/>
  <c r="G110" i="1"/>
  <c r="G111" i="1"/>
  <c r="G114" i="1"/>
  <c r="G115" i="1"/>
  <c r="G118" i="1"/>
  <c r="G119" i="1"/>
  <c r="G120" i="1"/>
  <c r="G123" i="1"/>
  <c r="G124" i="1"/>
  <c r="G125" i="1"/>
  <c r="G128" i="1"/>
  <c r="G129" i="1"/>
  <c r="G132" i="1"/>
  <c r="G133" i="1"/>
  <c r="G134" i="1"/>
  <c r="G137" i="1"/>
  <c r="G138" i="1"/>
  <c r="G141" i="1"/>
  <c r="G143" i="1"/>
  <c r="G144" i="1"/>
  <c r="G147" i="1"/>
  <c r="G148" i="1"/>
  <c r="G151" i="1"/>
  <c r="G152" i="1"/>
  <c r="G153" i="1"/>
  <c r="G156" i="1"/>
  <c r="G157" i="1"/>
  <c r="G158" i="1"/>
  <c r="G159" i="1"/>
  <c r="G160" i="1"/>
  <c r="G161" i="1"/>
  <c r="G164" i="1"/>
  <c r="G165" i="1"/>
  <c r="G166" i="1"/>
  <c r="G169" i="1"/>
  <c r="G171" i="1"/>
  <c r="G172" i="1"/>
  <c r="G173" i="1"/>
  <c r="G176" i="1"/>
  <c r="G177" i="1"/>
  <c r="G178" i="1"/>
  <c r="G181" i="1"/>
  <c r="G182" i="1"/>
  <c r="G185" i="1"/>
  <c r="G186" i="1"/>
  <c r="G187" i="1"/>
  <c r="G190" i="1"/>
  <c r="G192" i="1"/>
  <c r="G193" i="1"/>
  <c r="G196" i="1"/>
  <c r="G197" i="1"/>
  <c r="G200" i="1"/>
  <c r="G203" i="1"/>
  <c r="G204" i="1"/>
  <c r="G205" i="1"/>
  <c r="G210" i="1"/>
  <c r="G211" i="1"/>
  <c r="G212" i="1"/>
  <c r="G213" i="1"/>
  <c r="G214" i="1"/>
  <c r="G217" i="1"/>
  <c r="G218" i="1"/>
  <c r="G221" i="1"/>
  <c r="G224" i="1"/>
  <c r="G225" i="1"/>
  <c r="G226" i="1"/>
  <c r="G229" i="1"/>
  <c r="G230" i="1"/>
  <c r="G233" i="1"/>
  <c r="G234" i="1"/>
  <c r="G237" i="1"/>
  <c r="G238" i="1"/>
  <c r="G241" i="1"/>
  <c r="G242" i="1"/>
  <c r="G245" i="1"/>
  <c r="G246" i="1"/>
  <c r="G247" i="1"/>
  <c r="G248" i="1"/>
  <c r="G249" i="1"/>
  <c r="G252" i="1"/>
  <c r="G253" i="1"/>
  <c r="G254" i="1"/>
  <c r="G257" i="1"/>
  <c r="G258" i="1"/>
  <c r="G261" i="1"/>
  <c r="G264" i="1"/>
  <c r="G265" i="1"/>
  <c r="G266" i="1"/>
  <c r="G269" i="1"/>
  <c r="G273" i="1"/>
  <c r="G274" i="1"/>
  <c r="G275" i="1"/>
  <c r="G276" i="1"/>
  <c r="G277" i="1"/>
  <c r="G282" i="1"/>
  <c r="G283" i="1"/>
  <c r="M284" i="1" l="1"/>
  <c r="M162" i="1"/>
  <c r="M239" i="1"/>
  <c r="M243" i="1"/>
  <c r="M255" i="1"/>
  <c r="M267" i="1"/>
  <c r="M235" i="1"/>
  <c r="M278" i="1"/>
  <c r="J284" i="1"/>
  <c r="M250" i="1"/>
  <c r="M231" i="1"/>
  <c r="M206" i="1"/>
  <c r="M227" i="1"/>
  <c r="M215" i="1"/>
  <c r="M219" i="1"/>
  <c r="M198" i="1"/>
  <c r="M194" i="1"/>
  <c r="M149" i="1"/>
  <c r="M179" i="1"/>
  <c r="M183" i="1"/>
  <c r="M188" i="1"/>
  <c r="M61" i="1"/>
  <c r="M73" i="1"/>
  <c r="M174" i="1"/>
  <c r="M145" i="1"/>
  <c r="M139" i="1"/>
  <c r="M167" i="1"/>
  <c r="M135" i="1"/>
  <c r="M154" i="1"/>
  <c r="M101" i="1"/>
  <c r="M112" i="1"/>
  <c r="M126" i="1"/>
  <c r="M53" i="1"/>
  <c r="M65" i="1"/>
  <c r="M78" i="1"/>
  <c r="M88" i="1"/>
  <c r="M116" i="1"/>
  <c r="M83" i="1"/>
  <c r="M94" i="1"/>
  <c r="M121" i="1"/>
  <c r="M57" i="1"/>
  <c r="M69" i="1"/>
  <c r="M38" i="1"/>
  <c r="M44" i="1"/>
  <c r="M49" i="1" s="1"/>
  <c r="M33" i="1"/>
  <c r="M22" i="1"/>
  <c r="M17" i="1"/>
  <c r="M12" i="1"/>
  <c r="M28" i="1"/>
  <c r="M7" i="1"/>
  <c r="J22" i="1"/>
  <c r="J259" i="1"/>
  <c r="J239" i="1"/>
  <c r="J130" i="1"/>
  <c r="J149" i="1"/>
  <c r="J73" i="1"/>
  <c r="J135" i="1"/>
  <c r="J179" i="1"/>
  <c r="J243" i="1"/>
  <c r="J231" i="1"/>
  <c r="J219" i="1"/>
  <c r="J53" i="1"/>
  <c r="J83" i="1"/>
  <c r="J278" i="1"/>
  <c r="J28" i="1"/>
  <c r="J121" i="1"/>
  <c r="J162" i="1"/>
  <c r="J188" i="1"/>
  <c r="J44" i="1"/>
  <c r="J69" i="1"/>
  <c r="J167" i="1"/>
  <c r="J198" i="1"/>
  <c r="J49" i="1"/>
  <c r="J78" i="1"/>
  <c r="J145" i="1"/>
  <c r="J174" i="1"/>
  <c r="J227" i="1"/>
  <c r="J57" i="1"/>
  <c r="J38" i="1"/>
  <c r="J88" i="1"/>
  <c r="J65" i="1"/>
  <c r="J94" i="1"/>
  <c r="J112" i="1"/>
  <c r="J116" i="1"/>
  <c r="J154" i="1"/>
  <c r="J183" i="1"/>
  <c r="J206" i="1"/>
  <c r="J250" i="1"/>
  <c r="J235" i="1"/>
  <c r="J215" i="1"/>
  <c r="J33" i="1"/>
  <c r="J61" i="1"/>
  <c r="J126" i="1"/>
  <c r="J194" i="1"/>
  <c r="J267" i="1"/>
  <c r="J255" i="1"/>
  <c r="J17" i="1"/>
  <c r="J12" i="1"/>
  <c r="J7" i="1"/>
  <c r="G28" i="1"/>
  <c r="G22" i="1"/>
  <c r="J285" i="1" l="1"/>
  <c r="G285" i="1"/>
  <c r="G286" i="1" s="1"/>
  <c r="G287" i="1" s="1"/>
  <c r="J286" i="1" l="1"/>
  <c r="J287" i="1" s="1"/>
</calcChain>
</file>

<file path=xl/sharedStrings.xml><?xml version="1.0" encoding="utf-8"?>
<sst xmlns="http://schemas.openxmlformats.org/spreadsheetml/2006/main" count="1668" uniqueCount="354">
  <si>
    <t>COTIZACIÓN CDAV LTDA.</t>
  </si>
  <si>
    <t>PISO 1</t>
  </si>
  <si>
    <t>ITEM</t>
  </si>
  <si>
    <t>DESCRIPCIÓN</t>
  </si>
  <si>
    <t>CANTIDAD</t>
  </si>
  <si>
    <t>VENTANILLA UNICA</t>
  </si>
  <si>
    <t>Escritorio recto 160x60</t>
  </si>
  <si>
    <t>UNIDAD</t>
  </si>
  <si>
    <t/>
  </si>
  <si>
    <t>SALA DE PRUEBAS</t>
  </si>
  <si>
    <t>Escritorio en L de 150x150</t>
  </si>
  <si>
    <t>DIRECCION COMERCIAL</t>
  </si>
  <si>
    <t>Escritorio en L gerencial de 170x150</t>
  </si>
  <si>
    <t>PROFESIONALES AREA COMERCIAL</t>
  </si>
  <si>
    <t>Isla Escritorio de 4 puestos 150x150 con cajonera</t>
  </si>
  <si>
    <t>Divisiones de Escritorios según medida de los escritorios</t>
  </si>
  <si>
    <t>LICENCIAS</t>
  </si>
  <si>
    <t>Divisiones de Escritorios según medida de los escritorios (INCLUIDO EN LA ISLA)</t>
  </si>
  <si>
    <t>Mesas de apoyo impresora de licencias</t>
  </si>
  <si>
    <t>LIDER DE LICENCIAS</t>
  </si>
  <si>
    <t>DIRECCION GESTION HUMANA</t>
  </si>
  <si>
    <t>PROFESIONALES DE GESTION HUMANA</t>
  </si>
  <si>
    <t>Isla de seis puestos de 150x150</t>
  </si>
  <si>
    <t>Mueble papelero de archivo con puertas batientes 90x50x210</t>
  </si>
  <si>
    <t>DIRECCION CONTROL INTERNO</t>
  </si>
  <si>
    <t>PROFESIONALES DE CONTROL INTERNO</t>
  </si>
  <si>
    <t>Escritorio en L 150x150</t>
  </si>
  <si>
    <t>SALA DE REUNIONES PRIMER PISO</t>
  </si>
  <si>
    <t>Mesa para reunion de 160x100 con canaleta y bromet de energia regulada.</t>
  </si>
  <si>
    <t>MODULOS DE ATENCION AL USUARIO</t>
  </si>
  <si>
    <t>BANCO</t>
  </si>
  <si>
    <t>Escritorio recto 165x60</t>
  </si>
  <si>
    <t>RECEPCION GENERAL PRIMER PISO</t>
  </si>
  <si>
    <t>Recepcion tipo Counter de 2.40x1.20. Altura de 1.10.</t>
  </si>
  <si>
    <t>PUESTO DE VIGILANCIA</t>
  </si>
  <si>
    <t>Escritorio recto 1.00X80</t>
  </si>
  <si>
    <t>SALA DE REUNIONES O CAPACITACIONES</t>
  </si>
  <si>
    <t>Mesa o escritorio de  2.80 x 1.00 para 4 puestos</t>
  </si>
  <si>
    <t>DIRECCION DE OFICINA DE ALQUILER</t>
  </si>
  <si>
    <t>ASISTENTE DE DIRECCION DE OFICINA DE ALQUILER</t>
  </si>
  <si>
    <t>PROFESIONALES DE OFICINA DE ALQUILER</t>
  </si>
  <si>
    <t>Isla de ocho puestos de 150x60</t>
  </si>
  <si>
    <t>Divisiones de puestos (INCLUIDO EN LA ISLA)</t>
  </si>
  <si>
    <t>Escritorio recto de 160x60</t>
  </si>
  <si>
    <t>SALA DE ESPERA</t>
  </si>
  <si>
    <t>ARCHIVO RODANTE MECANICO</t>
  </si>
  <si>
    <t>ASEO EDF ADMON</t>
  </si>
  <si>
    <t>Mueble de Aseo  o gabinte para guardar elementos 139x60</t>
  </si>
  <si>
    <t>PISO 2</t>
  </si>
  <si>
    <t>RECEPCION GERENCIA</t>
  </si>
  <si>
    <t>Escritorio para recepcion de gerencia de 2.00x1.50 x 1.05 de altura</t>
  </si>
  <si>
    <t>Sofa de tres servicios con mesa de centro</t>
  </si>
  <si>
    <t>Gabinetes con puesrtas batientes para guardar documentos</t>
  </si>
  <si>
    <t>MESA DE JUNTAS DE GERENCIA</t>
  </si>
  <si>
    <t>GERENCIA GENERAL</t>
  </si>
  <si>
    <t>Escritorio Presidente en U 150x250x170</t>
  </si>
  <si>
    <t>LIDER DE PLANEACION</t>
  </si>
  <si>
    <t>PROFESIONALES DE PLANEACION</t>
  </si>
  <si>
    <t>DIRECCION JURIDICA</t>
  </si>
  <si>
    <t>OFICINA ASESORES GERENCIA</t>
  </si>
  <si>
    <t>PROFESIONALES DEL AREA JURIDICA</t>
  </si>
  <si>
    <t>Isla de seis puestos de 120x60</t>
  </si>
  <si>
    <t>Divisiones de escritorios (INCLUIDO EN LA ISLA)</t>
  </si>
  <si>
    <t>SALA AUXILIAR 2</t>
  </si>
  <si>
    <t>Mesa de reunion 1.60x1.00 con canaleta y bromet de energia regulada.</t>
  </si>
  <si>
    <t>MESA DE JUNTAS</t>
  </si>
  <si>
    <t>Mesa de reunion 5.00x1.80 con canaleta y bromet de energia regulada.</t>
  </si>
  <si>
    <t>SALA DE LACTANCIA</t>
  </si>
  <si>
    <t>Nevera pequeña</t>
  </si>
  <si>
    <t>Termómetro digital con sonda debe estar calibrado</t>
  </si>
  <si>
    <t>Dispensador de Toallas de papel.</t>
  </si>
  <si>
    <t>Dispensador de Jabón líquido para manos.</t>
  </si>
  <si>
    <t>DIRECTOR DE LA DIRECCION ADMINISTRATIVA Y FINANCIERA</t>
  </si>
  <si>
    <t>PROFESIONALES DE LA DIRECCION ADMINISTRATIVA Y FINANCIERA</t>
  </si>
  <si>
    <t>Isla de ocho puestos de 150x60 con cajonera</t>
  </si>
  <si>
    <t>Divisiones de puestos (INCLUIDO EN ISLA)</t>
  </si>
  <si>
    <t>Mueble papelero de archivo con puertas batientes</t>
  </si>
  <si>
    <t>Escritorio Recto 140x60</t>
  </si>
  <si>
    <t>DIRECTOR OPERATIVO</t>
  </si>
  <si>
    <t>Escritorio en L gerencial de 170x150 con cajonero</t>
  </si>
  <si>
    <t>AUXILIARES DE DIRECTOR OPERATIVO</t>
  </si>
  <si>
    <t>DIRECCION TECNOLOGICA</t>
  </si>
  <si>
    <t>PROFESIONALES DE DIRECCION TECNOLOGICA</t>
  </si>
  <si>
    <t>Pantalla divisora de 120x50 (INCLUIDO EN ISLA)</t>
  </si>
  <si>
    <t>Escritorio recto 140x60</t>
  </si>
  <si>
    <t>SALA AUXILIAR 1</t>
  </si>
  <si>
    <t>LOCKER</t>
  </si>
  <si>
    <t>Locker de 2.30 ancho x 1.70 altura x40 profundidad</t>
  </si>
  <si>
    <t>TERRAZA</t>
  </si>
  <si>
    <t>Mesa de diametro 100</t>
  </si>
  <si>
    <t>RTM</t>
  </si>
  <si>
    <t>CANT</t>
  </si>
  <si>
    <t>PISO 2 LIDER</t>
  </si>
  <si>
    <t>Escritorio Recto de 150x60</t>
  </si>
  <si>
    <t>PISO 2 OPERATIVOS</t>
  </si>
  <si>
    <t>AREA DE OPERARIO SALA RTM</t>
  </si>
  <si>
    <t>Escritorio recto 150x60</t>
  </si>
  <si>
    <t>AREA DE CONTROL</t>
  </si>
  <si>
    <t>Escritorio Recto de 240x60</t>
  </si>
  <si>
    <t>Escritorio Recto de 1.60x60</t>
  </si>
  <si>
    <t>OFICINAS RTM PISO 1 DESPACHO</t>
  </si>
  <si>
    <t>Escritorio Recto de 1.50x60</t>
  </si>
  <si>
    <t>VESTIER - LOCKER</t>
  </si>
  <si>
    <t>Locker de nueve servicios de 98 ancho x 1.70 altura x40 profundidad</t>
  </si>
  <si>
    <t>Banca de vestier de 1.40 x 45 x 40</t>
  </si>
  <si>
    <t>OFICINA DEL JEFE Y AUXILIAR RTM PISO 1</t>
  </si>
  <si>
    <t>PROFESIONALES RTM</t>
  </si>
  <si>
    <t>gabinte alto 1.70x80 para guardar documentos con puertas batientes</t>
  </si>
  <si>
    <t>AREA OPERARIOS DE MANTENIMIENTO</t>
  </si>
  <si>
    <t>AREA HERRAMIENTAS</t>
  </si>
  <si>
    <t>Armarios para herramientas de RTM</t>
  </si>
  <si>
    <t>ALMACEN</t>
  </si>
  <si>
    <t>ASEO (RTM)</t>
  </si>
  <si>
    <t>Mueble de Aseo o gabinete para elementos de aseo 139x60</t>
  </si>
  <si>
    <t>ENSERES</t>
  </si>
  <si>
    <t>DESCRIPCION</t>
  </si>
  <si>
    <t>MATERAS</t>
  </si>
  <si>
    <t>VALOR TOTAL</t>
  </si>
  <si>
    <t>IVA 19%</t>
  </si>
  <si>
    <t>UNIDAD DE
MEDIDA</t>
  </si>
  <si>
    <t>IMAGEN DE REFERENCIA</t>
  </si>
  <si>
    <t>VALOR UNITARIO</t>
  </si>
  <si>
    <t>1.2</t>
  </si>
  <si>
    <t>Silla Secretarial espaldar alto</t>
  </si>
  <si>
    <t>2</t>
  </si>
  <si>
    <t>2.2</t>
  </si>
  <si>
    <t>1</t>
  </si>
  <si>
    <t>2.3</t>
  </si>
  <si>
    <t>Pupitre estudiantil brazo</t>
  </si>
  <si>
    <t>9</t>
  </si>
  <si>
    <t>3.2</t>
  </si>
  <si>
    <t>Silla gerencial</t>
  </si>
  <si>
    <t>3.3</t>
  </si>
  <si>
    <t>Silla interlocutora</t>
  </si>
  <si>
    <t>4.3</t>
  </si>
  <si>
    <t>8</t>
  </si>
  <si>
    <t>5.3</t>
  </si>
  <si>
    <t>4</t>
  </si>
  <si>
    <t>6.2</t>
  </si>
  <si>
    <t>6.3</t>
  </si>
  <si>
    <t>7.2</t>
  </si>
  <si>
    <t>7.3</t>
  </si>
  <si>
    <t>Silla interlocutora Gerencial</t>
  </si>
  <si>
    <t>8.2</t>
  </si>
  <si>
    <t>6</t>
  </si>
  <si>
    <t>9.2</t>
  </si>
  <si>
    <t>9.3</t>
  </si>
  <si>
    <t>10.2</t>
  </si>
  <si>
    <t>3</t>
  </si>
  <si>
    <t>11.2</t>
  </si>
  <si>
    <t>Silla ejecutiva para mesa de reuniones</t>
  </si>
  <si>
    <t>Modulos de 1.40de ancho con superficie de trabajo de 60 de anccho. Division mixta
lateral de 1.50 altura y 2.00 de profundidad.</t>
  </si>
  <si>
    <t>12.2</t>
  </si>
  <si>
    <t>14</t>
  </si>
  <si>
    <t>13.2</t>
  </si>
  <si>
    <t>14.2</t>
  </si>
  <si>
    <t>15.2</t>
  </si>
  <si>
    <t>16.1</t>
  </si>
  <si>
    <t>Silla Auditorio con brazo</t>
  </si>
  <si>
    <t>55</t>
  </si>
  <si>
    <t>16.3</t>
  </si>
  <si>
    <t>17.2</t>
  </si>
  <si>
    <t>17.3</t>
  </si>
  <si>
    <t>18.2</t>
  </si>
  <si>
    <t>18.3</t>
  </si>
  <si>
    <t>19.3</t>
  </si>
  <si>
    <t>11</t>
  </si>
  <si>
    <t>20.1</t>
  </si>
  <si>
    <t>Sillas Tamdem 4 puestos tapizados</t>
  </si>
  <si>
    <t>21.1</t>
  </si>
  <si>
    <t>Mueble rodante metálico con reforzamiento en esquinas para archivo documental. Nota: Diseño del mueble según espacio optimizando capacidad de al menos 600 cajas (X-200).
Estanterías móviles ajustables para adaptar la altura de cada nivel, cada estructura con impulso mediante fuerza manual o mecánicos manija de 3 puntos que reduce la fuerza, estructura metálica, de acuerdo con la norma de archivo, para ubicar Cajas de archivo X-200 (cajas según medidas internas: ancho: 20 cm / alto: 25 cm / largo: 39 cm.)</t>
  </si>
  <si>
    <t>21.2</t>
  </si>
  <si>
    <t>Escalera Plegable de 3 niveles</t>
  </si>
  <si>
    <t>UNIDAD DE MEDIDA</t>
  </si>
  <si>
    <t>2.1</t>
  </si>
  <si>
    <t>Mesa de Juntas de 2.80 x 1.20 con conectores de energia regulada y canaletas</t>
  </si>
  <si>
    <t>Silla presidente</t>
  </si>
  <si>
    <t>Silla interlocutora presidente</t>
  </si>
  <si>
    <t>4.2</t>
  </si>
  <si>
    <t>5.2</t>
  </si>
  <si>
    <t>8.4</t>
  </si>
  <si>
    <t>10.3</t>
  </si>
  <si>
    <t>Televisor de 60" con base movil</t>
  </si>
  <si>
    <t>Silla reclinomatic o mueble con espaldar y apoyabrazos; su material debe ser de fácil
limpieza y desinfección.</t>
  </si>
  <si>
    <t>Escritorio pequeño de gran utilidad al momento de la extracción y permiten
conservar el orden y diligenciar los formatos.</t>
  </si>
  <si>
    <t>12.3</t>
  </si>
  <si>
    <t>13.3</t>
  </si>
  <si>
    <t>20</t>
  </si>
  <si>
    <t>14.3</t>
  </si>
  <si>
    <t>16.2</t>
  </si>
  <si>
    <t>17.4</t>
  </si>
  <si>
    <t>5</t>
  </si>
  <si>
    <t>Silla para comedor</t>
  </si>
  <si>
    <t>36</t>
  </si>
  <si>
    <t>21.3</t>
  </si>
  <si>
    <t>Silla para exteriores</t>
  </si>
  <si>
    <t>1.3</t>
  </si>
  <si>
    <t>1.5</t>
  </si>
  <si>
    <t>3.1</t>
  </si>
  <si>
    <t>Silla tamdem de 4 puestos amoblados</t>
  </si>
  <si>
    <t>12</t>
  </si>
  <si>
    <t>9.5</t>
  </si>
  <si>
    <t>Puertas corredizas con sistema para closet de 297 ancho x 240 altura, elaboradas en madera enchapada de 19mm.</t>
  </si>
  <si>
    <t>1.1</t>
  </si>
  <si>
    <t>Punto Ecologico 53 Litros   de acuerdo a la Resolución 2184 de 2019.                  Alto
(cm) 106 cm
Ancho (cm) 138 cm
Largo (cm) 50 cm.                            Estructura: fabricada en tubo metálico de 1 112'' cal 18.
• Estructura metálica cubierta con pintura electroestática de larga durabilidad.</t>
  </si>
  <si>
    <t>7</t>
  </si>
  <si>
    <t>Carro para traslado de cafetin. Medidas 85x53x83. Estructura en acero inoxidable
304, con tres bandejas fijas.</t>
  </si>
  <si>
    <t>Nevera No Frost Congelador Superior 334 Litros. Medidas Externas (Ancho x Alto x
Fondo) 60 x 172 x 71 Centímetros. Voltaje
Rango entre 110 V y 120 V. Tipo de Compresor Inverter</t>
  </si>
  <si>
    <t>1.4</t>
  </si>
  <si>
    <t>Horno Microondas: Capacidad
0.7  Pies Cubicos, Voltaje
Rango entre 110 V y 120 V. Ancho o Frente 45.2  Centímetros Alto 26.2  Centímetros Fondo 36  Centímetros Funcionalidades del Horno: Calentar
Caracteristicas Especiales Botones Preprogramados Función de Inicio Rápido Reloj
Niveles de Coccion: 10  Niveles</t>
  </si>
  <si>
    <t>Dispensadores de agua. Con 3 opciones de temperatura: fría, caliente o a temperatura ambiente. Dimensiones
100 cm x 32 cm x 37 cm. Voltaje 110 v</t>
  </si>
  <si>
    <t>Materas Medianas Elaborada en madera plástica 100% amigable con el medio
ambiente, evitando la tala de árboles y aprovechando los residuos plásticos.
Ignífugo, Fácil de pintar, Impermeable, No tóxico, Aislante acústico, No requiere inmunizado, No contamina. Incluye la planta
Peso 28.5 Kg
Dimensiones 30 x 40 x 50 cm</t>
  </si>
  <si>
    <t>10</t>
  </si>
  <si>
    <t>Materas Grandes Elaborada en madera plástica 100% amigable con el medio ambiente, evitando la tala de árboles y aprovechando los residuos plásticos.
Ignífugo, Fácil de pintar, Impermeable, No tóxico, Aislante acústico, No requiere inmunizado, No contamina. Incluye la planta
Peso 42 Kg
Dimensiones 50 x 60 x 60 cm</t>
  </si>
  <si>
    <t>VALOR TOTAL
IVA INCLUIDO</t>
  </si>
  <si>
    <t xml:space="preserve">                -</t>
  </si>
  <si>
    <t xml:space="preserve">           -</t>
  </si>
  <si>
    <t>COTIZACION  INDUSTRIA RUMIL</t>
  </si>
  <si>
    <t>V. UNIT</t>
  </si>
  <si>
    <t>Escritorio gerencial de 170x190</t>
  </si>
  <si>
    <t>PROFERSIONALES AREA COMERCIAL</t>
  </si>
  <si>
    <t>Isla de cuatro puestos de 150x150</t>
  </si>
  <si>
    <t>Mesa impresora 150x60 con entrepaño</t>
  </si>
  <si>
    <t>Mueble papelero de archivo con puertas batientes de 90x50x210</t>
  </si>
  <si>
    <t>MESA DE REUNIONES CONTROL INTERNO</t>
  </si>
  <si>
    <t>Mesa de reunion de 1.60x80 con canaleta y bromet de energia regulada.</t>
  </si>
  <si>
    <t>Modulos de 1.40de ancho con superficie de trabajo de 60 de anccho. Division mixta lateral de 1.50 altura y 2.00 de profundidad.</t>
  </si>
  <si>
    <t>RECEPCION GENERAL</t>
  </si>
  <si>
    <t>Escritorio recto 120x60</t>
  </si>
  <si>
    <t>Mesa de Juntas de 2.80 x 1.00</t>
  </si>
  <si>
    <t>Pantalla divisora de 120x50</t>
  </si>
  <si>
    <t>Poltrona doble para cuatro puestos</t>
  </si>
  <si>
    <t>Archivo rodante de un cuerpo de estanteria de profundidad: un cuerpo fijo de 45x90x210, dos cuerpos Moviles de 90x90x210, puerta de 80x210.</t>
  </si>
  <si>
    <t>Mueble de Aseo de 139x60.</t>
  </si>
  <si>
    <t>Divisiones de puestos</t>
  </si>
  <si>
    <t>Modulo Counter de 3.00x1.50 x 1.05 de altura.</t>
  </si>
  <si>
    <t>Silla presidente para mesa de reuniones</t>
  </si>
  <si>
    <t>Escritorio Presidente en U de 150x250x170</t>
  </si>
  <si>
    <t>AUXILIAR DE DIRECCION JURIDICA</t>
  </si>
  <si>
    <t>Mesa de reunion de 5.00x1.80 con canaleta y bromet de energia regulada.</t>
  </si>
  <si>
    <t>Silla reclinomatic</t>
  </si>
  <si>
    <t xml:space="preserve">Divisiones de escritorios </t>
  </si>
  <si>
    <t>AREA DE OPERARIOS</t>
  </si>
  <si>
    <t>OFICINAS RTM PISO 1</t>
  </si>
  <si>
    <t>Canaleta de puesto de trabajo 600x12</t>
  </si>
  <si>
    <t>AREA OPERARIOS</t>
  </si>
  <si>
    <t>Punto Ecologico 53 Litros   de acuerdo a la Resolución 2184 de 2019.                 Alto (cm) 106 cm
Ancho (cm) 138 cm
Largo (cm) 50 cm.                          Estructura: fabricada en tubo metálico de 1 112'' cal 18.
• Estructura metálica cubierta con pintura electroestática de larga durabilidad.</t>
  </si>
  <si>
    <t>Carro para traslado de cafetin. Medidas 85x53x83. Estructura en acero inoxidable 304, con tres bandejas fijas.</t>
  </si>
  <si>
    <t xml:space="preserve">Nevera No Frost Congelador Superior 334 Litros. Medidas Externas (Ancho x Alto x Fondo) 60 x 172 x 71 Centímetros. Voltaje
Rango entre 110 V y 120 V. Tipo de Compresor Inverter </t>
  </si>
  <si>
    <t>Horno Microondas: Capacidad
0.7  Pies Cubicos, Voltaje
Rango entre 110 V y 120 V. Ancho o Frente 45.2  Centímetros
Alto 26.2  Centímetros                    Fondo 36  Centímetros
Funcionalidades del Horno: Calentar 
Caracteristicas Especiales
Botones Preprogramados 
Función de Inicio Rápido 
Reloj 
Niveles de Coccion: 10  Niveles</t>
  </si>
  <si>
    <t>Dispensadores de agua. Con 3 opciones de temperatura: fría, caliente o a temperatura ambiente. Dimensiones
100 cm x 32 cm x 37 cm. Voltaje
110 v</t>
  </si>
  <si>
    <t>Materas Medianas Elaborada en madera plástica 100% amigable con el medio ambiente, evitando la tala de árboles y aprovechando los residuos plásticos.
Ignífugo, Fácil de pintar, Impermeable, No tóxico, Aislante acústico, No requiere inmunizado, No contamina. Incluye la planta
Peso 28.5 Kg
Dimensiones 30 x 40 x 50 cm</t>
  </si>
  <si>
    <t>VR.TOTAL</t>
  </si>
  <si>
    <t>VR. TOTAL</t>
  </si>
  <si>
    <t>SUBTOTAL</t>
  </si>
  <si>
    <t>VIVA 19%</t>
  </si>
  <si>
    <t xml:space="preserve">TOTAL COTIZACION </t>
  </si>
  <si>
    <t>COTIZACION HOGAR MODERNO</t>
  </si>
  <si>
    <t>Escritorio de 165 x 60 elaborado en tablex de 25mm enchapado en formica f8 color a elegir, pedestales en tuberia cuadrada 2" calibre 16 recubierta con pintura electroestatica en polvo horneable, archivador metalico
2x1 con frentes metalicos.</t>
  </si>
  <si>
    <t>SILLA MEGA TAP ASIENTO ESP MALLA C/BRAZOS FIJOS HL-0007</t>
  </si>
  <si>
    <t xml:space="preserve">SILLA WIN PINTADA TAPIZADO ASIENTO </t>
  </si>
  <si>
    <t>SILLA WET ARENA SIN BRAZOS</t>
  </si>
  <si>
    <t>SILLA ELITE ESPALDAR EN MALLA ASIENTO TAPIZADO MECANISMO SYNCRO C/BRAZOS GRADUABLES</t>
  </si>
  <si>
    <t>SILLA WIN UNIVERSITARIA BRAZO ABATIBLE</t>
  </si>
  <si>
    <t>ISLA 8 PUESTOS8 Escritorios de 150 x 70 elaborado en tablex de 25mm enchapado en formica f8 color a elegir, pedestales en tuberia cuadrada 2" calibre 16 recubierta con pintura electroestatica en polvo horneable, archivador metalico 2x1 con frentes metalicos,incluye canaleta doble con puerta batiente</t>
  </si>
  <si>
    <t>ISLA 6 PUESTOS JURIDICA6 Escritorios de 120 x 70 elaborado en tablex de 25mm enchapado en formica f8 color a elegir, pedestales en tuberia cuadrada 2" calibre 16 recubierta con pintura electroestatica en polvo horneable, archivador metalico 2x1 con frentes metalicos,incluye canaleta doble con puerta batiente para conexion sobre la superficie, pantalla separadora</t>
  </si>
  <si>
    <t>ESCRITORIOS EN ELEEscritorio de 150 x 150 elaborado en tablex de 25mm enchapado en formica f8 color a elegir, pedestales en tuberia cuadrada 2" calibre 16 recubierta con pintura electroestatica en polvo horneable, archivador metalico 2x1 con frentes metalicos.</t>
  </si>
  <si>
    <t>PUESTOS SENCILLOS CONTRA PAREDEscritorio de 150 x 60 elaborado en tablex de 25mm enchapado en formica f8 color a elegir, pedestales en tuberia cuadrada 2" calibre 16 recubierta con pintura electroestatica en polvo horneable, archivador metalico 2x1 con frentes metalicos.</t>
  </si>
  <si>
    <t>GERENCIA GENERALEscritorio frontal de 180 x 75 en tablex de 25mm enchapado en formica, pedestales en tablex macizo de 25mm , retorno de 135 x 60 y credenza en su parte trasera de 180 x 50 con gavetas y espacios utiles para almacenar</t>
  </si>
  <si>
    <t>PUESTOS OPERATIVOS TECNOLOGICAEscritorio de 120 x 60 elaborado en tablex de 25mm enchapado en formica f8 color a elegir, pedestales en tuberia cuadrada 2" calibre 16 recubierta con pintura electroestatica en polvo horneable, archivador metalico 2x1 con frentes metalicos</t>
  </si>
  <si>
    <t>SILLA WIN UNIVERSITARIA BRAZO ABATIBLESILLA</t>
  </si>
  <si>
    <t>ISLA 4 PUESTOS CONTROL INTERNO4 Escritorios de 150 x 150 elaborado en tablex de 25mm enchapado en formica f8 color a elegir, pedestales en tuberia cuadrada 2" calibre 16 recubierta con pintura electroestatica en polvo horneable, archivador metalico 2x1 con frentes metalicos,incluye canaleta doble con puerta batiente para conexion sobre la superficie, pantalla separadora</t>
  </si>
  <si>
    <t>MESA IMPRESORA DE 60X120 H:90MESA</t>
  </si>
  <si>
    <t>ISLA 6 PUESTOS GESTION HUMANA6 Escritorios de 150 x 150 elaborado en tablex de 25mm enchapado en formica f8 color a elegir, pedestales en tuberia cuadrada 2" calibre 16 recubierta con pintura electroestatica en polvo horneable, archivador metalico 2x1 con frentes metalicos,incluye canaleta doble con puerta batiente para conexion sobre la superficie, pantalla separadora en vidrio laminado 6mm color a elegir</t>
  </si>
  <si>
    <t>ESCRITORIOS EN ELEEscritorio de 150 x 150 elaborado en tablex de 25mm enchapado en formica f8 color a elegir, pedestales en tuberia cuadrada 2" calibre 16 recubierta con pintura electroestatica en polvo horneable, archivador metalico 2x1 con frentes metalicos</t>
  </si>
  <si>
    <t>JURIDICAMesa de reuniones 180 X 90 elaborada en tablex de 25mm enchapado en formica color a aleccion, pedestales entambrados en lamina acero cold rolled calibre 22 pintado con tuberia cromada.</t>
  </si>
  <si>
    <t>PUESTOS DE TRABAJO ATENCION AL USUARIOModulos de atencion al usuario de 150 x 70 elaborados en tablex de 25mm y 19mm enchapados en formica color a eleccion, con pantalla lateral protectora en formica, incluye archiador metalico 2x1 con frentes en formica</t>
  </si>
  <si>
    <t>RECEPCION PRINCIPALModulo recepcion de 3mts frente x 1.50 fondo elaborada en tablex de 25mm enchapada en formica</t>
  </si>
  <si>
    <t>REUNIONESMesa de reuniones 180 X 90 elaborada en tablex de 25mm enchapado en formica color a aleccion, pedestales entambrados en lamina acero cold rolled calibre 22 pintado con tuberia cromada.</t>
  </si>
  <si>
    <t>SALA DE ESPERA PRINCIPALPoltrona tapizada en espuma espuma inyectada y tela o sintetico. Estructura desarmable elaborada en tubo cuadrado calibre 16 y 18, patas y amarres en lámina CR calibre 12. Acabado en pintura en polvo horneable electrostática. Opcional con mesa en tablex 30mm enchapada en formica de 60x60 con balance y canto</t>
  </si>
  <si>
    <t>RECEPCION GERENCIAModulo recepcion de 3mts frente x 1.50 fondo elaborada en tablex de 25mm enchapada en formica</t>
  </si>
  <si>
    <t>MESA DE JUNTAS GERENCIA GENERALMesa de reuniones 240 X 120 elaborada en tablex de 25mm enchapado en formica color a aleccion, pedestales entambrados en lamina acero cold rolled calibre 22 pintado con tuberia cromada, incluye canaletas para transporte de cableado y cajas de conectividad sobre la superficie</t>
  </si>
  <si>
    <t>1Mesa de reuniones 180 X 90 elaborada en tablex de 25mm enchapado en formica color a aleccion, pedestales entambrados en lamina acero cold rolled calibre 22 pintado con tuberia cromada.</t>
  </si>
  <si>
    <t>Televisor Smart 60" The Frame LS03D</t>
  </si>
  <si>
    <t>Locker metalico de 12 puestos</t>
  </si>
  <si>
    <t>MESA ALEMAN DE DIAMETRO 1.00 PINTADAMESA</t>
  </si>
  <si>
    <t>SILLA WIN PINTADA TAPIZADO ASIENTOSILLA</t>
  </si>
  <si>
    <t>VR. UNITARIO</t>
  </si>
  <si>
    <t>ALMA FIJO 90X50X80H 2 PUERTAS-1 ENTREPAÑO-T.EMBELLECEDORAALMA</t>
  </si>
  <si>
    <t>Contenedores de reciclaje y basura</t>
  </si>
  <si>
    <t>Carros o bandejas móviles</t>
  </si>
  <si>
    <t>Nevera RS23T5B00S9 Side by Side 647 L</t>
  </si>
  <si>
    <t>Hornos microondas</t>
  </si>
  <si>
    <t>Dispensadores de agua marca Kalley</t>
  </si>
  <si>
    <t>POLTRONA KIARA SENCILLA PINTADA EN SILVERTEXPOLTRONA</t>
  </si>
  <si>
    <t>PROMEDIO</t>
  </si>
  <si>
    <t>MEDIA ARMONICA</t>
  </si>
  <si>
    <t>MEDIA GEOMETRICA</t>
  </si>
  <si>
    <t>PRECIO UNITARIO ESTIMADO</t>
  </si>
  <si>
    <t>PRECIO TOTAL ESTIMADO</t>
  </si>
  <si>
    <t>PROMEDIOS</t>
  </si>
  <si>
    <t>Estufa de energia de 2 boquillas</t>
  </si>
  <si>
    <t>Escritorio pequeño de gran utilidad al momento de la extracción y permiten conservar el orden y diligenciar los formatos.</t>
  </si>
  <si>
    <t xml:space="preserve">ESCRITORIOS </t>
  </si>
  <si>
    <t>SILLAS</t>
  </si>
  <si>
    <t>Silla reclinomatic o mueble con espaldar y apoyabrazos; su material debe ser de fácil limpieza y desinfección.</t>
  </si>
  <si>
    <t>ISLAS</t>
  </si>
  <si>
    <t xml:space="preserve">TOTAL CANTIDAD </t>
  </si>
  <si>
    <t>MESAS</t>
  </si>
  <si>
    <t>RESUMEN CANTIDAD DE SUMINISTRO Y PRECIOS TECHO</t>
  </si>
  <si>
    <t>MUEBLES</t>
  </si>
  <si>
    <t>modulo de division tipo caja de 1.40 mts  x 1.50 mts de altura , con superfice de trabajo de 1.40 mts x 0.60 y archivador 2x1</t>
  </si>
  <si>
    <t>Silla Secretarial espaldar alto con brazos</t>
  </si>
  <si>
    <t>Escritorio en L 150x150 con cajonero</t>
  </si>
  <si>
    <t>Silla gerencial con brazos</t>
  </si>
  <si>
    <t>Isla Escritorio de 4 puestos 150x150 con cajonera con Divisiones en Vidrio</t>
  </si>
  <si>
    <t>Mesa para reunion de 200x100 con canaleta y bromet de energia regulada.</t>
  </si>
  <si>
    <t>Silla Auditorio con brazo tipo universitaria</t>
  </si>
  <si>
    <t>AREA DISPONIBLE</t>
  </si>
  <si>
    <t>ASISTENTE DE DIRECCION DE OFICINA DE AREA DISPONIBLE</t>
  </si>
  <si>
    <t>PROFESIONALES DE OFICINA DE AREA DISPONIBLE</t>
  </si>
  <si>
    <t>Silla ejecutiva con brazos para mesa de reuniones</t>
  </si>
  <si>
    <t>Nevera pequeña No frosr</t>
  </si>
  <si>
    <t>Escritorio Recto 140x60 con cajonero</t>
  </si>
  <si>
    <t>Escritorio recto 160x60 con cajonero</t>
  </si>
  <si>
    <t>Escritorio para recepcion de gerencia de 2.00x1.50 x 1.05 de altura con cajonero</t>
  </si>
  <si>
    <t>Escritorio Presidente en U 150x250x170 con cajonero</t>
  </si>
  <si>
    <t>Escritorio Recto de 150x60 con cajonero</t>
  </si>
  <si>
    <t>Escritorio recto 1.00X60</t>
  </si>
  <si>
    <t>Escritorio Recto de 240x60 con cajonero</t>
  </si>
  <si>
    <t>Escritorio recto con cajonero 165x60 con cajonero</t>
  </si>
  <si>
    <t>Isla Escritorio de 6 puestos en L 150x150 con cajonera con Divisiones en Vidrio</t>
  </si>
  <si>
    <t>Isla Escritorio de 4 puestos en L 150x150 con cajonera con Divisiones en Vidrio</t>
  </si>
  <si>
    <t>Isla Escritorio recto de 8 puestos 150x60 con cajonera con Divisiones en Vidrio</t>
  </si>
  <si>
    <t>Isla Escritorio recto de 6 puestos de 120x60 con cajonera con Divisiones en Vidrio</t>
  </si>
  <si>
    <t>Silla Gerencial con brazos</t>
  </si>
  <si>
    <t>Silla presidencial con brazos</t>
  </si>
  <si>
    <t>Sillas Tandem 4 puestos tapizados</t>
  </si>
  <si>
    <t>Mesa para reunion de  2.80 x 1.00 con canaleta y bromet de energia regulada.</t>
  </si>
  <si>
    <t>Mesa Redonda de diametro 100</t>
  </si>
  <si>
    <t>Escritorio para Recepcion tipo Counter de 2.40x1.20. Altura de 1.10.</t>
  </si>
  <si>
    <t>Mueble rodante metálico con reforzamiento en esquinas para archivo documental. Nota: Diseño del mueble según espacio optimizando capacidad de al menos 600 cajas (X-200).
Estanterías móviles ajustables para adaptar la altura de cada nivel, cada estructura con impulso mediante fuerza manual o mecánicos manija de 3 puntos que reduce la fuerza, estructura metálica, de acuerdo con la norma de archivo, para ubicar Cajas de archivo X-200 (cajas según medidas internas: ancho: 20 cm / alto: 25 cm / largo: 39 cm.) M24</t>
  </si>
  <si>
    <t>Mueble papelero de archivo con puertas batientes para guardar documentos  0.80 MTS X 1.70 MTS X 0.40 MTS</t>
  </si>
  <si>
    <t>Escritorio para Recepcion tipo Counter de 2.40x1.20. Altura de 1.10</t>
  </si>
  <si>
    <t>OK</t>
  </si>
  <si>
    <t>Mesa de Reuniones Gerencia de 2.80 x 1.20 con conectores de energia regulada y canaletas</t>
  </si>
  <si>
    <t>Mesa de reuniones 5.00x1.80 con canaleta y bromet de energia regulada.</t>
  </si>
  <si>
    <t>ok</t>
  </si>
  <si>
    <t>Nevera pequeña 235 lt no frost</t>
  </si>
  <si>
    <t>Mesa de reuniones 5.00x1.80 con canaleta y bromet de energia regulada</t>
  </si>
  <si>
    <t>Ok</t>
  </si>
  <si>
    <t>Televisor de 75" con base movil</t>
  </si>
  <si>
    <t>Silla reclinomatic o mueble con espaldar y apoyabrazos.</t>
  </si>
  <si>
    <t>Mueble rodante metálico con reforzamiento en esquinas para archivo documental.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</si>
</sst>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 #,##0_-;\-&quot;$&quot;\ * #,##0_-;_-&quot;$&quot;\ * &quot;-&quot;??_-;_-@_-"/>
    <numFmt numFmtId="165" formatCode="_-* #,##0_-;\-* #,##0_-;_-* &quot;-&quot;??_-;_-@_-"/>
  </numFmts>
  <fonts count="30" x14ac:knownFonts="1">
    <font>
      <sz val="11"/>
      <color rgb="FF000000"/>
      <name val="Calibri"/>
      <family val="2"/>
      <charset val="204"/>
    </font>
    <font>
      <sz val="11"/>
      <color theme="1"/>
      <name val="Calibri"/>
      <family val="2"/>
      <scheme val="minor"/>
    </font>
    <font>
      <sz val="11"/>
      <color rgb="FF000000"/>
      <name val="Calibri"/>
      <family val="2"/>
      <charset val="204"/>
    </font>
    <font>
      <b/>
      <sz val="7"/>
      <color rgb="FFFEFFFE"/>
      <name val="Arial"/>
      <family val="2"/>
    </font>
    <font>
      <sz val="7"/>
      <color rgb="FF000000"/>
      <name val="Arial"/>
      <family val="2"/>
    </font>
    <font>
      <b/>
      <sz val="7"/>
      <color rgb="FF000000"/>
      <name val="Arial"/>
      <family val="2"/>
    </font>
    <font>
      <sz val="7"/>
      <color rgb="FFFF0000"/>
      <name val="Arial"/>
      <family val="2"/>
    </font>
    <font>
      <sz val="7"/>
      <name val="Arial"/>
      <family val="2"/>
    </font>
    <font>
      <b/>
      <sz val="7"/>
      <name val="Arial"/>
      <family val="2"/>
    </font>
    <font>
      <sz val="7"/>
      <color theme="1"/>
      <name val="Arial"/>
      <family val="2"/>
    </font>
    <font>
      <b/>
      <sz val="7"/>
      <color theme="1"/>
      <name val="Arial"/>
      <family val="2"/>
    </font>
    <font>
      <b/>
      <sz val="7"/>
      <color rgb="FFC00000"/>
      <name val="Arial"/>
      <family val="2"/>
    </font>
    <font>
      <b/>
      <sz val="7"/>
      <color theme="0"/>
      <name val="Arial"/>
      <family val="2"/>
    </font>
    <font>
      <b/>
      <sz val="11"/>
      <color rgb="FF000000"/>
      <name val="Calibri"/>
      <family val="2"/>
    </font>
    <font>
      <b/>
      <sz val="11"/>
      <color theme="0"/>
      <name val="Calibri"/>
      <family val="2"/>
    </font>
    <font>
      <sz val="11"/>
      <color theme="0"/>
      <name val="Calibri"/>
      <family val="2"/>
      <charset val="204"/>
    </font>
    <font>
      <sz val="11"/>
      <color rgb="FF000000"/>
      <name val="Calibri"/>
      <family val="2"/>
      <scheme val="minor"/>
    </font>
    <font>
      <sz val="11"/>
      <color theme="0"/>
      <name val="Calibri"/>
      <family val="2"/>
    </font>
    <font>
      <sz val="11"/>
      <name val="Calibri"/>
      <family val="2"/>
    </font>
    <font>
      <b/>
      <sz val="16"/>
      <color theme="0"/>
      <name val="Calibri"/>
      <family val="2"/>
    </font>
    <font>
      <b/>
      <sz val="15"/>
      <color theme="0"/>
      <name val="Calibri"/>
      <family val="2"/>
    </font>
    <font>
      <sz val="11"/>
      <color theme="1"/>
      <name val="Calibri"/>
      <family val="2"/>
      <charset val="204"/>
    </font>
    <font>
      <sz val="11"/>
      <color theme="1"/>
      <name val="Calibri"/>
      <family val="2"/>
    </font>
    <font>
      <b/>
      <sz val="11"/>
      <color rgb="FFFF0000"/>
      <name val="Calibri"/>
      <family val="2"/>
    </font>
    <font>
      <sz val="8"/>
      <color rgb="FF000000"/>
      <name val="Arial"/>
      <family val="2"/>
    </font>
    <font>
      <sz val="11"/>
      <color rgb="FFFF0000"/>
      <name val="Calibri"/>
      <family val="2"/>
    </font>
    <font>
      <sz val="11"/>
      <color rgb="FFFF0000"/>
      <name val="Calibri"/>
      <family val="2"/>
      <charset val="204"/>
    </font>
    <font>
      <b/>
      <sz val="9"/>
      <name val="Arial"/>
      <family val="2"/>
    </font>
    <font>
      <sz val="9"/>
      <name val="Arial"/>
      <family val="2"/>
    </font>
    <font>
      <sz val="9"/>
      <name val="Calibri"/>
      <family val="2"/>
      <charset val="204"/>
    </font>
  </fonts>
  <fills count="27">
    <fill>
      <patternFill patternType="none"/>
    </fill>
    <fill>
      <patternFill patternType="gray125"/>
    </fill>
    <fill>
      <patternFill patternType="solid">
        <fgColor rgb="FFED7C31"/>
      </patternFill>
    </fill>
    <fill>
      <patternFill patternType="solid">
        <fgColor rgb="FFD9E0F1"/>
      </patternFill>
    </fill>
    <fill>
      <patternFill patternType="solid">
        <fgColor rgb="FFFEF1CB"/>
      </patternFill>
    </fill>
    <fill>
      <patternFill patternType="solid">
        <fgColor rgb="FFD5DCE3"/>
      </patternFill>
    </fill>
    <fill>
      <patternFill patternType="solid">
        <fgColor theme="9"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rgb="FF92D05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rgb="FFFFC000"/>
        <bgColor indexed="64"/>
      </patternFill>
    </fill>
    <fill>
      <patternFill patternType="solid">
        <fgColor rgb="FF002060"/>
        <bgColor indexed="64"/>
      </patternFill>
    </fill>
    <fill>
      <patternFill patternType="solid">
        <fgColor theme="8" tint="-0.249977111117893"/>
        <bgColor indexed="64"/>
      </patternFill>
    </fill>
    <fill>
      <patternFill patternType="solid">
        <fgColor theme="5"/>
        <bgColor indexed="64"/>
      </patternFill>
    </fill>
    <fill>
      <patternFill patternType="solid">
        <fgColor rgb="FFFF9933"/>
        <bgColor indexed="64"/>
      </patternFill>
    </fill>
    <fill>
      <patternFill patternType="solid">
        <fgColor theme="6" tint="0.59999389629810485"/>
        <bgColor indexed="64"/>
      </patternFill>
    </fill>
    <fill>
      <patternFill patternType="solid">
        <fgColor theme="6"/>
        <bgColor indexed="64"/>
      </patternFill>
    </fill>
    <fill>
      <patternFill patternType="solid">
        <fgColor theme="9"/>
        <bgColor indexed="64"/>
      </patternFill>
    </fill>
    <fill>
      <patternFill patternType="solid">
        <fgColor rgb="FF00B0F0"/>
        <bgColor indexed="64"/>
      </patternFill>
    </fill>
    <fill>
      <patternFill patternType="solid">
        <fgColor rgb="FF00B050"/>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0" tint="-0.14999847407452621"/>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right style="thin">
        <color indexed="64"/>
      </right>
      <top/>
      <bottom/>
      <diagonal/>
    </border>
    <border>
      <left/>
      <right/>
      <top/>
      <bottom style="thin">
        <color indexed="64"/>
      </bottom>
      <diagonal/>
    </border>
    <border>
      <left style="thin">
        <color rgb="FF000000"/>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rgb="FF000000"/>
      </right>
      <top/>
      <bottom style="thin">
        <color rgb="FF000000"/>
      </bottom>
      <diagonal/>
    </border>
    <border>
      <left/>
      <right/>
      <top/>
      <bottom style="thin">
        <color rgb="FF000000"/>
      </bottom>
      <diagonal/>
    </border>
    <border>
      <left style="thick">
        <color theme="9" tint="-0.249977111117893"/>
      </left>
      <right style="thin">
        <color indexed="64"/>
      </right>
      <top style="thick">
        <color theme="9" tint="-0.249977111117893"/>
      </top>
      <bottom style="thick">
        <color theme="9" tint="-0.249977111117893"/>
      </bottom>
      <diagonal/>
    </border>
    <border>
      <left style="thin">
        <color indexed="64"/>
      </left>
      <right style="thick">
        <color theme="9" tint="-0.249977111117893"/>
      </right>
      <top style="thick">
        <color theme="9" tint="-0.249977111117893"/>
      </top>
      <bottom style="thick">
        <color theme="9" tint="-0.249977111117893"/>
      </bottom>
      <diagonal/>
    </border>
    <border>
      <left style="thin">
        <color indexed="64"/>
      </left>
      <right style="thin">
        <color indexed="64"/>
      </right>
      <top style="thick">
        <color theme="9" tint="-0.249977111117893"/>
      </top>
      <bottom style="thick">
        <color theme="9" tint="-0.249977111117893"/>
      </bottom>
      <diagonal/>
    </border>
  </borders>
  <cellStyleXfs count="4">
    <xf numFmtId="0" fontId="0" fillId="0" borderId="0"/>
    <xf numFmtId="44" fontId="2" fillId="0" borderId="0" applyFont="0" applyFill="0" applyBorder="0" applyAlignment="0" applyProtection="0"/>
    <xf numFmtId="43" fontId="2" fillId="0" borderId="0" applyFont="0" applyFill="0" applyBorder="0" applyAlignment="0" applyProtection="0"/>
    <xf numFmtId="0" fontId="1" fillId="0" borderId="0"/>
  </cellStyleXfs>
  <cellXfs count="346">
    <xf numFmtId="0" fontId="0" fillId="0" borderId="0" xfId="0"/>
    <xf numFmtId="0" fontId="4" fillId="0" borderId="0" xfId="0" applyFont="1"/>
    <xf numFmtId="0" fontId="5" fillId="3" borderId="1" xfId="0" applyFont="1" applyFill="1" applyBorder="1" applyAlignment="1">
      <alignment horizontal="center" vertical="top"/>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5" fillId="0" borderId="1" xfId="0" applyFont="1" applyBorder="1" applyAlignment="1">
      <alignment horizontal="center" vertical="top"/>
    </xf>
    <xf numFmtId="0" fontId="4" fillId="0" borderId="1" xfId="0" applyFont="1" applyBorder="1" applyAlignment="1">
      <alignment horizontal="left" vertical="top"/>
    </xf>
    <xf numFmtId="0" fontId="4" fillId="0" borderId="1" xfId="0" applyFont="1" applyBorder="1" applyAlignment="1">
      <alignment horizontal="center" vertical="top"/>
    </xf>
    <xf numFmtId="0" fontId="4" fillId="0" borderId="1" xfId="0" applyFont="1" applyBorder="1" applyAlignment="1">
      <alignment horizontal="left" vertical="top" wrapText="1"/>
    </xf>
    <xf numFmtId="0" fontId="4" fillId="4" borderId="1" xfId="0" applyFont="1" applyFill="1" applyBorder="1" applyAlignment="1">
      <alignment horizontal="left" vertical="top"/>
    </xf>
    <xf numFmtId="0" fontId="4" fillId="0" borderId="1" xfId="0" applyFont="1" applyBorder="1" applyAlignment="1">
      <alignment horizontal="right" vertical="top"/>
    </xf>
    <xf numFmtId="0" fontId="4" fillId="7" borderId="1" xfId="0" applyFont="1" applyFill="1" applyBorder="1" applyAlignment="1">
      <alignment horizontal="left" vertical="top"/>
    </xf>
    <xf numFmtId="0" fontId="4" fillId="0" borderId="1" xfId="0" applyFont="1" applyBorder="1" applyAlignment="1">
      <alignment vertical="top"/>
    </xf>
    <xf numFmtId="0" fontId="4" fillId="0" borderId="1" xfId="0" applyFont="1" applyBorder="1" applyAlignment="1">
      <alignment vertical="top" wrapText="1"/>
    </xf>
    <xf numFmtId="0" fontId="6" fillId="7" borderId="1" xfId="0" applyFont="1" applyFill="1" applyBorder="1" applyAlignment="1">
      <alignment horizontal="left" vertical="top"/>
    </xf>
    <xf numFmtId="0" fontId="7" fillId="0" borderId="1" xfId="0" applyFont="1" applyBorder="1" applyAlignment="1">
      <alignment horizontal="left" vertical="top"/>
    </xf>
    <xf numFmtId="44" fontId="4" fillId="8" borderId="4" xfId="1" applyFont="1" applyFill="1" applyBorder="1" applyAlignment="1">
      <alignment vertical="top"/>
    </xf>
    <xf numFmtId="0" fontId="3" fillId="0" borderId="1" xfId="0" applyFont="1" applyBorder="1" applyAlignment="1">
      <alignment vertical="top"/>
    </xf>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applyAlignment="1">
      <alignment horizontal="left"/>
    </xf>
    <xf numFmtId="164" fontId="9" fillId="0" borderId="2" xfId="1" applyNumberFormat="1" applyFont="1" applyFill="1" applyBorder="1" applyAlignment="1">
      <alignment horizontal="center"/>
    </xf>
    <xf numFmtId="0" fontId="6" fillId="0" borderId="2" xfId="0" applyFont="1" applyBorder="1" applyAlignment="1">
      <alignment horizontal="left"/>
    </xf>
    <xf numFmtId="164" fontId="6" fillId="0" borderId="2" xfId="1" applyNumberFormat="1" applyFont="1" applyFill="1" applyBorder="1" applyAlignment="1">
      <alignment horizontal="center"/>
    </xf>
    <xf numFmtId="0" fontId="9" fillId="0" borderId="2" xfId="0" applyFont="1" applyBorder="1" applyAlignment="1">
      <alignment horizontal="left" wrapText="1"/>
    </xf>
    <xf numFmtId="164" fontId="9" fillId="0" borderId="2" xfId="1" applyNumberFormat="1" applyFont="1" applyFill="1" applyBorder="1" applyAlignment="1">
      <alignment horizontal="center" vertical="center"/>
    </xf>
    <xf numFmtId="0" fontId="9" fillId="0" borderId="2" xfId="0" applyFont="1" applyBorder="1" applyAlignment="1">
      <alignment horizontal="left" vertical="center"/>
    </xf>
    <xf numFmtId="0" fontId="9" fillId="0" borderId="2" xfId="0" applyFont="1" applyBorder="1" applyAlignment="1">
      <alignment horizontal="left" vertical="center" wrapText="1"/>
    </xf>
    <xf numFmtId="0" fontId="10" fillId="0" borderId="2" xfId="0" applyFont="1" applyBorder="1" applyAlignment="1">
      <alignment horizontal="left"/>
    </xf>
    <xf numFmtId="0" fontId="10" fillId="0" borderId="2" xfId="0" applyFont="1" applyBorder="1" applyAlignment="1">
      <alignment horizontal="center"/>
    </xf>
    <xf numFmtId="0" fontId="7" fillId="0" borderId="2" xfId="0" applyFont="1" applyBorder="1" applyAlignment="1">
      <alignment horizontal="left"/>
    </xf>
    <xf numFmtId="164" fontId="7" fillId="0" borderId="2" xfId="1" applyNumberFormat="1" applyFont="1" applyFill="1" applyBorder="1" applyAlignment="1">
      <alignment horizontal="center"/>
    </xf>
    <xf numFmtId="0" fontId="7" fillId="0" borderId="2" xfId="0" applyFont="1" applyBorder="1" applyAlignment="1">
      <alignment horizontal="center"/>
    </xf>
    <xf numFmtId="0" fontId="8" fillId="0" borderId="2" xfId="0" applyFont="1" applyBorder="1" applyAlignment="1">
      <alignment horizontal="left"/>
    </xf>
    <xf numFmtId="0" fontId="9" fillId="0" borderId="2" xfId="0" applyFont="1" applyBorder="1" applyAlignment="1">
      <alignment wrapText="1"/>
    </xf>
    <xf numFmtId="0" fontId="10" fillId="0" borderId="2" xfId="0" applyFont="1" applyBorder="1" applyAlignment="1">
      <alignment horizontal="left" vertical="center"/>
    </xf>
    <xf numFmtId="0" fontId="6" fillId="0" borderId="2" xfId="0" applyFont="1" applyBorder="1" applyAlignment="1">
      <alignment horizontal="center" vertical="center"/>
    </xf>
    <xf numFmtId="0" fontId="10" fillId="0" borderId="2" xfId="0" applyFont="1" applyBorder="1"/>
    <xf numFmtId="164" fontId="10" fillId="0" borderId="2" xfId="1" applyNumberFormat="1" applyFont="1" applyBorder="1" applyAlignment="1">
      <alignment vertical="center"/>
    </xf>
    <xf numFmtId="0" fontId="5" fillId="0" borderId="1" xfId="0" applyFont="1" applyBorder="1" applyAlignment="1">
      <alignment vertical="top" wrapText="1"/>
    </xf>
    <xf numFmtId="0" fontId="5" fillId="0" borderId="1" xfId="0" applyFont="1" applyBorder="1" applyAlignment="1">
      <alignment vertical="top"/>
    </xf>
    <xf numFmtId="0" fontId="4" fillId="0" borderId="0" xfId="0" applyFont="1" applyAlignment="1">
      <alignment horizontal="left" vertical="top"/>
    </xf>
    <xf numFmtId="44" fontId="4" fillId="0" borderId="0" xfId="1" applyFont="1" applyFill="1" applyAlignment="1">
      <alignment vertical="center"/>
    </xf>
    <xf numFmtId="44" fontId="5" fillId="0" borderId="5" xfId="1" applyFont="1" applyBorder="1" applyAlignment="1">
      <alignment vertical="center" wrapText="1"/>
    </xf>
    <xf numFmtId="44" fontId="4" fillId="0" borderId="2" xfId="1" applyFont="1" applyBorder="1" applyAlignment="1">
      <alignment vertical="center"/>
    </xf>
    <xf numFmtId="44" fontId="8" fillId="6" borderId="2" xfId="1" applyFont="1" applyFill="1" applyBorder="1" applyAlignment="1">
      <alignment vertical="center"/>
    </xf>
    <xf numFmtId="44" fontId="5" fillId="6" borderId="2" xfId="1" applyFont="1" applyFill="1" applyBorder="1" applyAlignment="1">
      <alignment vertical="center"/>
    </xf>
    <xf numFmtId="44" fontId="6" fillId="6" borderId="2" xfId="1" applyFont="1" applyFill="1" applyBorder="1" applyAlignment="1">
      <alignment vertical="center"/>
    </xf>
    <xf numFmtId="44" fontId="5" fillId="0" borderId="10" xfId="1" applyFont="1" applyFill="1" applyBorder="1" applyAlignment="1">
      <alignment vertical="center"/>
    </xf>
    <xf numFmtId="44" fontId="4" fillId="0" borderId="2" xfId="1" applyFont="1" applyBorder="1" applyAlignment="1">
      <alignment horizontal="right" vertical="center"/>
    </xf>
    <xf numFmtId="44" fontId="4" fillId="0" borderId="2" xfId="1" applyFont="1" applyBorder="1" applyAlignment="1">
      <alignment horizontal="right" vertical="center" wrapText="1"/>
    </xf>
    <xf numFmtId="44" fontId="4" fillId="0" borderId="0" xfId="1" applyFont="1" applyAlignment="1">
      <alignment vertical="center"/>
    </xf>
    <xf numFmtId="0" fontId="4" fillId="10" borderId="1" xfId="0" applyFont="1" applyFill="1" applyBorder="1" applyAlignment="1">
      <alignment vertical="top"/>
    </xf>
    <xf numFmtId="0" fontId="4" fillId="10" borderId="1" xfId="0" applyFont="1" applyFill="1" applyBorder="1" applyAlignment="1">
      <alignment vertical="top" wrapText="1"/>
    </xf>
    <xf numFmtId="0" fontId="3" fillId="0" borderId="1" xfId="0" applyFont="1" applyBorder="1" applyAlignment="1">
      <alignment vertical="center"/>
    </xf>
    <xf numFmtId="44" fontId="5" fillId="0" borderId="1" xfId="1" applyFont="1" applyBorder="1" applyAlignment="1">
      <alignment horizontal="left" vertical="center" wrapText="1"/>
    </xf>
    <xf numFmtId="44" fontId="4" fillId="0" borderId="3" xfId="1" applyFont="1" applyBorder="1" applyAlignment="1">
      <alignment horizontal="left" vertical="center"/>
    </xf>
    <xf numFmtId="44" fontId="4" fillId="0" borderId="3" xfId="1" applyFont="1" applyBorder="1" applyAlignment="1">
      <alignment horizontal="left" vertical="center" wrapText="1"/>
    </xf>
    <xf numFmtId="44" fontId="4" fillId="4" borderId="3" xfId="1" applyFont="1" applyFill="1" applyBorder="1" applyAlignment="1">
      <alignment horizontal="left" vertical="center"/>
    </xf>
    <xf numFmtId="44" fontId="6" fillId="7" borderId="3" xfId="1" applyFont="1" applyFill="1" applyBorder="1" applyAlignment="1">
      <alignment horizontal="left" vertical="center"/>
    </xf>
    <xf numFmtId="44" fontId="7" fillId="0" borderId="3" xfId="1" applyFont="1" applyFill="1" applyBorder="1" applyAlignment="1">
      <alignment horizontal="left" vertical="center" wrapText="1"/>
    </xf>
    <xf numFmtId="44" fontId="5" fillId="0" borderId="3" xfId="1" applyFont="1" applyBorder="1" applyAlignment="1">
      <alignment horizontal="left" vertical="center" wrapText="1"/>
    </xf>
    <xf numFmtId="44" fontId="4" fillId="0" borderId="0" xfId="1" applyFont="1" applyFill="1" applyBorder="1" applyAlignment="1">
      <alignment horizontal="left" vertical="center"/>
    </xf>
    <xf numFmtId="0" fontId="7" fillId="10" borderId="2" xfId="0" applyFont="1" applyFill="1" applyBorder="1" applyAlignment="1">
      <alignment horizontal="left" wrapText="1"/>
    </xf>
    <xf numFmtId="44" fontId="7" fillId="0" borderId="3" xfId="1" applyFont="1" applyBorder="1" applyAlignment="1">
      <alignment horizontal="left" vertical="center"/>
    </xf>
    <xf numFmtId="44" fontId="7" fillId="0" borderId="2" xfId="1" applyFont="1" applyBorder="1" applyAlignment="1">
      <alignment vertical="center"/>
    </xf>
    <xf numFmtId="165" fontId="4" fillId="0" borderId="2" xfId="2" applyNumberFormat="1" applyFont="1" applyBorder="1"/>
    <xf numFmtId="164" fontId="9" fillId="0" borderId="2" xfId="1" applyNumberFormat="1" applyFont="1" applyBorder="1" applyAlignment="1">
      <alignment vertical="center"/>
    </xf>
    <xf numFmtId="0" fontId="9" fillId="0" borderId="2" xfId="0" applyFont="1" applyBorder="1" applyAlignment="1">
      <alignment vertical="center" wrapText="1"/>
    </xf>
    <xf numFmtId="0" fontId="8" fillId="0" borderId="2" xfId="0" applyFont="1" applyBorder="1"/>
    <xf numFmtId="165" fontId="5" fillId="0" borderId="2" xfId="2" applyNumberFormat="1" applyFont="1" applyBorder="1"/>
    <xf numFmtId="44" fontId="4" fillId="10" borderId="3" xfId="1" applyFont="1" applyFill="1" applyBorder="1" applyAlignment="1">
      <alignment horizontal="left" vertical="center"/>
    </xf>
    <xf numFmtId="44" fontId="4" fillId="10" borderId="3" xfId="1" applyFont="1" applyFill="1" applyBorder="1" applyAlignment="1">
      <alignment horizontal="left" vertical="center" wrapText="1"/>
    </xf>
    <xf numFmtId="0" fontId="4" fillId="4" borderId="1" xfId="0" applyFont="1" applyFill="1" applyBorder="1" applyAlignment="1">
      <alignment vertical="top"/>
    </xf>
    <xf numFmtId="0" fontId="5" fillId="3" borderId="1" xfId="0" applyFont="1" applyFill="1" applyBorder="1" applyAlignment="1">
      <alignment vertical="top"/>
    </xf>
    <xf numFmtId="0" fontId="4" fillId="7" borderId="1" xfId="0" applyFont="1" applyFill="1" applyBorder="1" applyAlignment="1">
      <alignment vertical="top"/>
    </xf>
    <xf numFmtId="0" fontId="5" fillId="3" borderId="6" xfId="0" applyFont="1" applyFill="1" applyBorder="1" applyAlignment="1">
      <alignment vertical="top"/>
    </xf>
    <xf numFmtId="0" fontId="5" fillId="3" borderId="4" xfId="0" applyFont="1" applyFill="1" applyBorder="1" applyAlignment="1">
      <alignment vertical="top"/>
    </xf>
    <xf numFmtId="44" fontId="4" fillId="10" borderId="2" xfId="1" applyFont="1" applyFill="1" applyBorder="1"/>
    <xf numFmtId="165" fontId="4" fillId="0" borderId="0" xfId="0" applyNumberFormat="1" applyFont="1"/>
    <xf numFmtId="0" fontId="4" fillId="0" borderId="2" xfId="0" applyFont="1" applyBorder="1"/>
    <xf numFmtId="44" fontId="4" fillId="0" borderId="2" xfId="1" applyFont="1" applyBorder="1" applyAlignment="1">
      <alignment horizontal="left" vertical="center" wrapText="1"/>
    </xf>
    <xf numFmtId="165" fontId="5" fillId="0" borderId="2" xfId="2" applyNumberFormat="1" applyFont="1" applyBorder="1" applyAlignment="1">
      <alignment vertical="center" wrapText="1"/>
    </xf>
    <xf numFmtId="0" fontId="4" fillId="0" borderId="2" xfId="0" applyFont="1" applyBorder="1" applyAlignment="1">
      <alignment wrapText="1"/>
    </xf>
    <xf numFmtId="0" fontId="4" fillId="0" borderId="2" xfId="0" applyFont="1" applyBorder="1" applyAlignment="1">
      <alignment vertical="top" wrapText="1"/>
    </xf>
    <xf numFmtId="0" fontId="4" fillId="10" borderId="2" xfId="0" applyFont="1" applyFill="1" applyBorder="1" applyAlignment="1">
      <alignment vertical="top"/>
    </xf>
    <xf numFmtId="44" fontId="4" fillId="10" borderId="2" xfId="1" applyFont="1" applyFill="1" applyBorder="1" applyAlignment="1">
      <alignment horizontal="left" vertical="center"/>
    </xf>
    <xf numFmtId="44" fontId="4" fillId="0" borderId="2" xfId="1" applyFont="1" applyFill="1" applyBorder="1" applyAlignment="1">
      <alignment horizontal="left" vertical="center" wrapText="1"/>
    </xf>
    <xf numFmtId="0" fontId="4" fillId="0" borderId="2" xfId="0" applyFont="1" applyBorder="1" applyAlignment="1">
      <alignment vertical="top"/>
    </xf>
    <xf numFmtId="44" fontId="4" fillId="0" borderId="2" xfId="1" applyFont="1" applyBorder="1" applyAlignment="1">
      <alignment horizontal="left" vertical="top"/>
    </xf>
    <xf numFmtId="44" fontId="4" fillId="0" borderId="2" xfId="1" applyFont="1" applyBorder="1" applyAlignment="1">
      <alignment horizontal="left" vertical="top" wrapText="1"/>
    </xf>
    <xf numFmtId="0" fontId="4" fillId="10" borderId="2" xfId="0" applyFont="1" applyFill="1" applyBorder="1" applyAlignment="1">
      <alignment vertical="top" wrapText="1"/>
    </xf>
    <xf numFmtId="44" fontId="4" fillId="0" borderId="2" xfId="1" applyFont="1" applyBorder="1" applyAlignment="1">
      <alignment horizontal="left" vertical="center"/>
    </xf>
    <xf numFmtId="0" fontId="5" fillId="0" borderId="2" xfId="0" applyFont="1" applyBorder="1" applyAlignment="1">
      <alignment vertical="top"/>
    </xf>
    <xf numFmtId="165" fontId="5" fillId="6" borderId="2" xfId="2" applyNumberFormat="1" applyFont="1" applyFill="1" applyBorder="1"/>
    <xf numFmtId="0" fontId="6" fillId="10" borderId="2" xfId="0" applyFont="1" applyFill="1" applyBorder="1" applyAlignment="1">
      <alignment vertical="top"/>
    </xf>
    <xf numFmtId="164" fontId="6" fillId="10" borderId="2" xfId="1" applyNumberFormat="1" applyFont="1" applyFill="1" applyBorder="1" applyAlignment="1">
      <alignment vertical="top"/>
    </xf>
    <xf numFmtId="44" fontId="4" fillId="10" borderId="2" xfId="1" applyFont="1" applyFill="1" applyBorder="1" applyAlignment="1">
      <alignment horizontal="left" vertical="top"/>
    </xf>
    <xf numFmtId="44" fontId="4" fillId="10" borderId="2" xfId="1" applyFont="1" applyFill="1" applyBorder="1" applyAlignment="1">
      <alignment horizontal="left" vertical="top" wrapText="1"/>
    </xf>
    <xf numFmtId="0" fontId="5" fillId="3" borderId="2" xfId="0" applyFont="1" applyFill="1" applyBorder="1" applyAlignment="1">
      <alignment vertical="top"/>
    </xf>
    <xf numFmtId="0" fontId="5" fillId="0" borderId="2" xfId="0" applyFont="1" applyBorder="1" applyAlignment="1">
      <alignment vertical="top" wrapText="1"/>
    </xf>
    <xf numFmtId="44" fontId="5" fillId="0" borderId="2" xfId="1" applyFont="1" applyBorder="1" applyAlignment="1">
      <alignment horizontal="left" vertical="top" wrapText="1"/>
    </xf>
    <xf numFmtId="165" fontId="5" fillId="0" borderId="2" xfId="2" applyNumberFormat="1" applyFont="1" applyBorder="1" applyAlignment="1">
      <alignment vertical="top" wrapText="1"/>
    </xf>
    <xf numFmtId="44" fontId="7" fillId="10" borderId="2" xfId="1" applyFont="1" applyFill="1" applyBorder="1" applyAlignment="1">
      <alignment horizontal="left" vertical="center"/>
    </xf>
    <xf numFmtId="0" fontId="9" fillId="10" borderId="2" xfId="0" applyFont="1" applyFill="1" applyBorder="1" applyAlignment="1">
      <alignment horizontal="left"/>
    </xf>
    <xf numFmtId="0" fontId="6" fillId="0" borderId="2" xfId="0" applyFont="1" applyBorder="1" applyAlignment="1">
      <alignment horizontal="center"/>
    </xf>
    <xf numFmtId="0" fontId="9" fillId="0" borderId="2" xfId="0" applyFont="1" applyBorder="1" applyAlignment="1">
      <alignment vertical="top" wrapText="1"/>
    </xf>
    <xf numFmtId="165" fontId="9" fillId="0" borderId="2" xfId="2" applyNumberFormat="1" applyFont="1" applyBorder="1" applyAlignment="1">
      <alignment vertical="center"/>
    </xf>
    <xf numFmtId="0" fontId="9" fillId="0" borderId="2" xfId="0" applyFont="1" applyBorder="1" applyAlignment="1">
      <alignment horizontal="center" vertical="center" wrapText="1"/>
    </xf>
    <xf numFmtId="44" fontId="4" fillId="0" borderId="2" xfId="1" applyFont="1" applyFill="1" applyBorder="1" applyAlignment="1">
      <alignment horizontal="left" vertical="center"/>
    </xf>
    <xf numFmtId="0" fontId="9" fillId="10" borderId="2" xfId="0" applyFont="1" applyFill="1" applyBorder="1" applyAlignment="1">
      <alignment vertical="top" wrapText="1"/>
    </xf>
    <xf numFmtId="0" fontId="9" fillId="10" borderId="2" xfId="0" applyFont="1" applyFill="1" applyBorder="1" applyAlignment="1">
      <alignment vertical="center" wrapText="1"/>
    </xf>
    <xf numFmtId="44" fontId="4" fillId="0" borderId="2" xfId="0" applyNumberFormat="1" applyFont="1" applyBorder="1"/>
    <xf numFmtId="0" fontId="8" fillId="0" borderId="2" xfId="0" applyFont="1" applyBorder="1" applyAlignment="1">
      <alignment horizontal="left" vertical="center"/>
    </xf>
    <xf numFmtId="44" fontId="4" fillId="10" borderId="2" xfId="1" applyFont="1" applyFill="1" applyBorder="1" applyAlignment="1">
      <alignment horizontal="left" vertical="center" wrapText="1"/>
    </xf>
    <xf numFmtId="165" fontId="4" fillId="10" borderId="2" xfId="2" applyNumberFormat="1" applyFont="1" applyFill="1" applyBorder="1"/>
    <xf numFmtId="44" fontId="4" fillId="10" borderId="2" xfId="1" applyFont="1" applyFill="1" applyBorder="1" applyAlignment="1">
      <alignment vertical="center"/>
    </xf>
    <xf numFmtId="0" fontId="4" fillId="12" borderId="1" xfId="0" applyFont="1" applyFill="1" applyBorder="1" applyAlignment="1">
      <alignment vertical="top" wrapText="1"/>
    </xf>
    <xf numFmtId="0" fontId="4" fillId="12" borderId="2" xfId="0" applyFont="1" applyFill="1" applyBorder="1" applyAlignment="1">
      <alignment vertical="top" wrapText="1"/>
    </xf>
    <xf numFmtId="0" fontId="5" fillId="3" borderId="6" xfId="0" applyFont="1" applyFill="1" applyBorder="1" applyAlignment="1">
      <alignment vertical="center"/>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6" fillId="7" borderId="1" xfId="0" applyFont="1" applyFill="1" applyBorder="1" applyAlignment="1">
      <alignment horizontal="center" vertical="center"/>
    </xf>
    <xf numFmtId="0" fontId="7" fillId="0" borderId="1" xfId="0" applyFont="1" applyBorder="1" applyAlignment="1">
      <alignment horizontal="center" vertical="center" wrapText="1"/>
    </xf>
    <xf numFmtId="0" fontId="5" fillId="3" borderId="1" xfId="0" applyFont="1" applyFill="1" applyBorder="1" applyAlignment="1">
      <alignment vertical="center"/>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4" fillId="0" borderId="2" xfId="0" applyFont="1" applyBorder="1" applyAlignment="1">
      <alignment vertical="center"/>
    </xf>
    <xf numFmtId="44" fontId="5" fillId="6" borderId="2" xfId="0" applyNumberFormat="1" applyFont="1" applyFill="1" applyBorder="1" applyAlignment="1">
      <alignment vertical="center"/>
    </xf>
    <xf numFmtId="44" fontId="4" fillId="0" borderId="2" xfId="1" applyFont="1" applyFill="1" applyBorder="1" applyAlignment="1">
      <alignment vertical="center" wrapText="1"/>
    </xf>
    <xf numFmtId="44" fontId="4" fillId="0" borderId="2" xfId="1" applyFont="1" applyFill="1" applyBorder="1" applyAlignment="1">
      <alignment vertical="center"/>
    </xf>
    <xf numFmtId="165" fontId="5" fillId="6" borderId="2" xfId="2" applyNumberFormat="1" applyFont="1" applyFill="1" applyBorder="1" applyAlignment="1">
      <alignment vertical="center"/>
    </xf>
    <xf numFmtId="165" fontId="5" fillId="0" borderId="2" xfId="2" applyNumberFormat="1" applyFont="1" applyBorder="1" applyAlignment="1">
      <alignment vertical="center"/>
    </xf>
    <xf numFmtId="0" fontId="10" fillId="0" borderId="2" xfId="0" applyFont="1" applyBorder="1" applyAlignment="1">
      <alignment horizontal="center" vertical="center"/>
    </xf>
    <xf numFmtId="0" fontId="5" fillId="0" borderId="2" xfId="0" applyFont="1" applyBorder="1" applyAlignment="1">
      <alignment vertical="center"/>
    </xf>
    <xf numFmtId="0" fontId="5" fillId="3" borderId="3" xfId="0" applyFont="1" applyFill="1" applyBorder="1" applyAlignment="1">
      <alignment vertical="center"/>
    </xf>
    <xf numFmtId="0" fontId="10" fillId="7" borderId="2" xfId="0" applyFont="1" applyFill="1" applyBorder="1" applyAlignment="1">
      <alignment horizontal="left"/>
    </xf>
    <xf numFmtId="0" fontId="8" fillId="7" borderId="2" xfId="0" applyFont="1" applyFill="1" applyBorder="1" applyAlignment="1">
      <alignment horizontal="left" vertical="center"/>
    </xf>
    <xf numFmtId="44" fontId="5" fillId="0" borderId="3" xfId="1" applyFont="1" applyBorder="1" applyAlignment="1">
      <alignment horizontal="left" vertical="center"/>
    </xf>
    <xf numFmtId="44" fontId="5" fillId="0" borderId="2" xfId="1" applyFont="1" applyBorder="1" applyAlignment="1">
      <alignment vertical="center"/>
    </xf>
    <xf numFmtId="0" fontId="4" fillId="10" borderId="2" xfId="0" applyFont="1" applyFill="1" applyBorder="1"/>
    <xf numFmtId="0" fontId="4" fillId="10" borderId="2" xfId="0" applyFont="1" applyFill="1" applyBorder="1" applyAlignment="1">
      <alignment vertical="center"/>
    </xf>
    <xf numFmtId="0" fontId="3" fillId="0" borderId="1" xfId="0" applyFont="1" applyBorder="1" applyAlignment="1">
      <alignment horizontal="center" vertical="top"/>
    </xf>
    <xf numFmtId="0" fontId="5" fillId="3" borderId="3" xfId="0" applyFont="1" applyFill="1" applyBorder="1" applyAlignment="1">
      <alignment horizontal="center" vertical="top"/>
    </xf>
    <xf numFmtId="0" fontId="4" fillId="0" borderId="1" xfId="0" applyFont="1" applyBorder="1" applyAlignment="1">
      <alignment horizontal="center" vertical="top" wrapText="1"/>
    </xf>
    <xf numFmtId="0" fontId="4" fillId="4" borderId="1" xfId="0" applyFont="1" applyFill="1" applyBorder="1" applyAlignment="1">
      <alignment horizontal="center" vertical="top"/>
    </xf>
    <xf numFmtId="0" fontId="5" fillId="0" borderId="1" xfId="0" applyFont="1" applyBorder="1" applyAlignment="1">
      <alignment horizontal="center" vertical="top" wrapText="1"/>
    </xf>
    <xf numFmtId="0" fontId="4" fillId="0" borderId="9" xfId="0" applyFont="1" applyBorder="1" applyAlignment="1">
      <alignment horizontal="center" vertical="top"/>
    </xf>
    <xf numFmtId="0" fontId="4" fillId="0" borderId="0" xfId="0" applyFont="1" applyAlignment="1">
      <alignment horizontal="center"/>
    </xf>
    <xf numFmtId="44" fontId="6" fillId="10" borderId="2" xfId="1" applyFont="1" applyFill="1" applyBorder="1" applyAlignment="1">
      <alignment vertical="top"/>
    </xf>
    <xf numFmtId="165" fontId="4" fillId="0" borderId="0" xfId="2" applyNumberFormat="1" applyFont="1" applyAlignment="1">
      <alignment vertical="center"/>
    </xf>
    <xf numFmtId="0" fontId="5" fillId="0" borderId="1" xfId="0" applyFont="1" applyBorder="1" applyAlignment="1">
      <alignment vertical="center"/>
    </xf>
    <xf numFmtId="0" fontId="4" fillId="0" borderId="0" xfId="0" applyFont="1" applyAlignment="1">
      <alignment horizontal="left" vertical="center"/>
    </xf>
    <xf numFmtId="0" fontId="4" fillId="0" borderId="1" xfId="0" applyFont="1" applyBorder="1" applyAlignment="1">
      <alignment vertical="center" wrapText="1"/>
    </xf>
    <xf numFmtId="0" fontId="4" fillId="4" borderId="1" xfId="0" applyFont="1" applyFill="1" applyBorder="1" applyAlignment="1">
      <alignment vertical="center"/>
    </xf>
    <xf numFmtId="0" fontId="7" fillId="7" borderId="1" xfId="0" applyFont="1" applyFill="1" applyBorder="1" applyAlignment="1">
      <alignment vertical="top"/>
    </xf>
    <xf numFmtId="0" fontId="4" fillId="7" borderId="1" xfId="0" applyFont="1" applyFill="1" applyBorder="1" applyAlignment="1">
      <alignment vertical="top" wrapText="1"/>
    </xf>
    <xf numFmtId="44" fontId="6" fillId="0" borderId="3" xfId="1" applyFont="1" applyBorder="1" applyAlignment="1">
      <alignment horizontal="left" vertical="center" wrapText="1"/>
    </xf>
    <xf numFmtId="44" fontId="6" fillId="0" borderId="2" xfId="1" applyFont="1" applyBorder="1" applyAlignment="1">
      <alignment vertical="center"/>
    </xf>
    <xf numFmtId="0" fontId="6" fillId="0" borderId="2" xfId="0" applyFont="1" applyBorder="1" applyAlignment="1">
      <alignment horizontal="left" vertical="center"/>
    </xf>
    <xf numFmtId="164" fontId="6" fillId="0" borderId="2" xfId="1" applyNumberFormat="1" applyFont="1" applyFill="1" applyBorder="1" applyAlignment="1">
      <alignment horizontal="center" vertical="center"/>
    </xf>
    <xf numFmtId="165" fontId="6" fillId="0" borderId="2" xfId="2" applyNumberFormat="1" applyFont="1" applyBorder="1" applyAlignment="1">
      <alignment vertical="center"/>
    </xf>
    <xf numFmtId="0" fontId="6" fillId="0" borderId="2" xfId="0" applyFont="1" applyBorder="1" applyAlignment="1">
      <alignment vertical="center"/>
    </xf>
    <xf numFmtId="44" fontId="6" fillId="14" borderId="2" xfId="1" applyFont="1" applyFill="1" applyBorder="1" applyAlignment="1">
      <alignment horizontal="left" vertical="center" wrapText="1"/>
    </xf>
    <xf numFmtId="0" fontId="7" fillId="0" borderId="1" xfId="0" applyFont="1" applyBorder="1" applyAlignment="1">
      <alignment horizontal="center" vertical="top"/>
    </xf>
    <xf numFmtId="0" fontId="7" fillId="0" borderId="1" xfId="0" applyFont="1" applyBorder="1" applyAlignment="1">
      <alignment vertical="center"/>
    </xf>
    <xf numFmtId="164" fontId="7" fillId="0" borderId="2" xfId="1" applyNumberFormat="1" applyFont="1" applyFill="1" applyBorder="1" applyAlignment="1">
      <alignment horizontal="center" vertical="center"/>
    </xf>
    <xf numFmtId="165" fontId="7" fillId="0" borderId="2" xfId="2" applyNumberFormat="1" applyFont="1" applyBorder="1" applyAlignment="1">
      <alignment vertical="center"/>
    </xf>
    <xf numFmtId="0" fontId="7" fillId="0" borderId="0" xfId="0" applyFont="1"/>
    <xf numFmtId="0" fontId="7" fillId="0" borderId="1" xfId="0" applyFont="1" applyBorder="1" applyAlignment="1">
      <alignment vertical="top"/>
    </xf>
    <xf numFmtId="44" fontId="7" fillId="0" borderId="3" xfId="1" applyFont="1" applyFill="1" applyBorder="1" applyAlignment="1">
      <alignment horizontal="left" vertical="center"/>
    </xf>
    <xf numFmtId="44" fontId="7" fillId="0" borderId="2" xfId="1" applyFont="1" applyFill="1" applyBorder="1" applyAlignment="1">
      <alignment vertical="center"/>
    </xf>
    <xf numFmtId="165" fontId="7" fillId="0" borderId="2" xfId="2" applyNumberFormat="1" applyFont="1" applyBorder="1"/>
    <xf numFmtId="44" fontId="7" fillId="10" borderId="3" xfId="1" applyFont="1" applyFill="1" applyBorder="1" applyAlignment="1">
      <alignment horizontal="left" vertical="center"/>
    </xf>
    <xf numFmtId="44" fontId="7" fillId="10" borderId="2" xfId="1" applyFont="1" applyFill="1" applyBorder="1" applyAlignment="1">
      <alignment vertical="center"/>
    </xf>
    <xf numFmtId="44" fontId="7" fillId="0" borderId="2" xfId="1" applyFont="1" applyFill="1" applyBorder="1" applyAlignment="1">
      <alignment horizontal="left" vertical="center"/>
    </xf>
    <xf numFmtId="0" fontId="7" fillId="0" borderId="2" xfId="0" applyFont="1" applyBorder="1" applyAlignment="1">
      <alignment vertical="center"/>
    </xf>
    <xf numFmtId="165" fontId="7" fillId="0" borderId="2" xfId="2" applyNumberFormat="1" applyFont="1" applyFill="1" applyBorder="1" applyAlignment="1">
      <alignment vertical="center"/>
    </xf>
    <xf numFmtId="0" fontId="8" fillId="0" borderId="2" xfId="0" applyFont="1" applyBorder="1" applyAlignment="1">
      <alignment horizontal="center" vertical="center" wrapText="1"/>
    </xf>
    <xf numFmtId="44" fontId="4" fillId="0" borderId="0" xfId="1" applyFont="1"/>
    <xf numFmtId="164" fontId="9" fillId="0" borderId="2" xfId="1" applyNumberFormat="1" applyFont="1" applyFill="1" applyBorder="1" applyAlignment="1">
      <alignment vertical="center"/>
    </xf>
    <xf numFmtId="164" fontId="4" fillId="0" borderId="2" xfId="1" applyNumberFormat="1" applyFont="1" applyBorder="1" applyAlignment="1">
      <alignment vertical="center"/>
    </xf>
    <xf numFmtId="164" fontId="9" fillId="14" borderId="2" xfId="1" applyNumberFormat="1" applyFont="1" applyFill="1" applyBorder="1" applyAlignment="1">
      <alignment horizontal="center"/>
    </xf>
    <xf numFmtId="164" fontId="5" fillId="6" borderId="0" xfId="0" applyNumberFormat="1" applyFont="1" applyFill="1"/>
    <xf numFmtId="0" fontId="4" fillId="0" borderId="7" xfId="0" applyFont="1" applyBorder="1"/>
    <xf numFmtId="165" fontId="4" fillId="0" borderId="0" xfId="2" applyNumberFormat="1" applyFont="1" applyBorder="1" applyAlignment="1">
      <alignment vertical="center"/>
    </xf>
    <xf numFmtId="0" fontId="4" fillId="0" borderId="13" xfId="0" applyFont="1" applyBorder="1" applyAlignment="1">
      <alignment vertical="center"/>
    </xf>
    <xf numFmtId="0" fontId="0" fillId="0" borderId="0" xfId="0" applyAlignment="1">
      <alignment horizontal="center"/>
    </xf>
    <xf numFmtId="0" fontId="0" fillId="0" borderId="2" xfId="0" applyBorder="1"/>
    <xf numFmtId="0" fontId="16" fillId="0" borderId="2" xfId="0" applyFont="1" applyBorder="1" applyAlignment="1">
      <alignment vertical="center" wrapText="1"/>
    </xf>
    <xf numFmtId="0" fontId="0" fillId="0" borderId="2" xfId="0" applyBorder="1" applyAlignment="1">
      <alignment horizontal="center"/>
    </xf>
    <xf numFmtId="0" fontId="14" fillId="16" borderId="0" xfId="0" applyFont="1" applyFill="1" applyAlignment="1">
      <alignment horizontal="center"/>
    </xf>
    <xf numFmtId="0" fontId="17" fillId="16" borderId="0" xfId="0" applyFont="1" applyFill="1" applyAlignment="1">
      <alignment horizontal="center"/>
    </xf>
    <xf numFmtId="0" fontId="15" fillId="16" borderId="2" xfId="0" applyFont="1" applyFill="1" applyBorder="1" applyAlignment="1">
      <alignment horizontal="center"/>
    </xf>
    <xf numFmtId="0" fontId="0" fillId="0" borderId="2" xfId="0" applyBorder="1" applyAlignment="1">
      <alignment horizontal="center" vertical="center"/>
    </xf>
    <xf numFmtId="0" fontId="15" fillId="16" borderId="0" xfId="0" applyFont="1" applyFill="1" applyAlignment="1">
      <alignment horizontal="center"/>
    </xf>
    <xf numFmtId="0" fontId="0" fillId="0" borderId="2" xfId="0" applyBorder="1" applyAlignment="1">
      <alignment wrapText="1"/>
    </xf>
    <xf numFmtId="0" fontId="0" fillId="0" borderId="2" xfId="0" applyBorder="1" applyAlignment="1">
      <alignment vertical="center"/>
    </xf>
    <xf numFmtId="0" fontId="14" fillId="0" borderId="0" xfId="0" applyFont="1" applyAlignment="1">
      <alignment horizontal="right"/>
    </xf>
    <xf numFmtId="0" fontId="14" fillId="0" borderId="0" xfId="0" applyFont="1" applyAlignment="1">
      <alignment horizontal="center"/>
    </xf>
    <xf numFmtId="0" fontId="17" fillId="0" borderId="0" xfId="0" applyFont="1" applyAlignment="1">
      <alignment horizontal="center"/>
    </xf>
    <xf numFmtId="164" fontId="14" fillId="16" borderId="0" xfId="1" applyNumberFormat="1" applyFont="1" applyFill="1" applyAlignment="1">
      <alignment horizontal="center" wrapText="1"/>
    </xf>
    <xf numFmtId="0" fontId="18" fillId="0" borderId="0" xfId="0" applyFont="1" applyAlignment="1">
      <alignment horizontal="left" vertical="center"/>
    </xf>
    <xf numFmtId="0" fontId="12" fillId="16" borderId="2" xfId="0" applyFont="1" applyFill="1" applyBorder="1" applyAlignment="1">
      <alignment horizontal="center" vertical="center"/>
    </xf>
    <xf numFmtId="0" fontId="18" fillId="0" borderId="2" xfId="0" applyFont="1" applyBorder="1" applyAlignment="1">
      <alignment horizontal="left" vertical="center"/>
    </xf>
    <xf numFmtId="0" fontId="0" fillId="0" borderId="2" xfId="0" applyBorder="1" applyAlignment="1">
      <alignment horizontal="left" wrapText="1"/>
    </xf>
    <xf numFmtId="0" fontId="0" fillId="0" borderId="2" xfId="0" applyBorder="1" applyAlignment="1">
      <alignment vertical="center" wrapText="1"/>
    </xf>
    <xf numFmtId="0" fontId="18" fillId="0" borderId="2" xfId="0" applyFont="1" applyBorder="1" applyAlignment="1">
      <alignment horizontal="left"/>
    </xf>
    <xf numFmtId="0" fontId="15" fillId="0" borderId="0" xfId="0" applyFont="1" applyAlignment="1">
      <alignment horizontal="center"/>
    </xf>
    <xf numFmtId="0" fontId="21" fillId="0" borderId="2" xfId="0" applyFont="1" applyBorder="1"/>
    <xf numFmtId="0" fontId="0" fillId="21" borderId="2" xfId="0" applyFill="1" applyBorder="1" applyAlignment="1">
      <alignment horizontal="center" vertical="center"/>
    </xf>
    <xf numFmtId="0" fontId="0" fillId="18" borderId="2" xfId="0" applyFill="1" applyBorder="1" applyAlignment="1">
      <alignment horizontal="center" vertical="center"/>
    </xf>
    <xf numFmtId="0" fontId="0" fillId="20" borderId="2" xfId="0" applyFill="1" applyBorder="1" applyAlignment="1">
      <alignment horizontal="center" vertical="center"/>
    </xf>
    <xf numFmtId="0" fontId="0" fillId="17" borderId="2" xfId="0" applyFill="1" applyBorder="1" applyAlignment="1">
      <alignment horizontal="center" vertical="center"/>
    </xf>
    <xf numFmtId="0" fontId="18" fillId="17" borderId="2" xfId="0" applyFont="1" applyFill="1" applyBorder="1" applyAlignment="1">
      <alignment horizontal="center" vertical="center"/>
    </xf>
    <xf numFmtId="0" fontId="0" fillId="23" borderId="2" xfId="0" applyFill="1" applyBorder="1" applyAlignment="1">
      <alignment horizontal="center" vertical="center"/>
    </xf>
    <xf numFmtId="44" fontId="0" fillId="0" borderId="0" xfId="0" applyNumberFormat="1"/>
    <xf numFmtId="164" fontId="14" fillId="16" borderId="0" xfId="1" applyNumberFormat="1" applyFont="1" applyFill="1" applyAlignment="1">
      <alignment horizontal="center" vertical="center" wrapText="1"/>
    </xf>
    <xf numFmtId="0" fontId="4" fillId="0" borderId="0" xfId="0" applyFont="1" applyAlignment="1">
      <alignment vertical="center" wrapText="1"/>
    </xf>
    <xf numFmtId="0" fontId="24" fillId="7" borderId="7" xfId="0" applyFont="1" applyFill="1" applyBorder="1" applyAlignment="1">
      <alignment horizontal="center" vertical="center" wrapText="1"/>
    </xf>
    <xf numFmtId="0" fontId="24" fillId="7" borderId="3" xfId="0" applyFont="1" applyFill="1" applyBorder="1" applyAlignment="1">
      <alignment horizontal="center" vertical="center"/>
    </xf>
    <xf numFmtId="164" fontId="0" fillId="0" borderId="2" xfId="1" applyNumberFormat="1" applyFont="1" applyBorder="1" applyAlignment="1">
      <alignment vertical="center"/>
    </xf>
    <xf numFmtId="164" fontId="0" fillId="0" borderId="2" xfId="0" applyNumberFormat="1" applyBorder="1"/>
    <xf numFmtId="164" fontId="0" fillId="0" borderId="2" xfId="1" applyNumberFormat="1" applyFont="1" applyBorder="1"/>
    <xf numFmtId="164" fontId="17" fillId="16" borderId="0" xfId="1" applyNumberFormat="1" applyFont="1" applyFill="1" applyAlignment="1">
      <alignment horizontal="center"/>
    </xf>
    <xf numFmtId="164" fontId="17" fillId="0" borderId="0" xfId="1" applyNumberFormat="1" applyFont="1" applyFill="1" applyAlignment="1">
      <alignment horizontal="center"/>
    </xf>
    <xf numFmtId="164" fontId="22" fillId="0" borderId="2" xfId="1" applyNumberFormat="1" applyFont="1" applyFill="1" applyBorder="1" applyAlignment="1">
      <alignment horizontal="center"/>
    </xf>
    <xf numFmtId="164" fontId="22" fillId="0" borderId="0" xfId="1" applyNumberFormat="1" applyFont="1" applyFill="1" applyAlignment="1">
      <alignment horizontal="center"/>
    </xf>
    <xf numFmtId="164" fontId="14" fillId="16" borderId="0" xfId="1" applyNumberFormat="1" applyFont="1" applyFill="1" applyAlignment="1">
      <alignment horizontal="center"/>
    </xf>
    <xf numFmtId="164" fontId="0" fillId="0" borderId="0" xfId="0" applyNumberFormat="1"/>
    <xf numFmtId="164" fontId="14" fillId="0" borderId="0" xfId="1" applyNumberFormat="1" applyFont="1" applyFill="1" applyAlignment="1">
      <alignment horizontal="center"/>
    </xf>
    <xf numFmtId="164" fontId="18" fillId="0" borderId="2" xfId="1" applyNumberFormat="1" applyFont="1" applyFill="1" applyBorder="1" applyAlignment="1">
      <alignment horizontal="center"/>
    </xf>
    <xf numFmtId="164" fontId="18" fillId="0" borderId="2" xfId="1" applyNumberFormat="1" applyFont="1" applyFill="1" applyBorder="1" applyAlignment="1">
      <alignment horizontal="center" vertical="center"/>
    </xf>
    <xf numFmtId="164" fontId="15" fillId="16" borderId="0" xfId="1" applyNumberFormat="1" applyFont="1" applyFill="1" applyAlignment="1">
      <alignment horizontal="center"/>
    </xf>
    <xf numFmtId="164" fontId="0" fillId="0" borderId="2" xfId="1" applyNumberFormat="1" applyFont="1" applyBorder="1" applyAlignment="1">
      <alignment horizontal="center" vertical="center"/>
    </xf>
    <xf numFmtId="164" fontId="15" fillId="16" borderId="2" xfId="1" applyNumberFormat="1" applyFont="1" applyFill="1" applyBorder="1" applyAlignment="1">
      <alignment horizontal="center"/>
    </xf>
    <xf numFmtId="164" fontId="0" fillId="0" borderId="2" xfId="0" applyNumberFormat="1" applyBorder="1" applyAlignment="1">
      <alignment vertical="center"/>
    </xf>
    <xf numFmtId="164" fontId="0" fillId="19" borderId="0" xfId="0" applyNumberFormat="1" applyFill="1"/>
    <xf numFmtId="164" fontId="0" fillId="23" borderId="0" xfId="1" applyNumberFormat="1" applyFont="1" applyFill="1"/>
    <xf numFmtId="164" fontId="13" fillId="0" borderId="0" xfId="0" applyNumberFormat="1" applyFont="1"/>
    <xf numFmtId="164" fontId="23" fillId="19" borderId="0" xfId="0" applyNumberFormat="1" applyFont="1" applyFill="1"/>
    <xf numFmtId="164" fontId="0" fillId="7" borderId="2" xfId="1" applyNumberFormat="1" applyFont="1" applyFill="1" applyBorder="1"/>
    <xf numFmtId="164" fontId="22" fillId="7" borderId="2" xfId="1" applyNumberFormat="1" applyFont="1" applyFill="1" applyBorder="1" applyAlignment="1">
      <alignment horizontal="center"/>
    </xf>
    <xf numFmtId="164" fontId="9" fillId="18" borderId="2" xfId="1" applyNumberFormat="1" applyFont="1" applyFill="1" applyBorder="1" applyAlignment="1">
      <alignment vertical="center"/>
    </xf>
    <xf numFmtId="164" fontId="22" fillId="7" borderId="2" xfId="1" applyNumberFormat="1" applyFont="1" applyFill="1" applyBorder="1" applyAlignment="1">
      <alignment horizontal="center" vertical="center"/>
    </xf>
    <xf numFmtId="164" fontId="9" fillId="17" borderId="2" xfId="1" applyNumberFormat="1" applyFont="1" applyFill="1" applyBorder="1" applyAlignment="1">
      <alignment vertical="center"/>
    </xf>
    <xf numFmtId="164" fontId="9" fillId="20" borderId="2" xfId="1" applyNumberFormat="1" applyFont="1" applyFill="1" applyBorder="1" applyAlignment="1">
      <alignment vertical="center"/>
    </xf>
    <xf numFmtId="164" fontId="18" fillId="7" borderId="2" xfId="1" applyNumberFormat="1" applyFont="1" applyFill="1" applyBorder="1" applyAlignment="1">
      <alignment horizontal="center"/>
    </xf>
    <xf numFmtId="164" fontId="18" fillId="7" borderId="2" xfId="1" applyNumberFormat="1" applyFont="1" applyFill="1" applyBorder="1" applyAlignment="1">
      <alignment horizontal="center" vertical="center"/>
    </xf>
    <xf numFmtId="0" fontId="0" fillId="0" borderId="0" xfId="0" applyAlignment="1">
      <alignment vertical="center"/>
    </xf>
    <xf numFmtId="164" fontId="0" fillId="7" borderId="2" xfId="1" applyNumberFormat="1" applyFont="1" applyFill="1" applyBorder="1" applyAlignment="1">
      <alignment horizontal="center" vertical="center"/>
    </xf>
    <xf numFmtId="0" fontId="0" fillId="22" borderId="0" xfId="0" applyFill="1" applyAlignment="1">
      <alignment horizontal="center"/>
    </xf>
    <xf numFmtId="0" fontId="0" fillId="24" borderId="2" xfId="0" applyFill="1" applyBorder="1" applyAlignment="1">
      <alignment horizontal="center"/>
    </xf>
    <xf numFmtId="164" fontId="0" fillId="24" borderId="2" xfId="1" applyNumberFormat="1" applyFont="1" applyFill="1" applyBorder="1"/>
    <xf numFmtId="0" fontId="26" fillId="24" borderId="2" xfId="0" applyFont="1" applyFill="1" applyBorder="1" applyAlignment="1">
      <alignment horizontal="center"/>
    </xf>
    <xf numFmtId="0" fontId="0" fillId="24" borderId="2" xfId="0" applyFill="1" applyBorder="1" applyAlignment="1">
      <alignment horizontal="center" vertical="center"/>
    </xf>
    <xf numFmtId="164" fontId="0" fillId="24" borderId="2" xfId="1" applyNumberFormat="1" applyFont="1" applyFill="1" applyBorder="1" applyAlignment="1">
      <alignment vertical="center"/>
    </xf>
    <xf numFmtId="0" fontId="0" fillId="9" borderId="2" xfId="0" applyFill="1" applyBorder="1" applyAlignment="1">
      <alignment horizontal="center"/>
    </xf>
    <xf numFmtId="164" fontId="0" fillId="9" borderId="2" xfId="1" applyNumberFormat="1" applyFont="1" applyFill="1" applyBorder="1" applyAlignment="1">
      <alignment vertical="center"/>
    </xf>
    <xf numFmtId="0" fontId="21" fillId="9" borderId="2" xfId="0" applyFont="1" applyFill="1" applyBorder="1" applyAlignment="1">
      <alignment horizontal="center"/>
    </xf>
    <xf numFmtId="0" fontId="0" fillId="9" borderId="2" xfId="0" applyFill="1" applyBorder="1" applyAlignment="1">
      <alignment horizontal="center" vertical="center"/>
    </xf>
    <xf numFmtId="164" fontId="0" fillId="9" borderId="2" xfId="1" applyNumberFormat="1" applyFont="1" applyFill="1" applyBorder="1"/>
    <xf numFmtId="0" fontId="21" fillId="24" borderId="2" xfId="0" applyFont="1" applyFill="1" applyBorder="1" applyAlignment="1">
      <alignment horizontal="center"/>
    </xf>
    <xf numFmtId="0" fontId="18" fillId="9" borderId="2" xfId="0" applyFont="1" applyFill="1" applyBorder="1" applyAlignment="1">
      <alignment horizontal="center" vertical="center"/>
    </xf>
    <xf numFmtId="0" fontId="25" fillId="9" borderId="2" xfId="0" applyFont="1" applyFill="1" applyBorder="1" applyAlignment="1">
      <alignment horizontal="center"/>
    </xf>
    <xf numFmtId="0" fontId="18" fillId="9" borderId="2" xfId="0" applyFont="1" applyFill="1" applyBorder="1" applyAlignment="1">
      <alignment horizontal="center"/>
    </xf>
    <xf numFmtId="0" fontId="27" fillId="0" borderId="0" xfId="0" applyFont="1" applyAlignment="1">
      <alignment vertical="top"/>
    </xf>
    <xf numFmtId="0" fontId="28" fillId="0" borderId="0" xfId="0" applyFont="1"/>
    <xf numFmtId="0" fontId="29" fillId="0" borderId="0" xfId="0" applyFont="1"/>
    <xf numFmtId="0" fontId="27" fillId="0" borderId="1" xfId="0" applyFont="1" applyBorder="1" applyAlignment="1">
      <alignment horizontal="center" vertical="center"/>
    </xf>
    <xf numFmtId="0" fontId="27" fillId="0" borderId="1" xfId="0" applyFont="1" applyBorder="1" applyAlignment="1">
      <alignment vertical="center"/>
    </xf>
    <xf numFmtId="0" fontId="28" fillId="0" borderId="0" xfId="0" applyFont="1" applyAlignment="1">
      <alignment vertical="center"/>
    </xf>
    <xf numFmtId="0" fontId="28" fillId="0" borderId="1" xfId="0" applyFont="1" applyBorder="1" applyAlignment="1">
      <alignment horizontal="center" vertical="top" wrapText="1"/>
    </xf>
    <xf numFmtId="0" fontId="28" fillId="0" borderId="1" xfId="0" applyFont="1" applyBorder="1" applyAlignment="1">
      <alignment vertical="center" wrapText="1"/>
    </xf>
    <xf numFmtId="0" fontId="28" fillId="0" borderId="1"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5" xfId="0" applyFont="1" applyBorder="1" applyAlignment="1">
      <alignment vertical="center" wrapText="1"/>
    </xf>
    <xf numFmtId="0" fontId="28" fillId="0" borderId="2" xfId="0" applyFont="1" applyBorder="1" applyAlignment="1">
      <alignment horizontal="center" vertical="center" wrapText="1"/>
    </xf>
    <xf numFmtId="0" fontId="28" fillId="0" borderId="2" xfId="0" applyFont="1" applyBorder="1" applyAlignment="1">
      <alignment vertical="center" wrapText="1"/>
    </xf>
    <xf numFmtId="0" fontId="28" fillId="0" borderId="1" xfId="0" applyFont="1" applyBorder="1" applyAlignment="1">
      <alignment horizontal="center" vertical="top"/>
    </xf>
    <xf numFmtId="0" fontId="28" fillId="0" borderId="1" xfId="0" applyFont="1" applyBorder="1" applyAlignment="1">
      <alignment vertical="center"/>
    </xf>
    <xf numFmtId="0" fontId="28" fillId="0" borderId="1" xfId="0" applyFont="1" applyBorder="1" applyAlignment="1">
      <alignment horizontal="center" vertical="center"/>
    </xf>
    <xf numFmtId="2" fontId="28" fillId="0" borderId="1" xfId="0" applyNumberFormat="1" applyFont="1" applyBorder="1" applyAlignment="1">
      <alignment horizontal="center" vertical="top"/>
    </xf>
    <xf numFmtId="0" fontId="27" fillId="0" borderId="1" xfId="0" applyFont="1" applyBorder="1" applyAlignment="1">
      <alignment horizontal="center" vertical="top" wrapText="1"/>
    </xf>
    <xf numFmtId="0" fontId="28" fillId="0" borderId="0" xfId="0" applyFont="1" applyAlignment="1">
      <alignment horizontal="center"/>
    </xf>
    <xf numFmtId="0" fontId="28" fillId="0" borderId="0" xfId="0" applyFont="1" applyAlignment="1">
      <alignment horizontal="center" vertical="center"/>
    </xf>
    <xf numFmtId="0" fontId="28" fillId="0" borderId="0" xfId="0" applyFont="1" applyAlignment="1">
      <alignment horizontal="left" vertical="center"/>
    </xf>
    <xf numFmtId="0" fontId="27" fillId="0" borderId="15" xfId="0" applyFont="1" applyBorder="1" applyAlignment="1">
      <alignment horizontal="center" vertical="center"/>
    </xf>
    <xf numFmtId="0" fontId="27" fillId="0" borderId="15" xfId="0" applyFont="1" applyBorder="1" applyAlignment="1">
      <alignment vertical="center"/>
    </xf>
    <xf numFmtId="0" fontId="28" fillId="25" borderId="1" xfId="0" applyFont="1" applyFill="1" applyBorder="1" applyAlignment="1">
      <alignment horizontal="center" vertical="center" wrapText="1"/>
    </xf>
    <xf numFmtId="0" fontId="28" fillId="0" borderId="5" xfId="0" applyFont="1" applyBorder="1" applyAlignment="1">
      <alignment horizontal="center" vertical="top"/>
    </xf>
    <xf numFmtId="0" fontId="28" fillId="0" borderId="5" xfId="0" applyFont="1" applyBorder="1" applyAlignment="1">
      <alignment vertical="center"/>
    </xf>
    <xf numFmtId="0" fontId="28" fillId="0" borderId="5" xfId="0" applyFont="1" applyBorder="1" applyAlignment="1">
      <alignment horizontal="center" vertical="center"/>
    </xf>
    <xf numFmtId="44" fontId="28" fillId="0" borderId="0" xfId="0" applyNumberFormat="1" applyFont="1" applyAlignment="1">
      <alignment vertical="center"/>
    </xf>
    <xf numFmtId="0" fontId="5" fillId="3" borderId="2" xfId="0" applyFont="1" applyFill="1" applyBorder="1" applyAlignment="1">
      <alignment horizontal="center" vertical="top"/>
    </xf>
    <xf numFmtId="0" fontId="5" fillId="5" borderId="7" xfId="0" applyFont="1" applyFill="1" applyBorder="1" applyAlignment="1">
      <alignment horizontal="center" vertical="top"/>
    </xf>
    <xf numFmtId="0" fontId="5" fillId="5" borderId="11" xfId="0" applyFont="1" applyFill="1" applyBorder="1" applyAlignment="1">
      <alignment horizontal="center" vertical="center"/>
    </xf>
    <xf numFmtId="0" fontId="5" fillId="5" borderId="13" xfId="0" applyFont="1" applyFill="1" applyBorder="1" applyAlignment="1">
      <alignment horizontal="center" vertical="center"/>
    </xf>
    <xf numFmtId="0" fontId="5" fillId="5" borderId="14" xfId="0" applyFont="1" applyFill="1" applyBorder="1" applyAlignment="1">
      <alignment horizontal="center" vertical="top"/>
    </xf>
    <xf numFmtId="0" fontId="5" fillId="5" borderId="8" xfId="0" applyFont="1" applyFill="1" applyBorder="1" applyAlignment="1">
      <alignment horizontal="center" vertical="center"/>
    </xf>
    <xf numFmtId="0" fontId="5" fillId="5" borderId="9" xfId="0" applyFont="1" applyFill="1" applyBorder="1" applyAlignment="1">
      <alignment horizontal="center" vertical="top"/>
    </xf>
    <xf numFmtId="0" fontId="5" fillId="5" borderId="0" xfId="0" applyFont="1" applyFill="1" applyAlignment="1">
      <alignment horizontal="center" vertical="center"/>
    </xf>
    <xf numFmtId="0" fontId="5" fillId="5" borderId="0" xfId="0" applyFont="1" applyFill="1" applyAlignment="1">
      <alignment horizontal="center" vertical="top"/>
    </xf>
    <xf numFmtId="0" fontId="5" fillId="5" borderId="10" xfId="0" applyFont="1" applyFill="1" applyBorder="1" applyAlignment="1">
      <alignment horizontal="center" vertical="center"/>
    </xf>
    <xf numFmtId="0" fontId="5" fillId="3" borderId="9" xfId="0" applyFont="1" applyFill="1" applyBorder="1" applyAlignment="1">
      <alignment horizontal="center" vertical="top"/>
    </xf>
    <xf numFmtId="0" fontId="5" fillId="3" borderId="0" xfId="0" applyFont="1" applyFill="1" applyAlignment="1">
      <alignment horizontal="center" vertical="top"/>
    </xf>
    <xf numFmtId="0" fontId="5" fillId="3" borderId="10" xfId="0" applyFont="1" applyFill="1" applyBorder="1" applyAlignment="1">
      <alignment horizontal="center" vertical="top"/>
    </xf>
    <xf numFmtId="0" fontId="5" fillId="3" borderId="12" xfId="0" applyFont="1" applyFill="1" applyBorder="1" applyAlignment="1">
      <alignment horizontal="center" vertical="top"/>
    </xf>
    <xf numFmtId="0" fontId="5" fillId="3" borderId="11" xfId="0" applyFont="1" applyFill="1" applyBorder="1" applyAlignment="1">
      <alignment horizontal="center" vertical="top"/>
    </xf>
    <xf numFmtId="0" fontId="10" fillId="9" borderId="2" xfId="0" applyFont="1" applyFill="1" applyBorder="1" applyAlignment="1">
      <alignment horizontal="center" vertical="center"/>
    </xf>
    <xf numFmtId="0" fontId="5" fillId="0" borderId="2" xfId="0" applyFont="1" applyBorder="1" applyAlignment="1">
      <alignment horizontal="left" vertical="top"/>
    </xf>
    <xf numFmtId="0" fontId="4" fillId="0" borderId="2" xfId="0" applyFont="1" applyBorder="1" applyAlignment="1">
      <alignment horizontal="left" vertical="top"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11" fillId="14" borderId="2" xfId="0" applyFont="1" applyFill="1" applyBorder="1" applyAlignment="1">
      <alignment horizontal="center" vertical="center" wrapText="1"/>
    </xf>
    <xf numFmtId="0" fontId="5" fillId="11" borderId="11" xfId="0" applyFont="1" applyFill="1" applyBorder="1" applyAlignment="1">
      <alignment horizontal="center"/>
    </xf>
    <xf numFmtId="0" fontId="5" fillId="11" borderId="11" xfId="0" applyFont="1" applyFill="1" applyBorder="1" applyAlignment="1">
      <alignment horizontal="center" vertical="center"/>
    </xf>
    <xf numFmtId="0" fontId="8" fillId="10" borderId="0" xfId="0" applyFont="1" applyFill="1" applyAlignment="1">
      <alignment horizontal="center" vertical="center"/>
    </xf>
    <xf numFmtId="0" fontId="8" fillId="13" borderId="0" xfId="0" applyFont="1" applyFill="1" applyAlignment="1">
      <alignment horizontal="center" vertical="center"/>
    </xf>
    <xf numFmtId="0" fontId="27" fillId="0" borderId="17" xfId="0" applyFont="1" applyBorder="1" applyAlignment="1">
      <alignment horizontal="center" vertical="center"/>
    </xf>
    <xf numFmtId="0" fontId="27" fillId="0" borderId="19" xfId="0" applyFont="1" applyBorder="1" applyAlignment="1">
      <alignment horizontal="center" vertical="center"/>
    </xf>
    <xf numFmtId="0" fontId="27" fillId="0" borderId="18" xfId="0" applyFont="1" applyBorder="1" applyAlignment="1">
      <alignment horizontal="center" vertical="center"/>
    </xf>
    <xf numFmtId="0" fontId="13" fillId="0" borderId="2" xfId="0" applyFont="1" applyBorder="1" applyAlignment="1">
      <alignment horizontal="center" vertical="center"/>
    </xf>
    <xf numFmtId="0" fontId="14" fillId="16" borderId="0" xfId="0" applyFont="1" applyFill="1" applyAlignment="1">
      <alignment horizontal="right"/>
    </xf>
    <xf numFmtId="0" fontId="19" fillId="15" borderId="0" xfId="0" applyFont="1" applyFill="1" applyAlignment="1">
      <alignment horizontal="center"/>
    </xf>
    <xf numFmtId="0" fontId="19" fillId="15" borderId="16" xfId="0" applyFont="1" applyFill="1" applyBorder="1" applyAlignment="1">
      <alignment horizontal="center"/>
    </xf>
    <xf numFmtId="0" fontId="20" fillId="15" borderId="0" xfId="0" applyFont="1" applyFill="1" applyAlignment="1">
      <alignment horizontal="center"/>
    </xf>
    <xf numFmtId="0" fontId="27" fillId="0" borderId="15" xfId="0" applyFont="1" applyBorder="1" applyAlignment="1">
      <alignment horizontal="center" vertical="center" wrapText="1"/>
    </xf>
    <xf numFmtId="0" fontId="28" fillId="0" borderId="5" xfId="0" applyFont="1" applyBorder="1" applyAlignment="1">
      <alignment horizontal="center" vertical="top" wrapText="1"/>
    </xf>
    <xf numFmtId="0" fontId="28" fillId="0" borderId="2" xfId="0" applyFont="1" applyBorder="1" applyAlignment="1">
      <alignment horizontal="center" vertical="top" wrapText="1"/>
    </xf>
    <xf numFmtId="0" fontId="27" fillId="0" borderId="0" xfId="0" applyFont="1" applyAlignment="1">
      <alignment horizontal="center" vertical="top"/>
    </xf>
    <xf numFmtId="0" fontId="27" fillId="0" borderId="1" xfId="0" applyFont="1" applyBorder="1" applyAlignment="1">
      <alignment horizontal="center" vertical="top"/>
    </xf>
    <xf numFmtId="0" fontId="27" fillId="26" borderId="1" xfId="0" applyFont="1" applyFill="1" applyBorder="1" applyAlignment="1">
      <alignment vertical="center"/>
    </xf>
    <xf numFmtId="0" fontId="27" fillId="26" borderId="1" xfId="0" applyFont="1" applyFill="1" applyBorder="1" applyAlignment="1">
      <alignment vertical="center" wrapText="1"/>
    </xf>
    <xf numFmtId="0" fontId="27" fillId="0" borderId="1" xfId="0" applyFont="1" applyBorder="1" applyAlignment="1">
      <alignment vertical="center" wrapText="1"/>
    </xf>
    <xf numFmtId="0" fontId="27" fillId="0" borderId="3" xfId="0" applyFont="1" applyBorder="1" applyAlignment="1">
      <alignment horizontal="center" vertical="top" wrapText="1"/>
    </xf>
    <xf numFmtId="0" fontId="27" fillId="0" borderId="2" xfId="0" applyFont="1" applyBorder="1" applyAlignment="1">
      <alignment vertical="center" wrapText="1"/>
    </xf>
    <xf numFmtId="0" fontId="27" fillId="0" borderId="2" xfId="0" applyFont="1" applyBorder="1" applyAlignment="1">
      <alignment horizontal="center" vertical="top"/>
    </xf>
    <xf numFmtId="0" fontId="27" fillId="0" borderId="2" xfId="0" applyFont="1" applyBorder="1" applyAlignment="1">
      <alignment horizontal="center" vertical="center"/>
    </xf>
    <xf numFmtId="0" fontId="27" fillId="26" borderId="15" xfId="0" applyFont="1" applyFill="1" applyBorder="1" applyAlignment="1">
      <alignment vertical="center"/>
    </xf>
    <xf numFmtId="0" fontId="28" fillId="0" borderId="15" xfId="0" applyFont="1" applyBorder="1" applyAlignment="1">
      <alignment horizontal="center" vertical="top"/>
    </xf>
    <xf numFmtId="0" fontId="28" fillId="0" borderId="15" xfId="0" applyFont="1" applyBorder="1" applyAlignment="1">
      <alignment horizontal="center" vertical="center"/>
    </xf>
  </cellXfs>
  <cellStyles count="4">
    <cellStyle name="Millares" xfId="2" builtinId="3"/>
    <cellStyle name="Moneda" xfId="1" builtinId="4"/>
    <cellStyle name="Normal" xfId="0" builtinId="0"/>
    <cellStyle name="Normal 2" xfId="3" xr:uid="{00000000-0005-0000-0000-000003000000}"/>
  </cellStyles>
  <dxfs count="0"/>
  <tableStyles count="0" defaultTableStyle="TableStyleMedium9" defaultPivotStyle="PivotStyleLight16"/>
  <colors>
    <mruColors>
      <color rgb="FFFF66FF"/>
      <color rgb="FFFF9933"/>
      <color rgb="FFFF9966"/>
      <color rgb="FFFFFFCC"/>
      <color rgb="FFCC9900"/>
      <color rgb="FFFFCCFF"/>
      <color rgb="FFCCFFCC"/>
      <color rgb="FFCCCCFF"/>
      <color rgb="FF660066"/>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89"/>
  <sheetViews>
    <sheetView topLeftCell="A103" zoomScale="140" zoomScaleNormal="140" workbookViewId="0">
      <pane xSplit="2" topLeftCell="D1" activePane="topRight" state="frozen"/>
      <selection activeCell="A10" sqref="A10"/>
      <selection pane="topRight" activeCell="O8" sqref="O8"/>
    </sheetView>
  </sheetViews>
  <sheetFormatPr baseColWidth="10" defaultColWidth="9.109375" defaultRowHeight="9.6" x14ac:dyDescent="0.2"/>
  <cols>
    <col min="1" max="1" width="4.44140625" style="152" customWidth="1"/>
    <col min="2" max="2" width="22" style="156" customWidth="1"/>
    <col min="3" max="3" width="6.33203125" style="1" hidden="1" customWidth="1"/>
    <col min="4" max="4" width="7.109375" style="129" customWidth="1"/>
    <col min="5" max="5" width="1.5546875" style="1" hidden="1" customWidth="1"/>
    <col min="6" max="6" width="11.109375" style="51" customWidth="1"/>
    <col min="7" max="7" width="12.5546875" style="51" hidden="1" customWidth="1"/>
    <col min="8" max="8" width="1.5546875" style="1" hidden="1" customWidth="1"/>
    <col min="9" max="9" width="11.44140625" style="130" customWidth="1"/>
    <col min="10" max="10" width="11.5546875" style="154" hidden="1" customWidth="1"/>
    <col min="11" max="11" width="34.6640625" style="1" hidden="1" customWidth="1"/>
    <col min="12" max="12" width="11.88671875" style="130" customWidth="1"/>
    <col min="13" max="13" width="13.88671875" style="130" hidden="1" customWidth="1"/>
    <col min="14" max="17" width="12" style="1" customWidth="1"/>
    <col min="18" max="18" width="11.5546875" style="1" bestFit="1" customWidth="1"/>
    <col min="19" max="16384" width="9.109375" style="1"/>
  </cols>
  <sheetData>
    <row r="1" spans="1:18" ht="15.6" customHeight="1" x14ac:dyDescent="0.2">
      <c r="A1" s="146"/>
      <c r="B1" s="54"/>
      <c r="C1" s="17"/>
      <c r="D1" s="54"/>
      <c r="E1" s="17"/>
      <c r="F1" s="54"/>
      <c r="G1" s="42"/>
    </row>
    <row r="2" spans="1:18" ht="12.9" customHeight="1" x14ac:dyDescent="0.2">
      <c r="A2" s="147" t="s">
        <v>1</v>
      </c>
      <c r="B2" s="119"/>
      <c r="C2" s="76"/>
      <c r="D2" s="119"/>
      <c r="E2" s="77"/>
      <c r="F2" s="316" t="s">
        <v>0</v>
      </c>
      <c r="G2" s="317"/>
      <c r="H2" s="321" t="s">
        <v>217</v>
      </c>
      <c r="I2" s="322"/>
      <c r="J2" s="322"/>
      <c r="K2" s="319" t="s">
        <v>257</v>
      </c>
      <c r="L2" s="320"/>
      <c r="M2" s="320"/>
      <c r="N2" s="318" t="s">
        <v>300</v>
      </c>
      <c r="O2" s="318"/>
      <c r="P2" s="318"/>
      <c r="Q2" s="318"/>
      <c r="R2" s="318"/>
    </row>
    <row r="3" spans="1:18" ht="17.25" customHeight="1" x14ac:dyDescent="0.2">
      <c r="A3" s="5" t="s">
        <v>2</v>
      </c>
      <c r="B3" s="155" t="s">
        <v>3</v>
      </c>
      <c r="C3" s="4" t="s">
        <v>119</v>
      </c>
      <c r="D3" s="120" t="s">
        <v>4</v>
      </c>
      <c r="E3" s="4" t="s">
        <v>120</v>
      </c>
      <c r="F3" s="55" t="s">
        <v>218</v>
      </c>
      <c r="G3" s="43" t="s">
        <v>117</v>
      </c>
      <c r="H3" s="29" t="s">
        <v>115</v>
      </c>
      <c r="I3" s="137" t="s">
        <v>218</v>
      </c>
      <c r="J3" s="82" t="s">
        <v>117</v>
      </c>
      <c r="K3" s="29" t="s">
        <v>115</v>
      </c>
      <c r="L3" s="137" t="s">
        <v>218</v>
      </c>
      <c r="M3" s="82" t="s">
        <v>117</v>
      </c>
      <c r="N3" s="182" t="s">
        <v>295</v>
      </c>
      <c r="O3" s="182" t="s">
        <v>296</v>
      </c>
      <c r="P3" s="182" t="s">
        <v>297</v>
      </c>
      <c r="Q3" s="182" t="s">
        <v>298</v>
      </c>
      <c r="R3" s="182" t="s">
        <v>299</v>
      </c>
    </row>
    <row r="4" spans="1:18" ht="12" customHeight="1" x14ac:dyDescent="0.2">
      <c r="A4" s="5">
        <v>1</v>
      </c>
      <c r="B4" s="40" t="s">
        <v>5</v>
      </c>
      <c r="C4" s="6"/>
      <c r="D4" s="121"/>
      <c r="E4" s="6"/>
      <c r="F4" s="56"/>
      <c r="G4" s="44"/>
      <c r="H4" s="28" t="s">
        <v>5</v>
      </c>
      <c r="I4" s="18"/>
      <c r="J4" s="66"/>
      <c r="K4" s="28" t="s">
        <v>5</v>
      </c>
      <c r="L4" s="131"/>
      <c r="M4" s="131"/>
    </row>
    <row r="5" spans="1:18" ht="16.5" customHeight="1" x14ac:dyDescent="0.2">
      <c r="A5" s="7">
        <v>1.1000000000000001</v>
      </c>
      <c r="B5" s="12" t="s">
        <v>6</v>
      </c>
      <c r="C5" s="6" t="s">
        <v>7</v>
      </c>
      <c r="D5" s="121">
        <v>2</v>
      </c>
      <c r="E5" s="6"/>
      <c r="F5" s="56">
        <v>1216656</v>
      </c>
      <c r="G5" s="44">
        <f>+F5*D5</f>
        <v>2433312</v>
      </c>
      <c r="H5" s="20" t="s">
        <v>6</v>
      </c>
      <c r="I5" s="21">
        <v>1323166.6666666667</v>
      </c>
      <c r="J5" s="66">
        <f>+I5*D5</f>
        <v>2646333.3333333335</v>
      </c>
      <c r="K5" s="83" t="s">
        <v>258</v>
      </c>
      <c r="L5" s="44">
        <v>1890630</v>
      </c>
      <c r="M5" s="44">
        <f>+L5*D5</f>
        <v>3781260</v>
      </c>
      <c r="N5" s="67">
        <f>AVERAGE(F5,I5,L5)</f>
        <v>1476817.5555555557</v>
      </c>
      <c r="O5" s="67">
        <f>HARMEAN(F5,I5,L5)</f>
        <v>1424087.6373244885</v>
      </c>
      <c r="P5" s="67">
        <f>GEOMEAN(F5,I5,L5)</f>
        <v>1449204.3630766855</v>
      </c>
      <c r="Q5" s="184">
        <f>ROUND(MIN(N5:P5),0)</f>
        <v>1424088</v>
      </c>
      <c r="R5" s="185">
        <f>+Q5*D5</f>
        <v>2848176</v>
      </c>
    </row>
    <row r="6" spans="1:18" ht="18" customHeight="1" x14ac:dyDescent="0.2">
      <c r="A6" s="148" t="s">
        <v>122</v>
      </c>
      <c r="B6" s="13" t="s">
        <v>123</v>
      </c>
      <c r="C6" s="8" t="s">
        <v>7</v>
      </c>
      <c r="D6" s="122" t="s">
        <v>124</v>
      </c>
      <c r="E6" s="6" t="s">
        <v>8</v>
      </c>
      <c r="F6" s="57">
        <v>703127</v>
      </c>
      <c r="G6" s="44">
        <f>+F6*D6</f>
        <v>1406254</v>
      </c>
      <c r="H6" s="20" t="s">
        <v>123</v>
      </c>
      <c r="I6" s="21">
        <v>708333.33333333337</v>
      </c>
      <c r="J6" s="66">
        <f>+I6*D6</f>
        <v>1416666.6666666667</v>
      </c>
      <c r="K6" s="84" t="s">
        <v>259</v>
      </c>
      <c r="L6" s="81">
        <v>934200</v>
      </c>
      <c r="M6" s="44">
        <f>+L6*D6</f>
        <v>1868400</v>
      </c>
      <c r="N6" s="67">
        <f>AVERAGE(F6,I6,L6)</f>
        <v>781886.77777777787</v>
      </c>
      <c r="O6" s="67">
        <f>HARMEAN(F6,I6,L6)</f>
        <v>768360.45736286521</v>
      </c>
      <c r="P6" s="67">
        <f>GEOMEAN(F6,I6,L6)</f>
        <v>774884.73572635371</v>
      </c>
      <c r="Q6" s="184">
        <f>ROUND(MIN(N6:P6),0)</f>
        <v>768360</v>
      </c>
      <c r="R6" s="185">
        <f>+Q6*D6</f>
        <v>1536720</v>
      </c>
    </row>
    <row r="7" spans="1:18" ht="9" customHeight="1" x14ac:dyDescent="0.2">
      <c r="A7" s="149"/>
      <c r="B7" s="73"/>
      <c r="C7" s="9"/>
      <c r="D7" s="123"/>
      <c r="E7" s="9"/>
      <c r="F7" s="58"/>
      <c r="G7" s="45">
        <v>3839567</v>
      </c>
      <c r="H7" s="20"/>
      <c r="I7" s="18"/>
      <c r="J7" s="45">
        <f>SUM(J5:J6)</f>
        <v>4063000</v>
      </c>
      <c r="K7" s="80"/>
      <c r="M7" s="132">
        <f>SUM(M5:M6)</f>
        <v>5649660</v>
      </c>
      <c r="R7" s="187">
        <f>SUM(R5:R6)</f>
        <v>4384896</v>
      </c>
    </row>
    <row r="8" spans="1:18" ht="11.25" customHeight="1" x14ac:dyDescent="0.2">
      <c r="A8" s="5">
        <v>2</v>
      </c>
      <c r="B8" s="40" t="s">
        <v>9</v>
      </c>
      <c r="C8" s="6"/>
      <c r="D8" s="121"/>
      <c r="E8" s="6"/>
      <c r="F8" s="56"/>
      <c r="G8" s="44"/>
      <c r="H8" s="314" t="s">
        <v>9</v>
      </c>
      <c r="I8" s="314"/>
      <c r="J8" s="66"/>
      <c r="K8" s="314" t="s">
        <v>9</v>
      </c>
      <c r="L8" s="314"/>
      <c r="M8" s="131"/>
    </row>
    <row r="9" spans="1:18" s="172" customFormat="1" ht="12" customHeight="1" x14ac:dyDescent="0.2">
      <c r="A9" s="168">
        <v>2.1</v>
      </c>
      <c r="B9" s="169" t="s">
        <v>10</v>
      </c>
      <c r="C9" s="6" t="s">
        <v>7</v>
      </c>
      <c r="D9" s="127">
        <v>1</v>
      </c>
      <c r="E9" s="6"/>
      <c r="F9" s="64">
        <v>1813560</v>
      </c>
      <c r="G9" s="65">
        <f>+F9*D9</f>
        <v>1813560</v>
      </c>
      <c r="H9" s="20" t="s">
        <v>10</v>
      </c>
      <c r="I9" s="170">
        <v>1895000</v>
      </c>
      <c r="J9" s="171">
        <f>+I9*D9</f>
        <v>1895000</v>
      </c>
      <c r="K9" s="80" t="s">
        <v>266</v>
      </c>
      <c r="L9" s="65">
        <v>2132760</v>
      </c>
      <c r="M9" s="65">
        <f>+L9*D9</f>
        <v>2132760</v>
      </c>
      <c r="N9" s="67">
        <f>AVERAGE(F9,I9,L9)</f>
        <v>1947106.6666666667</v>
      </c>
      <c r="O9" s="67">
        <f>HARMEAN(F9,I9,L9)</f>
        <v>1938006.8320992824</v>
      </c>
      <c r="P9" s="67">
        <f>GEOMEAN(F9,I9,L9)</f>
        <v>1942500.0703968809</v>
      </c>
      <c r="Q9" s="184">
        <f>ROUND(MIN(N9:P9),0)</f>
        <v>1938007</v>
      </c>
      <c r="R9" s="185">
        <f>+Q9*D9</f>
        <v>1938007</v>
      </c>
    </row>
    <row r="10" spans="1:18" ht="20.25" customHeight="1" x14ac:dyDescent="0.2">
      <c r="A10" s="148" t="s">
        <v>125</v>
      </c>
      <c r="B10" s="13" t="s">
        <v>123</v>
      </c>
      <c r="C10" s="8" t="s">
        <v>7</v>
      </c>
      <c r="D10" s="122" t="s">
        <v>126</v>
      </c>
      <c r="E10" s="6" t="s">
        <v>8</v>
      </c>
      <c r="F10" s="57">
        <v>703127</v>
      </c>
      <c r="G10" s="44">
        <f>+F10*D10</f>
        <v>703127</v>
      </c>
      <c r="H10" s="20" t="s">
        <v>123</v>
      </c>
      <c r="I10" s="21">
        <v>708333.33333333337</v>
      </c>
      <c r="J10" s="66">
        <f>+I10*D10</f>
        <v>708333.33333333337</v>
      </c>
      <c r="K10" s="84" t="s">
        <v>259</v>
      </c>
      <c r="L10" s="81">
        <v>934200</v>
      </c>
      <c r="M10" s="44">
        <f>+L10*D10</f>
        <v>934200</v>
      </c>
      <c r="N10" s="67">
        <f t="shared" ref="N10:N11" si="0">AVERAGE(F10,I10,L10)</f>
        <v>781886.77777777787</v>
      </c>
      <c r="O10" s="67">
        <f t="shared" ref="O10:O11" si="1">HARMEAN(F10,I10,L10)</f>
        <v>768360.45736286521</v>
      </c>
      <c r="P10" s="67">
        <f t="shared" ref="P10:P11" si="2">GEOMEAN(F10,I10,L10)</f>
        <v>774884.73572635371</v>
      </c>
      <c r="Q10" s="184">
        <f t="shared" ref="Q10:Q11" si="3">ROUND(MIN(N10:P10),0)</f>
        <v>768360</v>
      </c>
      <c r="R10" s="185">
        <f t="shared" ref="R10:R11" si="4">+Q10*D10</f>
        <v>768360</v>
      </c>
    </row>
    <row r="11" spans="1:18" ht="14.25" customHeight="1" x14ac:dyDescent="0.2">
      <c r="A11" s="148" t="s">
        <v>127</v>
      </c>
      <c r="B11" s="13" t="s">
        <v>128</v>
      </c>
      <c r="C11" s="8" t="s">
        <v>7</v>
      </c>
      <c r="D11" s="122" t="s">
        <v>129</v>
      </c>
      <c r="E11" s="6" t="s">
        <v>8</v>
      </c>
      <c r="F11" s="57">
        <v>402065</v>
      </c>
      <c r="G11" s="44">
        <f>+F11*D11</f>
        <v>3618585</v>
      </c>
      <c r="H11" s="91" t="s">
        <v>128</v>
      </c>
      <c r="I11" s="98">
        <v>402065</v>
      </c>
      <c r="J11" s="115">
        <f>+I11*D11</f>
        <v>3618585</v>
      </c>
      <c r="K11" s="80" t="s">
        <v>270</v>
      </c>
      <c r="L11" s="44">
        <v>378250</v>
      </c>
      <c r="M11" s="44">
        <f>+L11*D11</f>
        <v>3404250</v>
      </c>
      <c r="N11" s="67">
        <f t="shared" si="0"/>
        <v>394126.66666666669</v>
      </c>
      <c r="O11" s="67">
        <f t="shared" si="1"/>
        <v>393800.31223971042</v>
      </c>
      <c r="P11" s="67">
        <f t="shared" si="2"/>
        <v>393964.56246998813</v>
      </c>
      <c r="Q11" s="184">
        <f t="shared" si="3"/>
        <v>393800</v>
      </c>
      <c r="R11" s="185">
        <f t="shared" si="4"/>
        <v>3544200</v>
      </c>
    </row>
    <row r="12" spans="1:18" ht="9" customHeight="1" x14ac:dyDescent="0.2">
      <c r="A12" s="149"/>
      <c r="B12" s="73"/>
      <c r="C12" s="9"/>
      <c r="D12" s="123"/>
      <c r="E12" s="9"/>
      <c r="F12" s="58"/>
      <c r="G12" s="46">
        <v>6135275</v>
      </c>
      <c r="H12" s="27"/>
      <c r="I12" s="25"/>
      <c r="J12" s="94">
        <f>SUM(J8:J11)</f>
        <v>6221918.333333334</v>
      </c>
      <c r="K12" s="80"/>
      <c r="M12" s="132">
        <f>SUM(M9:M11)</f>
        <v>6471210</v>
      </c>
      <c r="R12" s="187">
        <f>SUM(R9:R11)</f>
        <v>6250567</v>
      </c>
    </row>
    <row r="13" spans="1:18" ht="12" customHeight="1" x14ac:dyDescent="0.2">
      <c r="A13" s="5">
        <v>3</v>
      </c>
      <c r="B13" s="40" t="s">
        <v>11</v>
      </c>
      <c r="C13" s="6"/>
      <c r="D13" s="121"/>
      <c r="E13" s="6"/>
      <c r="F13" s="56"/>
      <c r="G13" s="44"/>
      <c r="H13" s="28" t="s">
        <v>11</v>
      </c>
      <c r="I13" s="18"/>
      <c r="J13" s="66"/>
      <c r="K13" s="28" t="s">
        <v>11</v>
      </c>
      <c r="L13" s="131"/>
      <c r="M13" s="131"/>
    </row>
    <row r="14" spans="1:18" s="172" customFormat="1" ht="11.25" customHeight="1" x14ac:dyDescent="0.2">
      <c r="A14" s="168">
        <v>3.1</v>
      </c>
      <c r="B14" s="173" t="s">
        <v>12</v>
      </c>
      <c r="C14" s="6" t="s">
        <v>7</v>
      </c>
      <c r="D14" s="127">
        <v>1</v>
      </c>
      <c r="E14" s="6"/>
      <c r="F14" s="174">
        <v>5697720</v>
      </c>
      <c r="G14" s="175">
        <f>+F14*D14</f>
        <v>5697720</v>
      </c>
      <c r="H14" s="20" t="s">
        <v>219</v>
      </c>
      <c r="I14" s="31">
        <v>6980000</v>
      </c>
      <c r="J14" s="176">
        <f>+I14*D14</f>
        <v>6980000</v>
      </c>
      <c r="K14" s="71" t="s">
        <v>12</v>
      </c>
      <c r="L14" s="177">
        <v>5697720</v>
      </c>
      <c r="M14" s="178">
        <f>+L14*D14</f>
        <v>5697720</v>
      </c>
      <c r="N14" s="67">
        <f t="shared" ref="N14" si="5">AVERAGE(F14,I14,L14)</f>
        <v>6125146.666666667</v>
      </c>
      <c r="O14" s="67">
        <f t="shared" ref="O14" si="6">HARMEAN(F14,I14,L14)</f>
        <v>6069384.282612633</v>
      </c>
      <c r="P14" s="67">
        <f t="shared" ref="P14" si="7">GEOMEAN(F14,I14,L14)</f>
        <v>6096574.3744169734</v>
      </c>
      <c r="Q14" s="184">
        <f t="shared" ref="Q14" si="8">ROUND(MIN(N14:P14),0)</f>
        <v>6069384</v>
      </c>
      <c r="R14" s="185">
        <f t="shared" ref="R14" si="9">+Q14*D14</f>
        <v>6069384</v>
      </c>
    </row>
    <row r="15" spans="1:18" ht="12.75" customHeight="1" x14ac:dyDescent="0.2">
      <c r="A15" s="148" t="s">
        <v>130</v>
      </c>
      <c r="B15" s="13" t="s">
        <v>131</v>
      </c>
      <c r="C15" s="8" t="s">
        <v>7</v>
      </c>
      <c r="D15" s="122" t="s">
        <v>126</v>
      </c>
      <c r="E15" s="6"/>
      <c r="F15" s="57">
        <v>745054</v>
      </c>
      <c r="G15" s="44">
        <f>+F15*D15</f>
        <v>745054</v>
      </c>
      <c r="H15" s="30" t="s">
        <v>131</v>
      </c>
      <c r="I15" s="21">
        <v>950000</v>
      </c>
      <c r="J15" s="66">
        <f>+I15*D15</f>
        <v>950000</v>
      </c>
      <c r="K15" s="53" t="s">
        <v>131</v>
      </c>
      <c r="L15" s="72">
        <v>745054</v>
      </c>
      <c r="M15" s="116">
        <f>+L15*D15</f>
        <v>745054</v>
      </c>
      <c r="N15" s="67">
        <f t="shared" ref="N15:N16" si="10">AVERAGE(F15,I15,L15)</f>
        <v>813369.33333333337</v>
      </c>
      <c r="O15" s="67">
        <f t="shared" ref="O15:O16" si="11">HARMEAN(F15,I15,L15)</f>
        <v>802782.81653229007</v>
      </c>
      <c r="P15" s="67">
        <f t="shared" ref="P15:P16" si="12">GEOMEAN(F15,I15,L15)</f>
        <v>807916.29741566652</v>
      </c>
      <c r="Q15" s="184">
        <f t="shared" ref="Q15:Q16" si="13">ROUND(MIN(N15:P15),0)</f>
        <v>802783</v>
      </c>
      <c r="R15" s="185">
        <f t="shared" ref="R15:R16" si="14">+Q15*D15</f>
        <v>802783</v>
      </c>
    </row>
    <row r="16" spans="1:18" ht="15.75" customHeight="1" x14ac:dyDescent="0.2">
      <c r="A16" s="148" t="s">
        <v>132</v>
      </c>
      <c r="B16" s="13" t="s">
        <v>133</v>
      </c>
      <c r="C16" s="8" t="s">
        <v>7</v>
      </c>
      <c r="D16" s="122" t="s">
        <v>124</v>
      </c>
      <c r="E16" s="6"/>
      <c r="F16" s="57">
        <v>495619</v>
      </c>
      <c r="G16" s="44">
        <f>+F16*D16</f>
        <v>991238</v>
      </c>
      <c r="H16" s="30" t="s">
        <v>142</v>
      </c>
      <c r="I16" s="21">
        <v>518166.66666666669</v>
      </c>
      <c r="J16" s="66">
        <f>+I16*D16</f>
        <v>1036333.3333333334</v>
      </c>
      <c r="K16" s="84" t="s">
        <v>260</v>
      </c>
      <c r="L16" s="87">
        <v>609360</v>
      </c>
      <c r="M16" s="44">
        <f>+L16*D16</f>
        <v>1218720</v>
      </c>
      <c r="N16" s="67">
        <f t="shared" si="10"/>
        <v>541048.55555555562</v>
      </c>
      <c r="O16" s="67">
        <f t="shared" si="11"/>
        <v>536804.58089878247</v>
      </c>
      <c r="P16" s="67">
        <f t="shared" si="12"/>
        <v>538886.272319932</v>
      </c>
      <c r="Q16" s="184">
        <f t="shared" si="13"/>
        <v>536805</v>
      </c>
      <c r="R16" s="185">
        <f t="shared" si="14"/>
        <v>1073610</v>
      </c>
    </row>
    <row r="17" spans="1:18" ht="11.25" customHeight="1" x14ac:dyDescent="0.2">
      <c r="A17" s="149"/>
      <c r="B17" s="73"/>
      <c r="C17" s="9"/>
      <c r="D17" s="123"/>
      <c r="E17" s="9"/>
      <c r="F17" s="58"/>
      <c r="G17" s="46">
        <v>7434012</v>
      </c>
      <c r="H17" s="80"/>
      <c r="I17" s="80"/>
      <c r="J17" s="94">
        <f>SUM(J13:J16)</f>
        <v>8966333.333333334</v>
      </c>
      <c r="K17" s="56"/>
      <c r="M17" s="132">
        <f>SUM(M14:M16)</f>
        <v>7661494</v>
      </c>
      <c r="R17" s="187">
        <f>SUM(R14:R16)</f>
        <v>7945777</v>
      </c>
    </row>
    <row r="18" spans="1:18" ht="12.75" customHeight="1" x14ac:dyDescent="0.2">
      <c r="A18" s="5">
        <v>4</v>
      </c>
      <c r="B18" s="40" t="s">
        <v>13</v>
      </c>
      <c r="C18" s="6"/>
      <c r="D18" s="121"/>
      <c r="E18" s="6"/>
      <c r="F18" s="56"/>
      <c r="G18" s="44"/>
      <c r="H18" s="28" t="s">
        <v>220</v>
      </c>
      <c r="I18" s="18"/>
      <c r="J18" s="66"/>
      <c r="K18" s="28" t="s">
        <v>220</v>
      </c>
      <c r="L18" s="81"/>
      <c r="M18" s="131"/>
    </row>
    <row r="19" spans="1:18" ht="15.75" customHeight="1" x14ac:dyDescent="0.2">
      <c r="A19" s="7">
        <v>4.0999999999999996</v>
      </c>
      <c r="B19" s="12" t="s">
        <v>14</v>
      </c>
      <c r="C19" s="11" t="s">
        <v>7</v>
      </c>
      <c r="D19" s="124">
        <v>2</v>
      </c>
      <c r="E19" s="14"/>
      <c r="F19" s="59">
        <v>10895640</v>
      </c>
      <c r="G19" s="44">
        <f>+F19*D19</f>
        <v>21791280</v>
      </c>
      <c r="H19" s="95" t="s">
        <v>14</v>
      </c>
      <c r="I19" s="96">
        <v>10895640</v>
      </c>
      <c r="J19" s="153">
        <f>+I19*D19</f>
        <v>21791280</v>
      </c>
      <c r="K19" s="20" t="s">
        <v>271</v>
      </c>
      <c r="L19" s="81">
        <v>10643724</v>
      </c>
      <c r="M19" s="44">
        <f>+L19*D19</f>
        <v>21287448</v>
      </c>
      <c r="N19" s="67">
        <f t="shared" ref="N19" si="15">AVERAGE(F19,I19,L19)</f>
        <v>10811668</v>
      </c>
      <c r="O19" s="67">
        <f t="shared" ref="O19" si="16">HARMEAN(F19,I19,L19)</f>
        <v>10810353.403317917</v>
      </c>
      <c r="P19" s="67">
        <f t="shared" ref="P19" si="17">GEOMEAN(F19,I19,L19)</f>
        <v>10811012.390037974</v>
      </c>
      <c r="Q19" s="184">
        <f t="shared" ref="Q19" si="18">ROUND(MIN(N19:P19),0)</f>
        <v>10810353</v>
      </c>
      <c r="R19" s="185">
        <f t="shared" ref="R19" si="19">+Q19*D19</f>
        <v>21620706</v>
      </c>
    </row>
    <row r="20" spans="1:18" ht="15.75" customHeight="1" x14ac:dyDescent="0.2">
      <c r="A20" s="148" t="s">
        <v>134</v>
      </c>
      <c r="B20" s="13" t="s">
        <v>123</v>
      </c>
      <c r="C20" s="8" t="s">
        <v>7</v>
      </c>
      <c r="D20" s="125" t="s">
        <v>135</v>
      </c>
      <c r="E20" s="15" t="s">
        <v>8</v>
      </c>
      <c r="F20" s="60">
        <v>678882</v>
      </c>
      <c r="G20" s="44">
        <f>+F20*D20</f>
        <v>5431056</v>
      </c>
      <c r="H20" s="30" t="s">
        <v>123</v>
      </c>
      <c r="I20" s="21">
        <v>708333.33333333337</v>
      </c>
      <c r="J20" s="66">
        <f>+I20*D20</f>
        <v>5666666.666666667</v>
      </c>
      <c r="K20" s="84" t="s">
        <v>259</v>
      </c>
      <c r="L20" s="81">
        <v>934200</v>
      </c>
      <c r="M20" s="44">
        <f>+L20*D20</f>
        <v>7473600</v>
      </c>
      <c r="N20" s="67">
        <f t="shared" ref="N20" si="20">AVERAGE(F20,I20,L20)</f>
        <v>773805.11111111112</v>
      </c>
      <c r="O20" s="67">
        <f t="shared" ref="O20" si="21">HARMEAN(F20,I20,L20)</f>
        <v>758493.35459972359</v>
      </c>
      <c r="P20" s="67">
        <f t="shared" ref="P20" si="22">GEOMEAN(F20,I20,L20)</f>
        <v>765873.91631301458</v>
      </c>
      <c r="Q20" s="184">
        <f t="shared" ref="Q20" si="23">ROUND(MIN(N20:P20),0)</f>
        <v>758493</v>
      </c>
      <c r="R20" s="185">
        <f t="shared" ref="R20" si="24">+Q20*D20</f>
        <v>6067944</v>
      </c>
    </row>
    <row r="21" spans="1:18" ht="11.25" customHeight="1" x14ac:dyDescent="0.2">
      <c r="A21" s="7">
        <v>4.4000000000000004</v>
      </c>
      <c r="B21" s="12" t="s">
        <v>15</v>
      </c>
      <c r="C21" s="6" t="s">
        <v>7</v>
      </c>
      <c r="D21" s="121"/>
      <c r="E21" s="6"/>
      <c r="F21" s="56"/>
      <c r="G21" s="44"/>
      <c r="H21" s="20"/>
      <c r="I21" s="21"/>
      <c r="J21" s="66"/>
      <c r="K21" s="56"/>
      <c r="L21" s="81"/>
      <c r="M21" s="131"/>
      <c r="R21" s="187">
        <f>SUM(R19:R20)</f>
        <v>27688650</v>
      </c>
    </row>
    <row r="22" spans="1:18" ht="11.25" customHeight="1" x14ac:dyDescent="0.2">
      <c r="A22" s="149"/>
      <c r="B22" s="73"/>
      <c r="C22" s="9"/>
      <c r="D22" s="123"/>
      <c r="E22" s="9"/>
      <c r="F22" s="58"/>
      <c r="G22" s="46">
        <f>SUM(G19:G21)</f>
        <v>27222336</v>
      </c>
      <c r="H22" s="80"/>
      <c r="I22" s="80"/>
      <c r="J22" s="94">
        <f>SUM(J19:J21)</f>
        <v>27457946.666666668</v>
      </c>
      <c r="K22" s="56"/>
      <c r="M22" s="132">
        <f>SUM(M19:M21)</f>
        <v>28761048</v>
      </c>
    </row>
    <row r="23" spans="1:18" ht="11.25" customHeight="1" x14ac:dyDescent="0.2">
      <c r="A23" s="5">
        <v>5</v>
      </c>
      <c r="B23" s="40" t="s">
        <v>16</v>
      </c>
      <c r="C23" s="6"/>
      <c r="D23" s="121"/>
      <c r="E23" s="6"/>
      <c r="F23" s="56"/>
      <c r="G23" s="44"/>
      <c r="H23" s="28" t="s">
        <v>16</v>
      </c>
      <c r="I23" s="18"/>
      <c r="J23" s="66"/>
      <c r="K23" s="28" t="s">
        <v>16</v>
      </c>
      <c r="L23" s="81"/>
      <c r="M23" s="131"/>
    </row>
    <row r="24" spans="1:18" ht="11.25" customHeight="1" x14ac:dyDescent="0.2">
      <c r="A24" s="7">
        <v>5.0999999999999996</v>
      </c>
      <c r="B24" s="12" t="s">
        <v>14</v>
      </c>
      <c r="C24" s="6" t="s">
        <v>7</v>
      </c>
      <c r="D24" s="121">
        <v>1</v>
      </c>
      <c r="E24" s="6"/>
      <c r="F24" s="56">
        <v>7263760</v>
      </c>
      <c r="G24" s="44">
        <f>+F24*D24</f>
        <v>7263760</v>
      </c>
      <c r="H24" s="20" t="s">
        <v>221</v>
      </c>
      <c r="I24" s="31">
        <v>7580000</v>
      </c>
      <c r="J24" s="66">
        <f>+I24*D24</f>
        <v>7580000</v>
      </c>
      <c r="K24" s="20" t="s">
        <v>271</v>
      </c>
      <c r="L24" s="81">
        <v>10643724</v>
      </c>
      <c r="M24" s="44">
        <f>+L24*D24</f>
        <v>10643724</v>
      </c>
      <c r="N24" s="67">
        <f t="shared" ref="N24" si="25">AVERAGE(F24,I24,L24)</f>
        <v>8495828</v>
      </c>
      <c r="O24" s="67">
        <f t="shared" ref="O24" si="26">HARMEAN(F24,I24,L24)</f>
        <v>8252006.4323927518</v>
      </c>
      <c r="P24" s="67">
        <f t="shared" ref="P24" si="27">GEOMEAN(F24,I24,L24)</f>
        <v>8368380.7567624496</v>
      </c>
      <c r="Q24" s="184">
        <f t="shared" ref="Q24" si="28">ROUND(MIN(N24:P24),0)</f>
        <v>8252006</v>
      </c>
      <c r="R24" s="185">
        <f t="shared" ref="R24" si="29">+Q24*D24</f>
        <v>8252006</v>
      </c>
    </row>
    <row r="25" spans="1:18" ht="11.25" customHeight="1" x14ac:dyDescent="0.2">
      <c r="A25" s="7">
        <v>5.2</v>
      </c>
      <c r="B25" s="12" t="s">
        <v>17</v>
      </c>
      <c r="C25" s="6" t="s">
        <v>7</v>
      </c>
      <c r="D25" s="121">
        <v>4</v>
      </c>
      <c r="E25" s="6"/>
      <c r="F25" s="56" t="s">
        <v>215</v>
      </c>
      <c r="G25" s="44"/>
      <c r="H25" s="20" t="s">
        <v>15</v>
      </c>
      <c r="I25" s="21">
        <v>757667</v>
      </c>
      <c r="J25" s="66">
        <f>+I25*D25</f>
        <v>3030668</v>
      </c>
      <c r="K25" s="56"/>
      <c r="L25" s="81"/>
      <c r="M25" s="44">
        <f>+L25*D25</f>
        <v>0</v>
      </c>
      <c r="N25" s="67">
        <f t="shared" ref="N25:N27" si="30">AVERAGE(F25,I25,L25)</f>
        <v>757667</v>
      </c>
      <c r="O25" s="67">
        <f t="shared" ref="O25:O27" si="31">HARMEAN(F25,I25,L25)</f>
        <v>757667</v>
      </c>
      <c r="P25" s="67">
        <f t="shared" ref="P25:P27" si="32">GEOMEAN(F25,I25,L25)</f>
        <v>757667</v>
      </c>
      <c r="Q25" s="184">
        <f t="shared" ref="Q25:Q27" si="33">ROUND(MIN(N25:P25),0)</f>
        <v>757667</v>
      </c>
      <c r="R25" s="185">
        <f t="shared" ref="R25:R27" si="34">+Q25*D25</f>
        <v>3030668</v>
      </c>
    </row>
    <row r="26" spans="1:18" ht="19.5" customHeight="1" x14ac:dyDescent="0.2">
      <c r="A26" s="148" t="s">
        <v>136</v>
      </c>
      <c r="B26" s="13" t="s">
        <v>123</v>
      </c>
      <c r="C26" s="8" t="s">
        <v>7</v>
      </c>
      <c r="D26" s="122" t="s">
        <v>137</v>
      </c>
      <c r="E26" s="7" t="s">
        <v>8</v>
      </c>
      <c r="F26" s="57">
        <v>703127</v>
      </c>
      <c r="G26" s="44">
        <f>+F26*D26</f>
        <v>2812508</v>
      </c>
      <c r="H26" s="30" t="s">
        <v>123</v>
      </c>
      <c r="I26" s="21">
        <v>708333.33333333337</v>
      </c>
      <c r="J26" s="66">
        <f>+I26*D26</f>
        <v>2833333.3333333335</v>
      </c>
      <c r="K26" s="84" t="s">
        <v>259</v>
      </c>
      <c r="L26" s="81">
        <v>934200</v>
      </c>
      <c r="M26" s="44">
        <f>+L26*D26</f>
        <v>3736800</v>
      </c>
      <c r="N26" s="67">
        <f t="shared" si="30"/>
        <v>781886.77777777787</v>
      </c>
      <c r="O26" s="67">
        <f t="shared" si="31"/>
        <v>768360.45736286521</v>
      </c>
      <c r="P26" s="67">
        <f t="shared" si="32"/>
        <v>774884.73572635371</v>
      </c>
      <c r="Q26" s="184">
        <f t="shared" si="33"/>
        <v>768360</v>
      </c>
      <c r="R26" s="185">
        <f t="shared" si="34"/>
        <v>3073440</v>
      </c>
    </row>
    <row r="27" spans="1:18" ht="11.25" customHeight="1" x14ac:dyDescent="0.2">
      <c r="A27" s="7">
        <v>5.4</v>
      </c>
      <c r="B27" s="12" t="s">
        <v>18</v>
      </c>
      <c r="C27" s="6" t="s">
        <v>7</v>
      </c>
      <c r="D27" s="121">
        <v>2</v>
      </c>
      <c r="E27" s="6"/>
      <c r="F27" s="56">
        <v>320000</v>
      </c>
      <c r="G27" s="44">
        <f>+F27*D27</f>
        <v>640000</v>
      </c>
      <c r="H27" s="20" t="s">
        <v>222</v>
      </c>
      <c r="I27" s="21">
        <v>1416666.6666666667</v>
      </c>
      <c r="J27" s="66">
        <f>+I27*D27</f>
        <v>2833333.3333333335</v>
      </c>
      <c r="K27" s="84" t="s">
        <v>272</v>
      </c>
      <c r="L27" s="81">
        <v>1263720</v>
      </c>
      <c r="M27" s="44">
        <f>+L27*D27</f>
        <v>2527440</v>
      </c>
      <c r="N27" s="67">
        <f t="shared" si="30"/>
        <v>1000128.888888889</v>
      </c>
      <c r="O27" s="67">
        <f t="shared" si="31"/>
        <v>649042.01938443666</v>
      </c>
      <c r="P27" s="67">
        <f t="shared" si="32"/>
        <v>830531.61858525069</v>
      </c>
      <c r="Q27" s="184">
        <f t="shared" si="33"/>
        <v>649042</v>
      </c>
      <c r="R27" s="185">
        <f t="shared" si="34"/>
        <v>1298084</v>
      </c>
    </row>
    <row r="28" spans="1:18" ht="11.25" customHeight="1" x14ac:dyDescent="0.2">
      <c r="A28" s="149"/>
      <c r="B28" s="73"/>
      <c r="C28" s="9"/>
      <c r="D28" s="123"/>
      <c r="E28" s="16">
        <v>43369657</v>
      </c>
      <c r="F28" s="58"/>
      <c r="G28" s="47">
        <f>SUM(G24:G27)</f>
        <v>10716268</v>
      </c>
      <c r="H28" s="80"/>
      <c r="I28" s="80"/>
      <c r="J28" s="94">
        <f>SUM(J24:J27)</f>
        <v>16277334.666666668</v>
      </c>
      <c r="K28" s="80"/>
      <c r="M28" s="132">
        <f>SUM(M24:M27)</f>
        <v>16907964</v>
      </c>
      <c r="R28" s="187">
        <f>SUM(R24:R27)</f>
        <v>15654198</v>
      </c>
    </row>
    <row r="29" spans="1:18" ht="12" customHeight="1" x14ac:dyDescent="0.2">
      <c r="A29" s="5">
        <v>6</v>
      </c>
      <c r="B29" s="40" t="s">
        <v>19</v>
      </c>
      <c r="C29" s="6"/>
      <c r="D29" s="121"/>
      <c r="E29" s="6"/>
      <c r="F29" s="56"/>
      <c r="G29" s="44"/>
      <c r="H29" s="314" t="s">
        <v>19</v>
      </c>
      <c r="I29" s="314"/>
      <c r="J29" s="66"/>
      <c r="K29" s="314" t="s">
        <v>19</v>
      </c>
      <c r="L29" s="314"/>
      <c r="M29" s="131"/>
    </row>
    <row r="30" spans="1:18" s="172" customFormat="1" ht="12" customHeight="1" x14ac:dyDescent="0.2">
      <c r="A30" s="168">
        <v>6.1</v>
      </c>
      <c r="B30" s="173" t="s">
        <v>12</v>
      </c>
      <c r="C30" s="6" t="s">
        <v>7</v>
      </c>
      <c r="D30" s="127">
        <v>1</v>
      </c>
      <c r="E30" s="6"/>
      <c r="F30" s="174">
        <v>5697720</v>
      </c>
      <c r="G30" s="175">
        <f>+F30*D30</f>
        <v>5697720</v>
      </c>
      <c r="H30" s="20" t="s">
        <v>219</v>
      </c>
      <c r="I30" s="31">
        <v>6980000</v>
      </c>
      <c r="J30" s="176">
        <f>+I30*D30</f>
        <v>6980000</v>
      </c>
      <c r="K30" s="71" t="s">
        <v>12</v>
      </c>
      <c r="L30" s="177">
        <v>5697720</v>
      </c>
      <c r="M30" s="103">
        <f>+L30*D30</f>
        <v>5697720</v>
      </c>
      <c r="N30" s="67">
        <f t="shared" ref="N30" si="35">AVERAGE(F30,I30,L30)</f>
        <v>6125146.666666667</v>
      </c>
      <c r="O30" s="67">
        <f t="shared" ref="O30" si="36">HARMEAN(F30,I30,L30)</f>
        <v>6069384.282612633</v>
      </c>
      <c r="P30" s="67">
        <f t="shared" ref="P30" si="37">GEOMEAN(F30,I30,L30)</f>
        <v>6096574.3744169734</v>
      </c>
      <c r="Q30" s="184">
        <f t="shared" ref="Q30" si="38">ROUND(MIN(N30:P30),0)</f>
        <v>6069384</v>
      </c>
      <c r="R30" s="185">
        <f t="shared" ref="R30" si="39">+Q30*D30</f>
        <v>6069384</v>
      </c>
    </row>
    <row r="31" spans="1:18" ht="12" customHeight="1" x14ac:dyDescent="0.2">
      <c r="A31" s="148" t="s">
        <v>138</v>
      </c>
      <c r="B31" s="13" t="s">
        <v>131</v>
      </c>
      <c r="C31" s="8" t="s">
        <v>7</v>
      </c>
      <c r="D31" s="122" t="s">
        <v>126</v>
      </c>
      <c r="E31" s="6"/>
      <c r="F31" s="57">
        <v>745054</v>
      </c>
      <c r="G31" s="44">
        <f>+F31*D31</f>
        <v>745054</v>
      </c>
      <c r="H31" s="84" t="s">
        <v>131</v>
      </c>
      <c r="I31" s="21">
        <v>950000</v>
      </c>
      <c r="J31" s="66">
        <f>+I31*D31</f>
        <v>950000</v>
      </c>
      <c r="K31" s="53" t="s">
        <v>131</v>
      </c>
      <c r="L31" s="72">
        <v>745054</v>
      </c>
      <c r="M31" s="114">
        <f>+L31*D31</f>
        <v>745054</v>
      </c>
      <c r="N31" s="67">
        <f t="shared" ref="N31:N32" si="40">AVERAGE(F31,I31,L31)</f>
        <v>813369.33333333337</v>
      </c>
      <c r="O31" s="67">
        <f t="shared" ref="O31:O32" si="41">HARMEAN(F31,I31,L31)</f>
        <v>802782.81653229007</v>
      </c>
      <c r="P31" s="67">
        <f t="shared" ref="P31:P32" si="42">GEOMEAN(F31,I31,L31)</f>
        <v>807916.29741566652</v>
      </c>
      <c r="Q31" s="184">
        <f t="shared" ref="Q31:Q32" si="43">ROUND(MIN(N31:P31),0)</f>
        <v>802783</v>
      </c>
      <c r="R31" s="185">
        <f t="shared" ref="R31:R32" si="44">+Q31*D31</f>
        <v>802783</v>
      </c>
    </row>
    <row r="32" spans="1:18" ht="18" customHeight="1" x14ac:dyDescent="0.2">
      <c r="A32" s="148" t="s">
        <v>139</v>
      </c>
      <c r="B32" s="13" t="s">
        <v>133</v>
      </c>
      <c r="C32" s="8" t="s">
        <v>7</v>
      </c>
      <c r="D32" s="122" t="s">
        <v>124</v>
      </c>
      <c r="E32" s="6"/>
      <c r="F32" s="57">
        <v>495619</v>
      </c>
      <c r="G32" s="44">
        <f>+F32*D32</f>
        <v>991238</v>
      </c>
      <c r="H32" s="91" t="s">
        <v>133</v>
      </c>
      <c r="I32" s="98">
        <v>495619</v>
      </c>
      <c r="J32" s="115">
        <f>+I32*D32</f>
        <v>991238</v>
      </c>
      <c r="K32" s="84" t="s">
        <v>260</v>
      </c>
      <c r="L32" s="87">
        <v>609360</v>
      </c>
      <c r="M32" s="81">
        <f>+L32*D32</f>
        <v>1218720</v>
      </c>
      <c r="N32" s="67">
        <f t="shared" si="40"/>
        <v>533532.66666666663</v>
      </c>
      <c r="O32" s="67">
        <f t="shared" si="41"/>
        <v>528501.76162357628</v>
      </c>
      <c r="P32" s="67">
        <f t="shared" si="42"/>
        <v>530953.65193850093</v>
      </c>
      <c r="Q32" s="184">
        <f t="shared" si="43"/>
        <v>528502</v>
      </c>
      <c r="R32" s="185">
        <f t="shared" si="44"/>
        <v>1057004</v>
      </c>
    </row>
    <row r="33" spans="1:18" ht="11.25" customHeight="1" x14ac:dyDescent="0.2">
      <c r="A33" s="149"/>
      <c r="B33" s="73"/>
      <c r="C33" s="9"/>
      <c r="D33" s="123"/>
      <c r="E33" s="9"/>
      <c r="F33" s="58"/>
      <c r="G33" s="46">
        <v>7434012</v>
      </c>
      <c r="H33" s="80"/>
      <c r="I33" s="80"/>
      <c r="J33" s="94">
        <f>SUM(J30:J32)</f>
        <v>8921238</v>
      </c>
      <c r="K33" s="56"/>
      <c r="M33" s="46">
        <f>SUM(M30:M32)</f>
        <v>7661494</v>
      </c>
      <c r="R33" s="187">
        <f>SUM(R30:R32)</f>
        <v>7929171</v>
      </c>
    </row>
    <row r="34" spans="1:18" ht="10.5" customHeight="1" x14ac:dyDescent="0.2">
      <c r="A34" s="5">
        <v>7</v>
      </c>
      <c r="B34" s="40" t="s">
        <v>20</v>
      </c>
      <c r="C34" s="6"/>
      <c r="D34" s="121"/>
      <c r="E34" s="6"/>
      <c r="F34" s="56"/>
      <c r="G34" s="44"/>
      <c r="H34" s="33" t="s">
        <v>20</v>
      </c>
      <c r="I34" s="18"/>
      <c r="J34" s="66"/>
      <c r="K34" s="33" t="s">
        <v>20</v>
      </c>
      <c r="L34" s="56"/>
      <c r="M34" s="131"/>
    </row>
    <row r="35" spans="1:18" s="172" customFormat="1" ht="14.25" customHeight="1" x14ac:dyDescent="0.2">
      <c r="A35" s="168">
        <v>7.1</v>
      </c>
      <c r="B35" s="173" t="s">
        <v>12</v>
      </c>
      <c r="C35" s="6" t="s">
        <v>7</v>
      </c>
      <c r="D35" s="127">
        <v>1</v>
      </c>
      <c r="E35" s="6"/>
      <c r="F35" s="174">
        <v>5697720</v>
      </c>
      <c r="G35" s="175">
        <f>+F35*D35</f>
        <v>5697720</v>
      </c>
      <c r="H35" s="20" t="s">
        <v>219</v>
      </c>
      <c r="I35" s="31">
        <v>6980000</v>
      </c>
      <c r="J35" s="176">
        <f>+I35*D35</f>
        <v>6980000</v>
      </c>
      <c r="K35" s="71" t="s">
        <v>12</v>
      </c>
      <c r="L35" s="177">
        <v>5697720</v>
      </c>
      <c r="M35" s="178">
        <f>+L35*D35</f>
        <v>5697720</v>
      </c>
      <c r="N35" s="67">
        <f t="shared" ref="N35" si="45">AVERAGE(F35,I35,L35)</f>
        <v>6125146.666666667</v>
      </c>
      <c r="O35" s="67">
        <f t="shared" ref="O35" si="46">HARMEAN(F35,I35,L35)</f>
        <v>6069384.282612633</v>
      </c>
      <c r="P35" s="67">
        <f t="shared" ref="P35" si="47">GEOMEAN(F35,I35,L35)</f>
        <v>6096574.3744169734</v>
      </c>
      <c r="Q35" s="184">
        <f t="shared" ref="Q35" si="48">ROUND(MIN(N35:P35),0)</f>
        <v>6069384</v>
      </c>
      <c r="R35" s="185">
        <f t="shared" ref="R35" si="49">+Q35*D35</f>
        <v>6069384</v>
      </c>
    </row>
    <row r="36" spans="1:18" ht="15.75" customHeight="1" x14ac:dyDescent="0.2">
      <c r="A36" s="148" t="s">
        <v>140</v>
      </c>
      <c r="B36" s="13" t="s">
        <v>131</v>
      </c>
      <c r="C36" s="8" t="s">
        <v>7</v>
      </c>
      <c r="D36" s="122" t="s">
        <v>126</v>
      </c>
      <c r="E36" s="6"/>
      <c r="F36" s="57">
        <v>745054</v>
      </c>
      <c r="G36" s="44">
        <f>+F36*D36</f>
        <v>745054</v>
      </c>
      <c r="H36" s="20" t="s">
        <v>131</v>
      </c>
      <c r="I36" s="21">
        <v>950000</v>
      </c>
      <c r="J36" s="66">
        <f>+I36*D36</f>
        <v>950000</v>
      </c>
      <c r="K36" s="53" t="s">
        <v>131</v>
      </c>
      <c r="L36" s="72">
        <v>745054</v>
      </c>
      <c r="M36" s="116">
        <f>+L36*D36</f>
        <v>745054</v>
      </c>
      <c r="N36" s="67">
        <f t="shared" ref="N36:N37" si="50">AVERAGE(F36,I36,L36)</f>
        <v>813369.33333333337</v>
      </c>
      <c r="O36" s="67">
        <f t="shared" ref="O36:O37" si="51">HARMEAN(F36,I36,L36)</f>
        <v>802782.81653229007</v>
      </c>
      <c r="P36" s="67">
        <f t="shared" ref="P36:P37" si="52">GEOMEAN(F36,I36,L36)</f>
        <v>807916.29741566652</v>
      </c>
      <c r="Q36" s="184">
        <f t="shared" ref="Q36:Q37" si="53">ROUND(MIN(N36:P36),0)</f>
        <v>802783</v>
      </c>
      <c r="R36" s="185">
        <f t="shared" ref="R36:R37" si="54">+Q36*D36</f>
        <v>802783</v>
      </c>
    </row>
    <row r="37" spans="1:18" ht="15.75" customHeight="1" x14ac:dyDescent="0.2">
      <c r="A37" s="148" t="s">
        <v>141</v>
      </c>
      <c r="B37" s="13" t="s">
        <v>142</v>
      </c>
      <c r="C37" s="8" t="s">
        <v>7</v>
      </c>
      <c r="D37" s="122" t="s">
        <v>124</v>
      </c>
      <c r="E37" s="6"/>
      <c r="F37" s="57">
        <v>495619</v>
      </c>
      <c r="G37" s="44">
        <f>+F37*D37</f>
        <v>991238</v>
      </c>
      <c r="H37" s="20" t="s">
        <v>142</v>
      </c>
      <c r="I37" s="21">
        <v>518166.66666666669</v>
      </c>
      <c r="J37" s="66">
        <f>+I37*D37</f>
        <v>1036333.3333333334</v>
      </c>
      <c r="K37" s="84" t="s">
        <v>260</v>
      </c>
      <c r="L37" s="87">
        <v>609360</v>
      </c>
      <c r="M37" s="133">
        <f>+L37*D37</f>
        <v>1218720</v>
      </c>
      <c r="N37" s="67">
        <f t="shared" si="50"/>
        <v>541048.55555555562</v>
      </c>
      <c r="O37" s="67">
        <f t="shared" si="51"/>
        <v>536804.58089878247</v>
      </c>
      <c r="P37" s="67">
        <f t="shared" si="52"/>
        <v>538886.272319932</v>
      </c>
      <c r="Q37" s="184">
        <f t="shared" si="53"/>
        <v>536805</v>
      </c>
      <c r="R37" s="185">
        <f t="shared" si="54"/>
        <v>1073610</v>
      </c>
    </row>
    <row r="38" spans="1:18" ht="9.75" customHeight="1" x14ac:dyDescent="0.2">
      <c r="A38" s="149"/>
      <c r="B38" s="73"/>
      <c r="C38" s="9"/>
      <c r="D38" s="123"/>
      <c r="E38" s="9"/>
      <c r="F38" s="58"/>
      <c r="G38" s="46">
        <v>6484392</v>
      </c>
      <c r="H38" s="80"/>
      <c r="I38" s="80"/>
      <c r="J38" s="94">
        <f>SUM(J35:J37)</f>
        <v>8966333.333333334</v>
      </c>
      <c r="K38" s="56"/>
      <c r="M38" s="46">
        <f>SUM(M35:M37)</f>
        <v>7661494</v>
      </c>
      <c r="R38" s="187">
        <f>SUM(R35:R37)</f>
        <v>7945777</v>
      </c>
    </row>
    <row r="39" spans="1:18" ht="12" customHeight="1" x14ac:dyDescent="0.2">
      <c r="A39" s="5">
        <v>8</v>
      </c>
      <c r="B39" s="40" t="s">
        <v>21</v>
      </c>
      <c r="C39" s="6"/>
      <c r="D39" s="121"/>
      <c r="E39" s="6"/>
      <c r="F39" s="56"/>
      <c r="G39" s="44"/>
      <c r="H39" s="28" t="s">
        <v>21</v>
      </c>
      <c r="I39" s="18"/>
      <c r="J39" s="66"/>
      <c r="K39" s="28" t="s">
        <v>21</v>
      </c>
      <c r="L39" s="56"/>
      <c r="M39" s="131"/>
    </row>
    <row r="40" spans="1:18" ht="24.75" customHeight="1" x14ac:dyDescent="0.2">
      <c r="A40" s="7">
        <v>8.1</v>
      </c>
      <c r="B40" s="12" t="s">
        <v>22</v>
      </c>
      <c r="C40" s="6" t="s">
        <v>7</v>
      </c>
      <c r="D40" s="121">
        <v>1</v>
      </c>
      <c r="E40" s="6"/>
      <c r="F40" s="56">
        <v>10388700</v>
      </c>
      <c r="G40" s="44">
        <f>+F40*D40</f>
        <v>10388700</v>
      </c>
      <c r="H40" s="20" t="s">
        <v>22</v>
      </c>
      <c r="I40" s="21">
        <v>11370000</v>
      </c>
      <c r="J40" s="66">
        <f>+I40*D40</f>
        <v>11370000</v>
      </c>
      <c r="K40" s="84" t="s">
        <v>273</v>
      </c>
      <c r="L40" s="56">
        <v>15791958</v>
      </c>
      <c r="M40" s="44">
        <f>+L40*D40</f>
        <v>15791958</v>
      </c>
      <c r="N40" s="67">
        <f t="shared" ref="N40" si="55">AVERAGE(F40,I40,L40)</f>
        <v>12516886</v>
      </c>
      <c r="O40" s="67">
        <f t="shared" ref="O40" si="56">HARMEAN(F40,I40,L40)</f>
        <v>12119618.097085645</v>
      </c>
      <c r="P40" s="67">
        <f t="shared" ref="P40" si="57">GEOMEAN(F40,I40,L40)</f>
        <v>12309844.022050921</v>
      </c>
      <c r="Q40" s="184">
        <f t="shared" ref="Q40" si="58">ROUND(MIN(N40:P40),0)</f>
        <v>12119618</v>
      </c>
      <c r="R40" s="185">
        <f t="shared" ref="R40" si="59">+Q40*D40</f>
        <v>12119618</v>
      </c>
    </row>
    <row r="41" spans="1:18" ht="22.5" customHeight="1" x14ac:dyDescent="0.2">
      <c r="A41" s="148" t="s">
        <v>143</v>
      </c>
      <c r="B41" s="13" t="s">
        <v>123</v>
      </c>
      <c r="C41" s="8" t="s">
        <v>7</v>
      </c>
      <c r="D41" s="122" t="s">
        <v>144</v>
      </c>
      <c r="E41" s="10" t="s">
        <v>8</v>
      </c>
      <c r="F41" s="57">
        <v>703127</v>
      </c>
      <c r="G41" s="44">
        <f>+F41*D41</f>
        <v>4218762</v>
      </c>
      <c r="H41" s="20" t="s">
        <v>123</v>
      </c>
      <c r="I41" s="21">
        <v>708333.33333333337</v>
      </c>
      <c r="J41" s="66">
        <f>+I41*D41</f>
        <v>4250000</v>
      </c>
      <c r="K41" s="84" t="s">
        <v>259</v>
      </c>
      <c r="L41" s="81">
        <v>934200</v>
      </c>
      <c r="M41" s="133">
        <f>+L41*D41</f>
        <v>5605200</v>
      </c>
      <c r="N41" s="67">
        <f t="shared" ref="N41:N43" si="60">AVERAGE(F41,I41,L41)</f>
        <v>781886.77777777787</v>
      </c>
      <c r="O41" s="67">
        <f t="shared" ref="O41:O43" si="61">HARMEAN(F41,I41,L41)</f>
        <v>768360.45736286521</v>
      </c>
      <c r="P41" s="67">
        <f t="shared" ref="P41:P43" si="62">GEOMEAN(F41,I41,L41)</f>
        <v>774884.73572635371</v>
      </c>
      <c r="Q41" s="184">
        <f t="shared" ref="Q41:Q43" si="63">ROUND(MIN(N41:P41),0)</f>
        <v>768360</v>
      </c>
      <c r="R41" s="185">
        <f t="shared" ref="R41:R43" si="64">+Q41*D41</f>
        <v>4610160</v>
      </c>
    </row>
    <row r="42" spans="1:18" ht="11.25" customHeight="1" x14ac:dyDescent="0.2">
      <c r="A42" s="7">
        <v>8.3000000000000007</v>
      </c>
      <c r="B42" s="12" t="s">
        <v>17</v>
      </c>
      <c r="C42" s="6" t="s">
        <v>7</v>
      </c>
      <c r="D42" s="121">
        <v>6</v>
      </c>
      <c r="E42" s="6"/>
      <c r="F42" s="56" t="s">
        <v>215</v>
      </c>
      <c r="G42" s="44" t="s">
        <v>216</v>
      </c>
      <c r="H42" s="20" t="s">
        <v>15</v>
      </c>
      <c r="I42" s="21">
        <v>1103167</v>
      </c>
      <c r="J42" s="66">
        <f>+I42*D42</f>
        <v>6619002</v>
      </c>
      <c r="K42" s="88" t="s">
        <v>17</v>
      </c>
      <c r="L42" s="109" t="s">
        <v>215</v>
      </c>
      <c r="M42" s="134"/>
      <c r="N42" s="67">
        <f t="shared" si="60"/>
        <v>1103167</v>
      </c>
      <c r="O42" s="67">
        <f t="shared" si="61"/>
        <v>1103167</v>
      </c>
      <c r="P42" s="67">
        <f t="shared" si="62"/>
        <v>1103167</v>
      </c>
      <c r="Q42" s="184">
        <f t="shared" si="63"/>
        <v>1103167</v>
      </c>
      <c r="R42" s="185">
        <f t="shared" si="64"/>
        <v>6619002</v>
      </c>
    </row>
    <row r="43" spans="1:18" ht="17.25" customHeight="1" x14ac:dyDescent="0.2">
      <c r="A43" s="7">
        <v>8.4</v>
      </c>
      <c r="B43" s="13" t="s">
        <v>23</v>
      </c>
      <c r="C43" s="6" t="s">
        <v>7</v>
      </c>
      <c r="D43" s="121">
        <v>5</v>
      </c>
      <c r="E43" s="6"/>
      <c r="F43" s="56">
        <v>750000</v>
      </c>
      <c r="G43" s="44">
        <f>+F43*D43</f>
        <v>3750000</v>
      </c>
      <c r="H43" s="34" t="s">
        <v>223</v>
      </c>
      <c r="I43" s="25">
        <v>4053600</v>
      </c>
      <c r="J43" s="66">
        <f>+I43*D43</f>
        <v>20268000</v>
      </c>
      <c r="K43" s="85" t="s">
        <v>23</v>
      </c>
      <c r="L43" s="86">
        <v>750000</v>
      </c>
      <c r="M43" s="116">
        <f>+L43*D43</f>
        <v>3750000</v>
      </c>
      <c r="N43" s="67">
        <f t="shared" si="60"/>
        <v>1851200</v>
      </c>
      <c r="O43" s="67">
        <f t="shared" si="61"/>
        <v>1029738.517816014</v>
      </c>
      <c r="P43" s="67">
        <f t="shared" si="62"/>
        <v>1316197.7357678129</v>
      </c>
      <c r="Q43" s="184">
        <f t="shared" si="63"/>
        <v>1029739</v>
      </c>
      <c r="R43" s="185">
        <f t="shared" si="64"/>
        <v>5148695</v>
      </c>
    </row>
    <row r="44" spans="1:18" ht="9" customHeight="1" x14ac:dyDescent="0.2">
      <c r="A44" s="149"/>
      <c r="B44" s="73"/>
      <c r="C44" s="9"/>
      <c r="D44" s="123"/>
      <c r="E44" s="9"/>
      <c r="F44" s="58"/>
      <c r="G44" s="46">
        <v>18357465</v>
      </c>
      <c r="H44" s="80"/>
      <c r="I44" s="80"/>
      <c r="J44" s="94">
        <f>SUM(J40:J43)</f>
        <v>42507002</v>
      </c>
      <c r="K44" s="80"/>
      <c r="M44" s="46">
        <f>SUM(M40:M43)</f>
        <v>25147158</v>
      </c>
      <c r="R44" s="187">
        <f>SUM(R40:R43)</f>
        <v>28497475</v>
      </c>
    </row>
    <row r="45" spans="1:18" ht="8.4" customHeight="1" x14ac:dyDescent="0.2">
      <c r="A45" s="5">
        <v>9</v>
      </c>
      <c r="B45" s="40" t="s">
        <v>24</v>
      </c>
      <c r="C45" s="6"/>
      <c r="D45" s="121"/>
      <c r="E45" s="6"/>
      <c r="F45" s="56"/>
      <c r="G45" s="44"/>
      <c r="H45" s="28" t="s">
        <v>24</v>
      </c>
      <c r="I45" s="18"/>
      <c r="J45" s="66"/>
      <c r="K45" s="28" t="s">
        <v>24</v>
      </c>
      <c r="L45" s="131"/>
      <c r="M45" s="131"/>
    </row>
    <row r="46" spans="1:18" s="172" customFormat="1" ht="11.25" customHeight="1" x14ac:dyDescent="0.2">
      <c r="A46" s="168">
        <v>9.1</v>
      </c>
      <c r="B46" s="173" t="s">
        <v>12</v>
      </c>
      <c r="C46" s="6" t="s">
        <v>7</v>
      </c>
      <c r="D46" s="127">
        <v>1</v>
      </c>
      <c r="E46" s="6"/>
      <c r="F46" s="174">
        <v>5697720</v>
      </c>
      <c r="G46" s="175">
        <f>+F46*D46</f>
        <v>5697720</v>
      </c>
      <c r="H46" s="20" t="s">
        <v>219</v>
      </c>
      <c r="I46" s="31">
        <v>6980000</v>
      </c>
      <c r="J46" s="176">
        <f>+I46*D46</f>
        <v>6980000</v>
      </c>
      <c r="K46" s="71" t="s">
        <v>12</v>
      </c>
      <c r="L46" s="177">
        <v>5697720</v>
      </c>
      <c r="M46" s="178">
        <f>+L46*D46</f>
        <v>5697720</v>
      </c>
      <c r="N46" s="67">
        <f t="shared" ref="N46" si="65">AVERAGE(F46,I46,L46)</f>
        <v>6125146.666666667</v>
      </c>
      <c r="O46" s="67">
        <f t="shared" ref="O46" si="66">HARMEAN(F46,I46,L46)</f>
        <v>6069384.282612633</v>
      </c>
      <c r="P46" s="67">
        <f t="shared" ref="P46" si="67">GEOMEAN(F46,I46,L46)</f>
        <v>6096574.3744169734</v>
      </c>
      <c r="Q46" s="184">
        <f t="shared" ref="Q46" si="68">ROUND(MIN(N46:P46),0)</f>
        <v>6069384</v>
      </c>
      <c r="R46" s="185">
        <f t="shared" ref="R46" si="69">+Q46*D46</f>
        <v>6069384</v>
      </c>
    </row>
    <row r="47" spans="1:18" ht="12" customHeight="1" x14ac:dyDescent="0.2">
      <c r="A47" s="148" t="s">
        <v>145</v>
      </c>
      <c r="B47" s="13" t="s">
        <v>131</v>
      </c>
      <c r="C47" s="8" t="s">
        <v>7</v>
      </c>
      <c r="D47" s="122" t="s">
        <v>126</v>
      </c>
      <c r="E47" s="6"/>
      <c r="F47" s="57">
        <v>745054</v>
      </c>
      <c r="G47" s="44">
        <f>+F47*D47</f>
        <v>745054</v>
      </c>
      <c r="H47" s="20" t="s">
        <v>131</v>
      </c>
      <c r="I47" s="21">
        <v>950000</v>
      </c>
      <c r="J47" s="66">
        <f>+I47*D47</f>
        <v>950000</v>
      </c>
      <c r="K47" s="53" t="s">
        <v>131</v>
      </c>
      <c r="L47" s="72">
        <v>745054</v>
      </c>
      <c r="M47" s="116">
        <f>+L47*D47</f>
        <v>745054</v>
      </c>
      <c r="N47" s="67">
        <f t="shared" ref="N47:N48" si="70">AVERAGE(F47,I47,L47)</f>
        <v>813369.33333333337</v>
      </c>
      <c r="O47" s="67">
        <f t="shared" ref="O47:O48" si="71">HARMEAN(F47,I47,L47)</f>
        <v>802782.81653229007</v>
      </c>
      <c r="P47" s="67">
        <f t="shared" ref="P47:P48" si="72">GEOMEAN(F47,I47,L47)</f>
        <v>807916.29741566652</v>
      </c>
      <c r="Q47" s="184">
        <f t="shared" ref="Q47:Q48" si="73">ROUND(MIN(N47:P47),0)</f>
        <v>802783</v>
      </c>
      <c r="R47" s="185">
        <f t="shared" ref="R47:R48" si="74">+Q47*D47</f>
        <v>802783</v>
      </c>
    </row>
    <row r="48" spans="1:18" ht="12" customHeight="1" x14ac:dyDescent="0.2">
      <c r="A48" s="148" t="s">
        <v>146</v>
      </c>
      <c r="B48" s="13" t="s">
        <v>142</v>
      </c>
      <c r="C48" s="8" t="s">
        <v>7</v>
      </c>
      <c r="D48" s="122" t="s">
        <v>124</v>
      </c>
      <c r="E48" s="6"/>
      <c r="F48" s="57">
        <v>495619</v>
      </c>
      <c r="G48" s="44">
        <f>+F48*D48</f>
        <v>991238</v>
      </c>
      <c r="H48" s="20" t="s">
        <v>142</v>
      </c>
      <c r="I48" s="21">
        <v>518166.66666666669</v>
      </c>
      <c r="J48" s="66">
        <f>+I48*D48</f>
        <v>1036333.3333333334</v>
      </c>
      <c r="K48" s="56"/>
      <c r="L48" s="56"/>
      <c r="M48" s="131"/>
      <c r="N48" s="67">
        <f t="shared" si="70"/>
        <v>506892.83333333337</v>
      </c>
      <c r="O48" s="67">
        <f t="shared" si="71"/>
        <v>506642.09134277888</v>
      </c>
      <c r="P48" s="67">
        <f t="shared" si="72"/>
        <v>506767.44683006889</v>
      </c>
      <c r="Q48" s="184">
        <f t="shared" si="73"/>
        <v>506642</v>
      </c>
      <c r="R48" s="185">
        <f t="shared" si="74"/>
        <v>1013284</v>
      </c>
    </row>
    <row r="49" spans="1:18" ht="9" customHeight="1" x14ac:dyDescent="0.2">
      <c r="A49" s="149"/>
      <c r="B49" s="73"/>
      <c r="C49" s="9"/>
      <c r="D49" s="123"/>
      <c r="E49" s="9"/>
      <c r="F49" s="58"/>
      <c r="G49" s="46">
        <v>7434012</v>
      </c>
      <c r="H49" s="80"/>
      <c r="I49" s="80"/>
      <c r="J49" s="94">
        <f>SUM(J46:J48)</f>
        <v>8966333.333333334</v>
      </c>
      <c r="K49" s="56"/>
      <c r="M49" s="46">
        <f>SUM(M42:M48)</f>
        <v>35339932</v>
      </c>
      <c r="R49" s="187">
        <f>SUM(R46:R48)</f>
        <v>7885451</v>
      </c>
    </row>
    <row r="50" spans="1:18" ht="8.4" customHeight="1" x14ac:dyDescent="0.2">
      <c r="A50" s="5">
        <v>10</v>
      </c>
      <c r="B50" s="40" t="s">
        <v>25</v>
      </c>
      <c r="C50" s="6"/>
      <c r="D50" s="121"/>
      <c r="E50" s="6"/>
      <c r="F50" s="56"/>
      <c r="G50" s="44"/>
      <c r="H50" s="28" t="s">
        <v>25</v>
      </c>
      <c r="I50" s="18"/>
      <c r="J50" s="66"/>
      <c r="K50" s="28" t="s">
        <v>25</v>
      </c>
      <c r="L50" s="56"/>
      <c r="M50" s="131"/>
    </row>
    <row r="51" spans="1:18" s="172" customFormat="1" ht="15.75" customHeight="1" x14ac:dyDescent="0.2">
      <c r="A51" s="168">
        <v>10.1</v>
      </c>
      <c r="B51" s="169" t="s">
        <v>26</v>
      </c>
      <c r="C51" s="6" t="s">
        <v>7</v>
      </c>
      <c r="D51" s="127">
        <v>3</v>
      </c>
      <c r="E51" s="6"/>
      <c r="F51" s="64">
        <v>1813560</v>
      </c>
      <c r="G51" s="65">
        <f>+F51*D51</f>
        <v>5440680</v>
      </c>
      <c r="H51" s="20" t="s">
        <v>221</v>
      </c>
      <c r="I51" s="170">
        <v>1895000</v>
      </c>
      <c r="J51" s="171">
        <f>+I51*D51</f>
        <v>5685000</v>
      </c>
      <c r="K51" s="84" t="s">
        <v>274</v>
      </c>
      <c r="L51" s="179">
        <v>2132760</v>
      </c>
      <c r="M51" s="175">
        <f>+L51*D51</f>
        <v>6398280</v>
      </c>
      <c r="N51" s="67">
        <f t="shared" ref="N51" si="75">AVERAGE(F51,I51,L51)</f>
        <v>1947106.6666666667</v>
      </c>
      <c r="O51" s="67">
        <f t="shared" ref="O51" si="76">HARMEAN(F51,I51,L51)</f>
        <v>1938006.8320992824</v>
      </c>
      <c r="P51" s="67">
        <f t="shared" ref="P51" si="77">GEOMEAN(F51,I51,L51)</f>
        <v>1942500.0703968809</v>
      </c>
      <c r="Q51" s="184">
        <f t="shared" ref="Q51" si="78">ROUND(MIN(N51:P51),0)</f>
        <v>1938007</v>
      </c>
      <c r="R51" s="185">
        <f t="shared" ref="R51" si="79">+Q51*D51</f>
        <v>5814021</v>
      </c>
    </row>
    <row r="52" spans="1:18" ht="11.25" customHeight="1" x14ac:dyDescent="0.2">
      <c r="A52" s="148" t="s">
        <v>147</v>
      </c>
      <c r="B52" s="13" t="s">
        <v>123</v>
      </c>
      <c r="C52" s="8" t="s">
        <v>7</v>
      </c>
      <c r="D52" s="122" t="s">
        <v>148</v>
      </c>
      <c r="E52" s="6" t="s">
        <v>8</v>
      </c>
      <c r="F52" s="57">
        <v>703127</v>
      </c>
      <c r="G52" s="44">
        <f>+F52*D52</f>
        <v>2109381</v>
      </c>
      <c r="H52" s="20" t="s">
        <v>123</v>
      </c>
      <c r="I52" s="21">
        <v>708333.33333333337</v>
      </c>
      <c r="J52" s="66">
        <f>+I52*D52</f>
        <v>2125000</v>
      </c>
      <c r="K52" s="84" t="s">
        <v>259</v>
      </c>
      <c r="L52" s="81">
        <v>934200</v>
      </c>
      <c r="M52" s="44">
        <f>+L52*D52</f>
        <v>2802600</v>
      </c>
      <c r="N52" s="67">
        <f t="shared" ref="N52" si="80">AVERAGE(F52,I52,L52)</f>
        <v>781886.77777777787</v>
      </c>
      <c r="O52" s="67">
        <f t="shared" ref="O52" si="81">HARMEAN(F52,I52,L52)</f>
        <v>768360.45736286521</v>
      </c>
      <c r="P52" s="67">
        <f t="shared" ref="P52" si="82">GEOMEAN(F52,I52,L52)</f>
        <v>774884.73572635371</v>
      </c>
      <c r="Q52" s="184">
        <f t="shared" ref="Q52" si="83">ROUND(MIN(N52:P52),0)</f>
        <v>768360</v>
      </c>
      <c r="R52" s="185">
        <f t="shared" ref="R52" si="84">+Q52*D52</f>
        <v>2305080</v>
      </c>
    </row>
    <row r="53" spans="1:18" ht="11.25" customHeight="1" x14ac:dyDescent="0.2">
      <c r="A53" s="149"/>
      <c r="B53" s="73"/>
      <c r="C53" s="9"/>
      <c r="D53" s="123"/>
      <c r="E53" s="9"/>
      <c r="F53" s="58"/>
      <c r="G53" s="46">
        <v>21151762</v>
      </c>
      <c r="H53" s="80"/>
      <c r="I53" s="112"/>
      <c r="J53" s="94">
        <f>SUM(J51:J52)</f>
        <v>7810000</v>
      </c>
      <c r="K53" s="56"/>
      <c r="M53" s="46">
        <f>SUM(M51:M52)</f>
        <v>9200880</v>
      </c>
      <c r="R53" s="187">
        <f>SUM(R51:R52)</f>
        <v>8119101</v>
      </c>
    </row>
    <row r="54" spans="1:18" ht="11.25" customHeight="1" x14ac:dyDescent="0.2">
      <c r="A54" s="5">
        <v>11</v>
      </c>
      <c r="B54" s="40" t="s">
        <v>27</v>
      </c>
      <c r="C54" s="6"/>
      <c r="D54" s="121"/>
      <c r="E54" s="6"/>
      <c r="F54" s="56"/>
      <c r="G54" s="44"/>
      <c r="H54" s="28" t="s">
        <v>224</v>
      </c>
      <c r="I54" s="18"/>
      <c r="J54" s="66"/>
      <c r="K54" s="28" t="s">
        <v>224</v>
      </c>
      <c r="L54" s="131"/>
      <c r="M54" s="131"/>
    </row>
    <row r="55" spans="1:18" ht="17.25" customHeight="1" x14ac:dyDescent="0.2">
      <c r="A55" s="7">
        <v>11.1</v>
      </c>
      <c r="B55" s="12" t="s">
        <v>28</v>
      </c>
      <c r="C55" s="6" t="s">
        <v>7</v>
      </c>
      <c r="D55" s="121">
        <v>1</v>
      </c>
      <c r="E55" s="6"/>
      <c r="F55" s="56">
        <v>2570400</v>
      </c>
      <c r="G55" s="44">
        <f>+F55*D55</f>
        <v>2570400</v>
      </c>
      <c r="H55" s="34" t="s">
        <v>225</v>
      </c>
      <c r="I55" s="25">
        <v>3160000</v>
      </c>
      <c r="J55" s="66">
        <f>+I55*D55</f>
        <v>3160000</v>
      </c>
      <c r="K55" s="56" t="s">
        <v>275</v>
      </c>
      <c r="L55" s="87">
        <v>2132928</v>
      </c>
      <c r="M55" s="44">
        <f>+L55*D55</f>
        <v>2132928</v>
      </c>
      <c r="N55" s="67">
        <f t="shared" ref="N55" si="85">AVERAGE(F55,I55,L55)</f>
        <v>2621109.3333333335</v>
      </c>
      <c r="O55" s="67">
        <f t="shared" ref="O55" si="86">HARMEAN(F55,I55,L55)</f>
        <v>2554627.9896856877</v>
      </c>
      <c r="P55" s="67">
        <f t="shared" ref="P55" si="87">GEOMEAN(F55,I55,L55)</f>
        <v>2587545.5095995609</v>
      </c>
      <c r="Q55" s="184">
        <f t="shared" ref="Q55" si="88">ROUND(MIN(N55:P55),0)</f>
        <v>2554628</v>
      </c>
      <c r="R55" s="185">
        <f t="shared" ref="R55" si="89">+Q55*D55</f>
        <v>2554628</v>
      </c>
    </row>
    <row r="56" spans="1:18" ht="21.75" customHeight="1" x14ac:dyDescent="0.2">
      <c r="A56" s="148" t="s">
        <v>149</v>
      </c>
      <c r="B56" s="13" t="s">
        <v>150</v>
      </c>
      <c r="C56" s="8" t="s">
        <v>7</v>
      </c>
      <c r="D56" s="122" t="s">
        <v>137</v>
      </c>
      <c r="E56" s="8" t="s">
        <v>8</v>
      </c>
      <c r="F56" s="57">
        <v>916442</v>
      </c>
      <c r="G56" s="44">
        <f>+F56*D56</f>
        <v>3665768</v>
      </c>
      <c r="H56" s="20" t="s">
        <v>150</v>
      </c>
      <c r="I56" s="21">
        <v>892666.66666666674</v>
      </c>
      <c r="J56" s="66">
        <f>+I56*D56</f>
        <v>3570666.666666667</v>
      </c>
      <c r="K56" s="84" t="s">
        <v>259</v>
      </c>
      <c r="L56" s="81">
        <v>934200</v>
      </c>
      <c r="M56" s="44">
        <f>+L56*D56</f>
        <v>3736800</v>
      </c>
      <c r="N56" s="67">
        <f t="shared" ref="N56" si="90">AVERAGE(F56,I56,L56)</f>
        <v>914436.22222222236</v>
      </c>
      <c r="O56" s="67">
        <f t="shared" ref="O56" si="91">HARMEAN(F56,I56,L56)</f>
        <v>914118.53078358329</v>
      </c>
      <c r="P56" s="67">
        <f t="shared" ref="P56" si="92">GEOMEAN(F56,I56,L56)</f>
        <v>914277.54847605375</v>
      </c>
      <c r="Q56" s="184">
        <f t="shared" ref="Q56" si="93">ROUND(MIN(N56:P56),0)</f>
        <v>914119</v>
      </c>
      <c r="R56" s="185">
        <f t="shared" ref="R56" si="94">+Q56*D56</f>
        <v>3656476</v>
      </c>
    </row>
    <row r="57" spans="1:18" ht="9.75" customHeight="1" x14ac:dyDescent="0.2">
      <c r="A57" s="149"/>
      <c r="B57" s="73"/>
      <c r="C57" s="9"/>
      <c r="D57" s="123"/>
      <c r="E57" s="9"/>
      <c r="F57" s="58"/>
      <c r="G57" s="46">
        <v>6236167</v>
      </c>
      <c r="H57" s="80"/>
      <c r="I57" s="80"/>
      <c r="J57" s="94">
        <f>SUM(J55:J56)</f>
        <v>6730666.666666667</v>
      </c>
      <c r="K57" s="56"/>
      <c r="M57" s="46">
        <f>SUM(M55:M56)</f>
        <v>5869728</v>
      </c>
      <c r="R57" s="187">
        <f>SUM(R55:R56)</f>
        <v>6211104</v>
      </c>
    </row>
    <row r="58" spans="1:18" ht="8.4" customHeight="1" x14ac:dyDescent="0.2">
      <c r="A58" s="5">
        <v>12</v>
      </c>
      <c r="B58" s="40" t="s">
        <v>29</v>
      </c>
      <c r="C58" s="6"/>
      <c r="D58" s="121"/>
      <c r="E58" s="6"/>
      <c r="F58" s="56"/>
      <c r="G58" s="44"/>
      <c r="H58" s="35" t="s">
        <v>29</v>
      </c>
      <c r="I58" s="19"/>
      <c r="J58" s="66"/>
      <c r="K58" s="35" t="s">
        <v>29</v>
      </c>
      <c r="L58" s="131"/>
      <c r="M58" s="131"/>
    </row>
    <row r="59" spans="1:18" ht="30" customHeight="1" x14ac:dyDescent="0.2">
      <c r="A59" s="7">
        <v>12.1</v>
      </c>
      <c r="B59" s="13" t="s">
        <v>151</v>
      </c>
      <c r="C59" s="6" t="s">
        <v>7</v>
      </c>
      <c r="D59" s="121">
        <v>14</v>
      </c>
      <c r="E59" s="6"/>
      <c r="F59" s="57">
        <v>1868776</v>
      </c>
      <c r="G59" s="44">
        <f>+F59*D59</f>
        <v>26162864</v>
      </c>
      <c r="H59" s="27" t="s">
        <v>226</v>
      </c>
      <c r="I59" s="25">
        <v>2228333.3333333335</v>
      </c>
      <c r="J59" s="66">
        <f>+I59*D59</f>
        <v>31196666.666666668</v>
      </c>
      <c r="K59" s="84" t="s">
        <v>276</v>
      </c>
      <c r="L59" s="44">
        <v>3522480</v>
      </c>
      <c r="M59" s="44">
        <f>+L59*D59</f>
        <v>49314720</v>
      </c>
      <c r="N59" s="67">
        <f t="shared" ref="N59" si="95">AVERAGE(F59,I59,L59)</f>
        <v>2539863.1111111115</v>
      </c>
      <c r="O59" s="67">
        <f t="shared" ref="O59" si="96">HARMEAN(F59,I59,L59)</f>
        <v>2366366.5469857762</v>
      </c>
      <c r="P59" s="67">
        <f t="shared" ref="P59" si="97">GEOMEAN(F59,I59,L59)</f>
        <v>2447909.2510809712</v>
      </c>
      <c r="Q59" s="184">
        <f t="shared" ref="Q59" si="98">ROUND(MIN(N59:P59),0)</f>
        <v>2366367</v>
      </c>
      <c r="R59" s="185">
        <f t="shared" ref="R59" si="99">+Q59*D59</f>
        <v>33129138</v>
      </c>
    </row>
    <row r="60" spans="1:18" ht="18.75" customHeight="1" x14ac:dyDescent="0.2">
      <c r="A60" s="148" t="s">
        <v>152</v>
      </c>
      <c r="B60" s="13" t="s">
        <v>123</v>
      </c>
      <c r="C60" s="8" t="s">
        <v>7</v>
      </c>
      <c r="D60" s="122" t="s">
        <v>153</v>
      </c>
      <c r="E60" s="6" t="s">
        <v>8</v>
      </c>
      <c r="F60" s="57">
        <v>703127</v>
      </c>
      <c r="G60" s="44">
        <f>+F60*D60</f>
        <v>9843778</v>
      </c>
      <c r="H60" s="26" t="s">
        <v>123</v>
      </c>
      <c r="I60" s="21">
        <v>708333.33333333337</v>
      </c>
      <c r="J60" s="66">
        <f>+I60*D60</f>
        <v>9916666.6666666679</v>
      </c>
      <c r="K60" s="84" t="s">
        <v>259</v>
      </c>
      <c r="L60" s="81">
        <v>934200</v>
      </c>
      <c r="M60" s="44">
        <f>+L60*D60</f>
        <v>13078800</v>
      </c>
      <c r="N60" s="67">
        <f t="shared" ref="N60" si="100">AVERAGE(F60,I60,L60)</f>
        <v>781886.77777777787</v>
      </c>
      <c r="O60" s="67">
        <f t="shared" ref="O60" si="101">HARMEAN(F60,I60,L60)</f>
        <v>768360.45736286521</v>
      </c>
      <c r="P60" s="67">
        <f t="shared" ref="P60" si="102">GEOMEAN(F60,I60,L60)</f>
        <v>774884.73572635371</v>
      </c>
      <c r="Q60" s="184">
        <f t="shared" ref="Q60" si="103">ROUND(MIN(N60:P60),0)</f>
        <v>768360</v>
      </c>
      <c r="R60" s="185">
        <f t="shared" ref="R60" si="104">+Q60*D60</f>
        <v>10757040</v>
      </c>
    </row>
    <row r="61" spans="1:18" ht="10.5" customHeight="1" x14ac:dyDescent="0.2">
      <c r="A61" s="149"/>
      <c r="B61" s="73"/>
      <c r="C61" s="9"/>
      <c r="D61" s="123"/>
      <c r="E61" s="9"/>
      <c r="F61" s="58"/>
      <c r="G61" s="46">
        <v>36006648</v>
      </c>
      <c r="H61" s="80"/>
      <c r="I61" s="80"/>
      <c r="J61" s="94">
        <f>SUM(J59:J60)</f>
        <v>41113333.333333336</v>
      </c>
      <c r="K61" s="80"/>
      <c r="M61" s="46">
        <f>SUM(M59:M60)</f>
        <v>62393520</v>
      </c>
      <c r="R61" s="187">
        <f>SUM(R59:R60)</f>
        <v>43886178</v>
      </c>
    </row>
    <row r="62" spans="1:18" ht="8.4" customHeight="1" x14ac:dyDescent="0.2">
      <c r="A62" s="5">
        <v>13</v>
      </c>
      <c r="B62" s="40" t="s">
        <v>30</v>
      </c>
      <c r="C62" s="6"/>
      <c r="D62" s="121"/>
      <c r="E62" s="6"/>
      <c r="F62" s="56"/>
      <c r="G62" s="44"/>
      <c r="H62" s="28" t="s">
        <v>30</v>
      </c>
      <c r="I62" s="18"/>
      <c r="J62" s="66"/>
      <c r="K62" s="28" t="s">
        <v>30</v>
      </c>
      <c r="L62" s="131"/>
      <c r="M62" s="131"/>
    </row>
    <row r="63" spans="1:18" ht="15.75" customHeight="1" x14ac:dyDescent="0.2">
      <c r="A63" s="7">
        <v>13.1</v>
      </c>
      <c r="B63" s="12" t="s">
        <v>31</v>
      </c>
      <c r="C63" s="6" t="s">
        <v>7</v>
      </c>
      <c r="D63" s="121">
        <v>2</v>
      </c>
      <c r="E63" s="6"/>
      <c r="F63" s="56">
        <v>1220940</v>
      </c>
      <c r="G63" s="44">
        <f>+F63*D63</f>
        <v>2441880</v>
      </c>
      <c r="H63" s="20" t="s">
        <v>31</v>
      </c>
      <c r="I63" s="21">
        <v>1340333.3333333335</v>
      </c>
      <c r="J63" s="66">
        <f>+I63*D63</f>
        <v>2680666.666666667</v>
      </c>
      <c r="K63" s="83" t="s">
        <v>258</v>
      </c>
      <c r="L63" s="92">
        <v>1890630</v>
      </c>
      <c r="M63" s="44">
        <f>+L63*D63</f>
        <v>3781260</v>
      </c>
      <c r="N63" s="67">
        <f t="shared" ref="N63" si="105">AVERAGE(F63,I63,L63)</f>
        <v>1483967.777777778</v>
      </c>
      <c r="O63" s="67">
        <f t="shared" ref="O63" si="106">HARMEAN(F63,I63,L63)</f>
        <v>1432631.6761603311</v>
      </c>
      <c r="P63" s="67">
        <f t="shared" ref="P63" si="107">GEOMEAN(F63,I63,L63)</f>
        <v>1457151.0104997144</v>
      </c>
      <c r="Q63" s="184">
        <f t="shared" ref="Q63" si="108">ROUND(MIN(N63:P63),0)</f>
        <v>1432632</v>
      </c>
      <c r="R63" s="185">
        <f t="shared" ref="R63" si="109">+Q63*D63</f>
        <v>2865264</v>
      </c>
    </row>
    <row r="64" spans="1:18" ht="16.5" customHeight="1" x14ac:dyDescent="0.2">
      <c r="A64" s="148" t="s">
        <v>154</v>
      </c>
      <c r="B64" s="13" t="s">
        <v>123</v>
      </c>
      <c r="C64" s="8" t="s">
        <v>7</v>
      </c>
      <c r="D64" s="122" t="s">
        <v>124</v>
      </c>
      <c r="E64" s="6" t="s">
        <v>8</v>
      </c>
      <c r="F64" s="57">
        <v>703127</v>
      </c>
      <c r="G64" s="44">
        <f>+F64*D64</f>
        <v>1406254</v>
      </c>
      <c r="H64" s="20" t="s">
        <v>123</v>
      </c>
      <c r="I64" s="21">
        <v>708333.33333333337</v>
      </c>
      <c r="J64" s="66">
        <f>+I64*D64</f>
        <v>1416666.6666666667</v>
      </c>
      <c r="K64" s="84" t="s">
        <v>259</v>
      </c>
      <c r="L64" s="81">
        <v>934200</v>
      </c>
      <c r="M64" s="44">
        <f>+L64*D64</f>
        <v>1868400</v>
      </c>
      <c r="N64" s="67">
        <f t="shared" ref="N64" si="110">AVERAGE(F64,I64,L64)</f>
        <v>781886.77777777787</v>
      </c>
      <c r="O64" s="67">
        <f t="shared" ref="O64" si="111">HARMEAN(F64,I64,L64)</f>
        <v>768360.45736286521</v>
      </c>
      <c r="P64" s="67">
        <f t="shared" ref="P64" si="112">GEOMEAN(F64,I64,L64)</f>
        <v>774884.73572635371</v>
      </c>
      <c r="Q64" s="184">
        <f t="shared" ref="Q64" si="113">ROUND(MIN(N64:P64),0)</f>
        <v>768360</v>
      </c>
      <c r="R64" s="185">
        <f t="shared" ref="R64" si="114">+Q64*D64</f>
        <v>1536720</v>
      </c>
    </row>
    <row r="65" spans="1:18" ht="13.5" customHeight="1" x14ac:dyDescent="0.2">
      <c r="A65" s="149"/>
      <c r="B65" s="73"/>
      <c r="C65" s="9"/>
      <c r="D65" s="123"/>
      <c r="E65" s="9"/>
      <c r="F65" s="58"/>
      <c r="G65" s="46">
        <v>3848135</v>
      </c>
      <c r="H65" s="80"/>
      <c r="I65" s="80"/>
      <c r="J65" s="94">
        <f>SUM(J63:J64)</f>
        <v>4097333.333333334</v>
      </c>
      <c r="K65" s="80"/>
      <c r="M65" s="46">
        <f>SUM(M63:M64)</f>
        <v>5649660</v>
      </c>
      <c r="R65" s="187">
        <f>SUM(R63:R64)</f>
        <v>4401984</v>
      </c>
    </row>
    <row r="66" spans="1:18" ht="8.4" customHeight="1" x14ac:dyDescent="0.2">
      <c r="A66" s="5">
        <v>14</v>
      </c>
      <c r="B66" s="40" t="s">
        <v>32</v>
      </c>
      <c r="C66" s="6"/>
      <c r="D66" s="121"/>
      <c r="E66" s="6"/>
      <c r="F66" s="56"/>
      <c r="G66" s="44"/>
      <c r="H66" s="35" t="s">
        <v>227</v>
      </c>
      <c r="I66" s="18"/>
      <c r="J66" s="66"/>
      <c r="K66" s="35" t="s">
        <v>227</v>
      </c>
      <c r="L66" s="131"/>
      <c r="M66" s="131"/>
    </row>
    <row r="67" spans="1:18" ht="12" customHeight="1" x14ac:dyDescent="0.2">
      <c r="A67" s="7">
        <v>14.1</v>
      </c>
      <c r="B67" s="12" t="s">
        <v>33</v>
      </c>
      <c r="C67" s="6" t="s">
        <v>7</v>
      </c>
      <c r="D67" s="121">
        <v>1</v>
      </c>
      <c r="E67" s="6"/>
      <c r="F67" s="56">
        <v>6150000</v>
      </c>
      <c r="G67" s="44">
        <f>+F67*D67</f>
        <v>6150000</v>
      </c>
      <c r="H67" s="27" t="s">
        <v>33</v>
      </c>
      <c r="I67" s="21">
        <v>7250000</v>
      </c>
      <c r="J67" s="66">
        <f>+I67*D67</f>
        <v>7250000</v>
      </c>
      <c r="K67" s="80" t="s">
        <v>277</v>
      </c>
      <c r="L67" s="44">
        <v>12732000</v>
      </c>
      <c r="M67" s="44">
        <f>+L67*D67</f>
        <v>12732000</v>
      </c>
      <c r="N67" s="67">
        <f t="shared" ref="N67" si="115">AVERAGE(F67,I67,L67)</f>
        <v>8710666.666666666</v>
      </c>
      <c r="O67" s="67">
        <f t="shared" ref="O67" si="116">HARMEAN(F67,I67,L67)</f>
        <v>7914002.935924083</v>
      </c>
      <c r="P67" s="67">
        <f t="shared" ref="P67" si="117">GEOMEAN(F67,I67,L67)</f>
        <v>8280119.1084175333</v>
      </c>
      <c r="Q67" s="184">
        <f t="shared" ref="Q67" si="118">ROUND(MIN(N67:P67),0)</f>
        <v>7914003</v>
      </c>
      <c r="R67" s="185">
        <f t="shared" ref="R67" si="119">+Q67*D67</f>
        <v>7914003</v>
      </c>
    </row>
    <row r="68" spans="1:18" ht="17.25" customHeight="1" x14ac:dyDescent="0.2">
      <c r="A68" s="148" t="s">
        <v>155</v>
      </c>
      <c r="B68" s="13" t="s">
        <v>123</v>
      </c>
      <c r="C68" s="8" t="s">
        <v>7</v>
      </c>
      <c r="D68" s="122" t="s">
        <v>126</v>
      </c>
      <c r="E68" s="6" t="s">
        <v>8</v>
      </c>
      <c r="F68" s="57">
        <v>703127</v>
      </c>
      <c r="G68" s="44">
        <f>+F68*D68</f>
        <v>703127</v>
      </c>
      <c r="H68" s="26" t="s">
        <v>123</v>
      </c>
      <c r="I68" s="21">
        <v>708333.33333333337</v>
      </c>
      <c r="J68" s="66">
        <f>+I68*D68</f>
        <v>708333.33333333337</v>
      </c>
      <c r="K68" s="84" t="s">
        <v>259</v>
      </c>
      <c r="L68" s="81">
        <v>934200</v>
      </c>
      <c r="M68" s="44">
        <f>+L68*D68</f>
        <v>934200</v>
      </c>
      <c r="N68" s="67">
        <f t="shared" ref="N68" si="120">AVERAGE(F68,I68,L68)</f>
        <v>781886.77777777787</v>
      </c>
      <c r="O68" s="67">
        <f t="shared" ref="O68" si="121">HARMEAN(F68,I68,L68)</f>
        <v>768360.45736286521</v>
      </c>
      <c r="P68" s="67">
        <f t="shared" ref="P68" si="122">GEOMEAN(F68,I68,L68)</f>
        <v>774884.73572635371</v>
      </c>
      <c r="Q68" s="184">
        <f t="shared" ref="Q68" si="123">ROUND(MIN(N68:P68),0)</f>
        <v>768360</v>
      </c>
      <c r="R68" s="185">
        <f t="shared" ref="R68" si="124">+Q68*D68</f>
        <v>768360</v>
      </c>
    </row>
    <row r="69" spans="1:18" ht="9.75" customHeight="1" x14ac:dyDescent="0.2">
      <c r="A69" s="149"/>
      <c r="B69" s="73"/>
      <c r="C69" s="9"/>
      <c r="D69" s="123"/>
      <c r="E69" s="9"/>
      <c r="F69" s="58"/>
      <c r="G69" s="46">
        <v>6853127</v>
      </c>
      <c r="H69" s="80"/>
      <c r="I69" s="80"/>
      <c r="J69" s="94">
        <f>SUM(J67:J68)</f>
        <v>7958333.333333333</v>
      </c>
      <c r="K69" s="80"/>
      <c r="M69" s="46">
        <f>SUM(M67:M68)</f>
        <v>13666200</v>
      </c>
      <c r="R69" s="187">
        <f>SUM(R67:R68)</f>
        <v>8682363</v>
      </c>
    </row>
    <row r="70" spans="1:18" ht="8.4" customHeight="1" x14ac:dyDescent="0.2">
      <c r="A70" s="5">
        <v>15</v>
      </c>
      <c r="B70" s="40" t="s">
        <v>34</v>
      </c>
      <c r="C70" s="6"/>
      <c r="D70" s="121"/>
      <c r="E70" s="6"/>
      <c r="F70" s="56"/>
      <c r="G70" s="44"/>
      <c r="H70" s="28" t="s">
        <v>34</v>
      </c>
      <c r="I70" s="18"/>
      <c r="J70" s="66"/>
      <c r="K70" s="28" t="s">
        <v>34</v>
      </c>
      <c r="L70" s="131"/>
      <c r="M70" s="131"/>
    </row>
    <row r="71" spans="1:18" ht="13.5" customHeight="1" x14ac:dyDescent="0.2">
      <c r="A71" s="7">
        <v>15.1</v>
      </c>
      <c r="B71" s="12" t="s">
        <v>35</v>
      </c>
      <c r="C71" s="6" t="s">
        <v>7</v>
      </c>
      <c r="D71" s="121">
        <v>1</v>
      </c>
      <c r="E71" s="6"/>
      <c r="F71" s="56">
        <v>928200</v>
      </c>
      <c r="G71" s="44">
        <f>+F71*D71</f>
        <v>928200</v>
      </c>
      <c r="H71" s="20" t="s">
        <v>228</v>
      </c>
      <c r="I71" s="21">
        <v>1125500</v>
      </c>
      <c r="J71" s="66">
        <f>+I71*D71</f>
        <v>1125500</v>
      </c>
      <c r="K71" s="88" t="s">
        <v>269</v>
      </c>
      <c r="L71" s="109">
        <v>1191400</v>
      </c>
      <c r="M71" s="44">
        <f>+L71*D71</f>
        <v>1191400</v>
      </c>
      <c r="N71" s="67">
        <f t="shared" ref="N71" si="125">AVERAGE(F71,I71,L71)</f>
        <v>1081700</v>
      </c>
      <c r="O71" s="67">
        <f t="shared" ref="O71" si="126">HARMEAN(F71,I71,L71)</f>
        <v>1069443.7271713456</v>
      </c>
      <c r="P71" s="67">
        <f t="shared" ref="P71" si="127">GEOMEAN(F71,I71,L71)</f>
        <v>1075676.183560919</v>
      </c>
      <c r="Q71" s="184">
        <f t="shared" ref="Q71" si="128">ROUND(MIN(N71:P71),0)</f>
        <v>1069444</v>
      </c>
      <c r="R71" s="185">
        <f t="shared" ref="R71" si="129">+Q71*D71</f>
        <v>1069444</v>
      </c>
    </row>
    <row r="72" spans="1:18" ht="21" customHeight="1" x14ac:dyDescent="0.2">
      <c r="A72" s="148" t="s">
        <v>156</v>
      </c>
      <c r="B72" s="13" t="s">
        <v>123</v>
      </c>
      <c r="C72" s="8" t="s">
        <v>7</v>
      </c>
      <c r="D72" s="122" t="s">
        <v>126</v>
      </c>
      <c r="E72" s="6" t="s">
        <v>8</v>
      </c>
      <c r="F72" s="57">
        <v>703127</v>
      </c>
      <c r="G72" s="44">
        <f>+F72*D72</f>
        <v>703127</v>
      </c>
      <c r="H72" s="20" t="s">
        <v>123</v>
      </c>
      <c r="I72" s="21">
        <v>708333.33333333337</v>
      </c>
      <c r="J72" s="66">
        <f>+I72*D72</f>
        <v>708333.33333333337</v>
      </c>
      <c r="K72" s="84" t="s">
        <v>259</v>
      </c>
      <c r="L72" s="81">
        <v>934200</v>
      </c>
      <c r="M72" s="44">
        <f>+L72*D72</f>
        <v>934200</v>
      </c>
      <c r="N72" s="67">
        <f t="shared" ref="N72" si="130">AVERAGE(F72,I72,L72)</f>
        <v>781886.77777777787</v>
      </c>
      <c r="O72" s="67">
        <f t="shared" ref="O72" si="131">HARMEAN(F72,I72,L72)</f>
        <v>768360.45736286521</v>
      </c>
      <c r="P72" s="67">
        <f t="shared" ref="P72" si="132">GEOMEAN(F72,I72,L72)</f>
        <v>774884.73572635371</v>
      </c>
      <c r="Q72" s="184">
        <f t="shared" ref="Q72" si="133">ROUND(MIN(N72:P72),0)</f>
        <v>768360</v>
      </c>
      <c r="R72" s="185">
        <f t="shared" ref="R72" si="134">+Q72*D72</f>
        <v>768360</v>
      </c>
    </row>
    <row r="73" spans="1:18" ht="10.5" customHeight="1" x14ac:dyDescent="0.2">
      <c r="A73" s="149"/>
      <c r="B73" s="73"/>
      <c r="C73" s="9"/>
      <c r="D73" s="123"/>
      <c r="E73" s="9"/>
      <c r="F73" s="58"/>
      <c r="G73" s="46">
        <v>1631327</v>
      </c>
      <c r="H73" s="80"/>
      <c r="I73" s="80"/>
      <c r="J73" s="94">
        <f>SUM(J71:J72)</f>
        <v>1833833.3333333335</v>
      </c>
      <c r="K73" s="80"/>
      <c r="M73" s="46">
        <f>SUM(M71:M72)</f>
        <v>2125600</v>
      </c>
      <c r="R73" s="187">
        <f>SUM(R71:R72)</f>
        <v>1837804</v>
      </c>
    </row>
    <row r="74" spans="1:18" ht="8.4" customHeight="1" x14ac:dyDescent="0.2">
      <c r="A74" s="5">
        <v>16</v>
      </c>
      <c r="B74" s="40" t="s">
        <v>36</v>
      </c>
      <c r="C74" s="6"/>
      <c r="D74" s="121"/>
      <c r="E74" s="6"/>
      <c r="F74" s="56"/>
      <c r="G74" s="44"/>
      <c r="H74" s="28" t="s">
        <v>36</v>
      </c>
      <c r="I74" s="18"/>
      <c r="J74" s="66"/>
      <c r="K74" s="28" t="s">
        <v>36</v>
      </c>
      <c r="L74" s="131"/>
      <c r="M74" s="131"/>
    </row>
    <row r="75" spans="1:18" ht="14.25" customHeight="1" x14ac:dyDescent="0.2">
      <c r="A75" s="148" t="s">
        <v>157</v>
      </c>
      <c r="B75" s="13" t="s">
        <v>158</v>
      </c>
      <c r="C75" s="8" t="s">
        <v>7</v>
      </c>
      <c r="D75" s="122" t="s">
        <v>159</v>
      </c>
      <c r="E75" s="8" t="s">
        <v>8</v>
      </c>
      <c r="F75" s="57">
        <v>805381</v>
      </c>
      <c r="G75" s="44">
        <f>+F75*D75</f>
        <v>44295955</v>
      </c>
      <c r="H75" s="20" t="s">
        <v>158</v>
      </c>
      <c r="I75" s="21">
        <v>1000833.3333333334</v>
      </c>
      <c r="J75" s="66">
        <f>+I75*D75</f>
        <v>55045833.333333336</v>
      </c>
      <c r="K75" s="80" t="s">
        <v>263</v>
      </c>
      <c r="L75" s="44">
        <v>378250</v>
      </c>
      <c r="M75" s="44">
        <f>+L75*D75</f>
        <v>20803750</v>
      </c>
      <c r="N75" s="67">
        <f t="shared" ref="N75" si="135">AVERAGE(F75,I75,L75)</f>
        <v>728154.77777777787</v>
      </c>
      <c r="O75" s="67">
        <f t="shared" ref="O75" si="136">HARMEAN(F75,I75,L75)</f>
        <v>614178.95323626418</v>
      </c>
      <c r="P75" s="67">
        <f t="shared" ref="P75" si="137">GEOMEAN(F75,I75,L75)</f>
        <v>673050.04757586936</v>
      </c>
      <c r="Q75" s="184">
        <f t="shared" ref="Q75" si="138">ROUND(MIN(N75:P75),0)</f>
        <v>614179</v>
      </c>
      <c r="R75" s="185">
        <f t="shared" ref="R75" si="139">+Q75*D75</f>
        <v>33779845</v>
      </c>
    </row>
    <row r="76" spans="1:18" ht="13.5" customHeight="1" x14ac:dyDescent="0.2">
      <c r="A76" s="7">
        <v>16.2</v>
      </c>
      <c r="B76" s="12" t="s">
        <v>37</v>
      </c>
      <c r="C76" s="6" t="s">
        <v>7</v>
      </c>
      <c r="D76" s="121">
        <v>1</v>
      </c>
      <c r="E76" s="6"/>
      <c r="F76" s="56">
        <v>4570000</v>
      </c>
      <c r="G76" s="44">
        <f>+F76*D76</f>
        <v>4570000</v>
      </c>
      <c r="H76" s="20" t="s">
        <v>229</v>
      </c>
      <c r="I76" s="21">
        <v>4706666.666666667</v>
      </c>
      <c r="J76" s="66">
        <f>+I76*D76</f>
        <v>4706666.666666667</v>
      </c>
      <c r="K76" s="80" t="s">
        <v>278</v>
      </c>
      <c r="L76" s="44">
        <v>2132928</v>
      </c>
      <c r="M76" s="44">
        <f>+L76*D76</f>
        <v>2132928</v>
      </c>
      <c r="N76" s="67">
        <f t="shared" ref="N76:N77" si="140">AVERAGE(F76,I76,L76)</f>
        <v>3803198.2222222225</v>
      </c>
      <c r="O76" s="67">
        <f t="shared" ref="O76:O77" si="141">HARMEAN(F76,I76,L76)</f>
        <v>3332881.3597952947</v>
      </c>
      <c r="P76" s="67">
        <f t="shared" ref="P76:P77" si="142">GEOMEAN(F76,I76,L76)</f>
        <v>3579881.1826196373</v>
      </c>
      <c r="Q76" s="184">
        <f t="shared" ref="Q76:Q77" si="143">ROUND(MIN(N76:P76),0)</f>
        <v>3332881</v>
      </c>
      <c r="R76" s="185">
        <f t="shared" ref="R76:R77" si="144">+Q76*D76</f>
        <v>3332881</v>
      </c>
    </row>
    <row r="77" spans="1:18" ht="21.75" customHeight="1" x14ac:dyDescent="0.2">
      <c r="A77" s="148" t="s">
        <v>160</v>
      </c>
      <c r="B77" s="117" t="s">
        <v>150</v>
      </c>
      <c r="C77" s="8" t="s">
        <v>7</v>
      </c>
      <c r="D77" s="122" t="s">
        <v>137</v>
      </c>
      <c r="E77" s="8" t="s">
        <v>8</v>
      </c>
      <c r="F77" s="57">
        <v>916442</v>
      </c>
      <c r="G77" s="44">
        <f>+F77*D77</f>
        <v>3665768</v>
      </c>
      <c r="H77" s="20" t="s">
        <v>150</v>
      </c>
      <c r="I77" s="21">
        <v>892666.66666666674</v>
      </c>
      <c r="J77" s="66">
        <f>+I77*D77</f>
        <v>3570666.666666667</v>
      </c>
      <c r="K77" s="118" t="s">
        <v>259</v>
      </c>
      <c r="L77" s="81">
        <v>934200</v>
      </c>
      <c r="M77" s="44">
        <f>+L77*D77</f>
        <v>3736800</v>
      </c>
      <c r="N77" s="67">
        <f t="shared" si="140"/>
        <v>914436.22222222236</v>
      </c>
      <c r="O77" s="67">
        <f t="shared" si="141"/>
        <v>914118.53078358329</v>
      </c>
      <c r="P77" s="67">
        <f t="shared" si="142"/>
        <v>914277.54847605375</v>
      </c>
      <c r="Q77" s="184">
        <f t="shared" si="143"/>
        <v>914119</v>
      </c>
      <c r="R77" s="185">
        <f t="shared" si="144"/>
        <v>3656476</v>
      </c>
    </row>
    <row r="78" spans="1:18" ht="13.5" customHeight="1" x14ac:dyDescent="0.2">
      <c r="A78" s="149"/>
      <c r="B78" s="73"/>
      <c r="C78" s="9"/>
      <c r="D78" s="123"/>
      <c r="E78" s="9"/>
      <c r="F78" s="58"/>
      <c r="G78" s="46">
        <v>52531699</v>
      </c>
      <c r="H78" s="80"/>
      <c r="I78" s="80"/>
      <c r="J78" s="94">
        <f>SUM(J75:J77)</f>
        <v>63323166.666666664</v>
      </c>
      <c r="K78" s="80"/>
      <c r="M78" s="135">
        <f>SUM(M75:M77)</f>
        <v>26673478</v>
      </c>
      <c r="R78" s="187">
        <f>SUM(R75:R77)</f>
        <v>40769202</v>
      </c>
    </row>
    <row r="79" spans="1:18" ht="8.4" customHeight="1" x14ac:dyDescent="0.2">
      <c r="A79" s="5">
        <v>17</v>
      </c>
      <c r="B79" s="40" t="s">
        <v>38</v>
      </c>
      <c r="C79" s="6"/>
      <c r="D79" s="121"/>
      <c r="E79" s="6"/>
      <c r="F79" s="56"/>
      <c r="G79" s="44"/>
      <c r="H79" s="28" t="s">
        <v>38</v>
      </c>
      <c r="I79" s="18"/>
      <c r="J79" s="66"/>
      <c r="K79" s="28" t="s">
        <v>38</v>
      </c>
      <c r="L79" s="131"/>
      <c r="M79" s="131"/>
    </row>
    <row r="80" spans="1:18" s="172" customFormat="1" ht="12" customHeight="1" x14ac:dyDescent="0.2">
      <c r="A80" s="168">
        <v>17.100000000000001</v>
      </c>
      <c r="B80" s="173" t="s">
        <v>12</v>
      </c>
      <c r="C80" s="6" t="s">
        <v>7</v>
      </c>
      <c r="D80" s="127">
        <v>1</v>
      </c>
      <c r="E80" s="6"/>
      <c r="F80" s="174">
        <v>5697720</v>
      </c>
      <c r="G80" s="175">
        <f>+F80*D80</f>
        <v>5697720</v>
      </c>
      <c r="H80" s="20" t="s">
        <v>219</v>
      </c>
      <c r="I80" s="31">
        <v>6980000</v>
      </c>
      <c r="J80" s="176">
        <f>+I80*D80</f>
        <v>6980000</v>
      </c>
      <c r="K80" s="71" t="s">
        <v>12</v>
      </c>
      <c r="L80" s="177">
        <v>5697720</v>
      </c>
      <c r="M80" s="178">
        <f>+L80*D80</f>
        <v>5697720</v>
      </c>
      <c r="N80" s="67">
        <f t="shared" ref="N80" si="145">AVERAGE(F80,I80,L80)</f>
        <v>6125146.666666667</v>
      </c>
      <c r="O80" s="67">
        <f t="shared" ref="O80" si="146">HARMEAN(F80,I80,L80)</f>
        <v>6069384.282612633</v>
      </c>
      <c r="P80" s="67">
        <f t="shared" ref="P80" si="147">GEOMEAN(F80,I80,L80)</f>
        <v>6096574.3744169734</v>
      </c>
      <c r="Q80" s="184">
        <f t="shared" ref="Q80" si="148">ROUND(MIN(N80:P80),0)</f>
        <v>6069384</v>
      </c>
      <c r="R80" s="185">
        <f t="shared" ref="R80" si="149">+Q80*D80</f>
        <v>6069384</v>
      </c>
    </row>
    <row r="81" spans="1:18" ht="15.75" customHeight="1" x14ac:dyDescent="0.2">
      <c r="A81" s="148" t="s">
        <v>161</v>
      </c>
      <c r="B81" s="13" t="s">
        <v>131</v>
      </c>
      <c r="C81" s="8" t="s">
        <v>7</v>
      </c>
      <c r="D81" s="122" t="s">
        <v>126</v>
      </c>
      <c r="E81" s="6"/>
      <c r="F81" s="57">
        <v>745054</v>
      </c>
      <c r="G81" s="44">
        <f>+F81*D81</f>
        <v>745054</v>
      </c>
      <c r="H81" s="20" t="s">
        <v>131</v>
      </c>
      <c r="I81" s="21">
        <v>950000</v>
      </c>
      <c r="J81" s="66">
        <f>+I81*D81</f>
        <v>950000</v>
      </c>
      <c r="K81" s="53" t="s">
        <v>131</v>
      </c>
      <c r="L81" s="71">
        <v>745054</v>
      </c>
      <c r="M81" s="116">
        <f>+L81*D81</f>
        <v>745054</v>
      </c>
      <c r="N81" s="67">
        <f t="shared" ref="N81:N82" si="150">AVERAGE(F81,I81,L81)</f>
        <v>813369.33333333337</v>
      </c>
      <c r="O81" s="67">
        <f t="shared" ref="O81:O82" si="151">HARMEAN(F81,I81,L81)</f>
        <v>802782.81653229007</v>
      </c>
      <c r="P81" s="67">
        <f t="shared" ref="P81:P82" si="152">GEOMEAN(F81,I81,L81)</f>
        <v>807916.29741566652</v>
      </c>
      <c r="Q81" s="184">
        <f t="shared" ref="Q81:Q82" si="153">ROUND(MIN(N81:P81),0)</f>
        <v>802783</v>
      </c>
      <c r="R81" s="185">
        <f t="shared" ref="R81:R82" si="154">+Q81*D81</f>
        <v>802783</v>
      </c>
    </row>
    <row r="82" spans="1:18" ht="15.75" customHeight="1" x14ac:dyDescent="0.2">
      <c r="A82" s="148" t="s">
        <v>162</v>
      </c>
      <c r="B82" s="13" t="s">
        <v>142</v>
      </c>
      <c r="C82" s="8" t="s">
        <v>7</v>
      </c>
      <c r="D82" s="122" t="s">
        <v>124</v>
      </c>
      <c r="E82" s="6"/>
      <c r="F82" s="57">
        <v>495619</v>
      </c>
      <c r="G82" s="44">
        <f>+F82*D82</f>
        <v>991238</v>
      </c>
      <c r="H82" s="20" t="s">
        <v>142</v>
      </c>
      <c r="I82" s="21">
        <v>518166.66666666669</v>
      </c>
      <c r="J82" s="66">
        <f>+I82*D82</f>
        <v>1036333.3333333334</v>
      </c>
      <c r="K82" s="84" t="s">
        <v>260</v>
      </c>
      <c r="L82" s="87">
        <v>609360</v>
      </c>
      <c r="M82" s="87">
        <f>+L82*D82</f>
        <v>1218720</v>
      </c>
      <c r="N82" s="67">
        <f t="shared" si="150"/>
        <v>541048.55555555562</v>
      </c>
      <c r="O82" s="67">
        <f t="shared" si="151"/>
        <v>536804.58089878247</v>
      </c>
      <c r="P82" s="67">
        <f t="shared" si="152"/>
        <v>538886.272319932</v>
      </c>
      <c r="Q82" s="184">
        <f t="shared" si="153"/>
        <v>536805</v>
      </c>
      <c r="R82" s="185">
        <f t="shared" si="154"/>
        <v>1073610</v>
      </c>
    </row>
    <row r="83" spans="1:18" ht="11.25" customHeight="1" x14ac:dyDescent="0.2">
      <c r="A83" s="149"/>
      <c r="B83" s="73"/>
      <c r="C83" s="9"/>
      <c r="D83" s="123"/>
      <c r="E83" s="9"/>
      <c r="F83" s="58"/>
      <c r="G83" s="46">
        <v>7434012</v>
      </c>
      <c r="H83" s="80"/>
      <c r="I83" s="80"/>
      <c r="J83" s="94">
        <f>SUM(J80:J82)</f>
        <v>8966333.333333334</v>
      </c>
      <c r="K83" s="56"/>
      <c r="M83" s="46">
        <f>SUM(M80:M82)</f>
        <v>7661494</v>
      </c>
      <c r="R83" s="187">
        <f>SUM(R80:R82)</f>
        <v>7945777</v>
      </c>
    </row>
    <row r="84" spans="1:18" ht="8.4" customHeight="1" x14ac:dyDescent="0.2">
      <c r="A84" s="5">
        <v>18</v>
      </c>
      <c r="B84" s="40" t="s">
        <v>39</v>
      </c>
      <c r="C84" s="6"/>
      <c r="D84" s="121"/>
      <c r="E84" s="6"/>
      <c r="F84" s="56"/>
      <c r="G84" s="44"/>
      <c r="H84" s="28" t="s">
        <v>39</v>
      </c>
      <c r="I84" s="18"/>
      <c r="J84" s="66"/>
      <c r="K84" s="28" t="s">
        <v>39</v>
      </c>
      <c r="L84" s="81"/>
      <c r="M84" s="131"/>
    </row>
    <row r="85" spans="1:18" s="172" customFormat="1" ht="18.75" customHeight="1" x14ac:dyDescent="0.2">
      <c r="A85" s="168">
        <v>18.100000000000001</v>
      </c>
      <c r="B85" s="169" t="s">
        <v>10</v>
      </c>
      <c r="C85" s="6" t="s">
        <v>7</v>
      </c>
      <c r="D85" s="127">
        <v>1</v>
      </c>
      <c r="E85" s="6"/>
      <c r="F85" s="64">
        <v>1813560</v>
      </c>
      <c r="G85" s="65">
        <f>+F85*D85</f>
        <v>1813560</v>
      </c>
      <c r="H85" s="20" t="s">
        <v>10</v>
      </c>
      <c r="I85" s="170">
        <v>1895000</v>
      </c>
      <c r="J85" s="171">
        <f>+I85*D85</f>
        <v>1895000</v>
      </c>
      <c r="K85" s="84" t="s">
        <v>274</v>
      </c>
      <c r="L85" s="65">
        <v>2132760</v>
      </c>
      <c r="M85" s="65">
        <f>+L85*D85</f>
        <v>2132760</v>
      </c>
      <c r="N85" s="67">
        <f t="shared" ref="N85" si="155">AVERAGE(F85,I85,L85)</f>
        <v>1947106.6666666667</v>
      </c>
      <c r="O85" s="67">
        <f t="shared" ref="O85" si="156">HARMEAN(F85,I85,L85)</f>
        <v>1938006.8320992824</v>
      </c>
      <c r="P85" s="67">
        <f t="shared" ref="P85" si="157">GEOMEAN(F85,I85,L85)</f>
        <v>1942500.0703968809</v>
      </c>
      <c r="Q85" s="184">
        <f t="shared" ref="Q85" si="158">ROUND(MIN(N85:P85),0)</f>
        <v>1938007</v>
      </c>
      <c r="R85" s="185">
        <f t="shared" ref="R85" si="159">+Q85*D85</f>
        <v>1938007</v>
      </c>
    </row>
    <row r="86" spans="1:18" ht="20.25" customHeight="1" x14ac:dyDescent="0.2">
      <c r="A86" s="148" t="s">
        <v>163</v>
      </c>
      <c r="B86" s="13" t="s">
        <v>123</v>
      </c>
      <c r="C86" s="8" t="s">
        <v>7</v>
      </c>
      <c r="D86" s="122" t="s">
        <v>126</v>
      </c>
      <c r="E86" s="6"/>
      <c r="F86" s="57">
        <v>703127</v>
      </c>
      <c r="G86" s="44">
        <f>+F86*D86</f>
        <v>703127</v>
      </c>
      <c r="H86" s="20" t="s">
        <v>123</v>
      </c>
      <c r="I86" s="21">
        <v>708333.33333333337</v>
      </c>
      <c r="J86" s="66">
        <f>+I86*D86</f>
        <v>708333.33333333337</v>
      </c>
      <c r="K86" s="84" t="s">
        <v>259</v>
      </c>
      <c r="L86" s="81">
        <v>934200</v>
      </c>
      <c r="M86" s="44">
        <f>+L86*D86</f>
        <v>934200</v>
      </c>
      <c r="N86" s="67">
        <f t="shared" ref="N86:N87" si="160">AVERAGE(F86,I86,L86)</f>
        <v>781886.77777777787</v>
      </c>
      <c r="O86" s="67">
        <f t="shared" ref="O86:O87" si="161">HARMEAN(F86,I86,L86)</f>
        <v>768360.45736286521</v>
      </c>
      <c r="P86" s="67">
        <f t="shared" ref="P86:P87" si="162">GEOMEAN(F86,I86,L86)</f>
        <v>774884.73572635371</v>
      </c>
      <c r="Q86" s="184">
        <f t="shared" ref="Q86:Q87" si="163">ROUND(MIN(N86:P86),0)</f>
        <v>768360</v>
      </c>
      <c r="R86" s="185">
        <f t="shared" ref="R86:R87" si="164">+Q86*D86</f>
        <v>768360</v>
      </c>
    </row>
    <row r="87" spans="1:18" ht="18.75" customHeight="1" x14ac:dyDescent="0.2">
      <c r="A87" s="148" t="s">
        <v>164</v>
      </c>
      <c r="B87" s="13" t="s">
        <v>133</v>
      </c>
      <c r="C87" s="8" t="s">
        <v>7</v>
      </c>
      <c r="D87" s="122" t="s">
        <v>124</v>
      </c>
      <c r="E87" s="6"/>
      <c r="F87" s="57">
        <v>495619</v>
      </c>
      <c r="G87" s="44">
        <f>+F87*D87</f>
        <v>991238</v>
      </c>
      <c r="H87" s="20" t="s">
        <v>133</v>
      </c>
      <c r="I87" s="21">
        <v>518166.66666666669</v>
      </c>
      <c r="J87" s="66">
        <f>+I87*D87</f>
        <v>1036333.3333333334</v>
      </c>
      <c r="K87" s="84" t="s">
        <v>260</v>
      </c>
      <c r="L87" s="87">
        <v>609360</v>
      </c>
      <c r="M87" s="44">
        <f>+L87*D87</f>
        <v>1218720</v>
      </c>
      <c r="N87" s="67">
        <f t="shared" si="160"/>
        <v>541048.55555555562</v>
      </c>
      <c r="O87" s="67">
        <f t="shared" si="161"/>
        <v>536804.58089878247</v>
      </c>
      <c r="P87" s="67">
        <f t="shared" si="162"/>
        <v>538886.272319932</v>
      </c>
      <c r="Q87" s="184">
        <f t="shared" si="163"/>
        <v>536805</v>
      </c>
      <c r="R87" s="185">
        <f t="shared" si="164"/>
        <v>1073610</v>
      </c>
    </row>
    <row r="88" spans="1:18" ht="12.75" customHeight="1" x14ac:dyDescent="0.2">
      <c r="A88" s="149"/>
      <c r="B88" s="73"/>
      <c r="C88" s="9"/>
      <c r="D88" s="123"/>
      <c r="E88" s="9"/>
      <c r="F88" s="58"/>
      <c r="G88" s="46">
        <v>3507925</v>
      </c>
      <c r="H88" s="20"/>
      <c r="I88" s="18"/>
      <c r="J88" s="94">
        <f>SUM(J85:J87)</f>
        <v>3639666.666666667</v>
      </c>
      <c r="K88" s="56"/>
      <c r="M88" s="46">
        <f>SUM(M85:M87)</f>
        <v>4285680</v>
      </c>
      <c r="R88" s="187">
        <f>SUM(R85:R87)</f>
        <v>3779977</v>
      </c>
    </row>
    <row r="89" spans="1:18" ht="13.5" customHeight="1" x14ac:dyDescent="0.2">
      <c r="A89" s="5">
        <v>19</v>
      </c>
      <c r="B89" s="40" t="s">
        <v>40</v>
      </c>
      <c r="C89" s="6"/>
      <c r="D89" s="121"/>
      <c r="E89" s="6"/>
      <c r="F89" s="56"/>
      <c r="G89" s="44"/>
      <c r="H89" s="28" t="s">
        <v>40</v>
      </c>
      <c r="I89" s="18"/>
      <c r="J89" s="66"/>
      <c r="K89" s="28" t="s">
        <v>40</v>
      </c>
      <c r="L89" s="81"/>
      <c r="M89" s="131"/>
    </row>
    <row r="90" spans="1:18" ht="26.25" customHeight="1" x14ac:dyDescent="0.2">
      <c r="A90" s="7">
        <v>19.100000000000001</v>
      </c>
      <c r="B90" s="12" t="s">
        <v>41</v>
      </c>
      <c r="C90" s="6" t="s">
        <v>7</v>
      </c>
      <c r="D90" s="121">
        <v>1</v>
      </c>
      <c r="E90" s="6"/>
      <c r="F90" s="56">
        <v>13032880</v>
      </c>
      <c r="G90" s="44">
        <f>+F90*D90</f>
        <v>13032880</v>
      </c>
      <c r="H90" s="20" t="s">
        <v>41</v>
      </c>
      <c r="I90" s="21">
        <v>15160000</v>
      </c>
      <c r="J90" s="66">
        <f>+I90*D90</f>
        <v>15160000</v>
      </c>
      <c r="K90" s="83" t="s">
        <v>264</v>
      </c>
      <c r="L90" s="81">
        <v>15570000</v>
      </c>
      <c r="M90" s="44">
        <f>+L90*D90</f>
        <v>15570000</v>
      </c>
      <c r="N90" s="67">
        <f t="shared" ref="N90" si="165">AVERAGE(F90,I90,L90)</f>
        <v>14587626.666666666</v>
      </c>
      <c r="O90" s="67">
        <f t="shared" ref="O90" si="166">HARMEAN(F90,I90,L90)</f>
        <v>14498486.617640752</v>
      </c>
      <c r="P90" s="67">
        <f t="shared" ref="P90" si="167">GEOMEAN(F90,I90,L90)</f>
        <v>14543738.932037506</v>
      </c>
      <c r="Q90" s="184">
        <f t="shared" ref="Q90" si="168">ROUND(MIN(N90:P90),0)</f>
        <v>14498487</v>
      </c>
      <c r="R90" s="185">
        <f t="shared" ref="R90" si="169">+Q90*D90</f>
        <v>14498487</v>
      </c>
    </row>
    <row r="91" spans="1:18" ht="11.25" customHeight="1" x14ac:dyDescent="0.2">
      <c r="A91" s="7">
        <v>19.2</v>
      </c>
      <c r="B91" s="12" t="s">
        <v>42</v>
      </c>
      <c r="C91" s="6" t="s">
        <v>7</v>
      </c>
      <c r="D91" s="121">
        <v>8</v>
      </c>
      <c r="E91" s="6"/>
      <c r="F91" s="56" t="s">
        <v>215</v>
      </c>
      <c r="G91" s="44" t="s">
        <v>216</v>
      </c>
      <c r="H91" s="20" t="s">
        <v>234</v>
      </c>
      <c r="I91" s="21">
        <v>2216667</v>
      </c>
      <c r="J91" s="66">
        <f>+I91*D91</f>
        <v>17733336</v>
      </c>
      <c r="K91" s="56"/>
      <c r="L91" s="81"/>
      <c r="M91" s="44">
        <f>+L91*D91</f>
        <v>0</v>
      </c>
      <c r="N91" s="67">
        <f t="shared" ref="N91:N93" si="170">AVERAGE(F91,I91,L91)</f>
        <v>2216667</v>
      </c>
      <c r="O91" s="67">
        <f t="shared" ref="O91:O93" si="171">HARMEAN(F91,I91,L91)</f>
        <v>2216667</v>
      </c>
      <c r="P91" s="67">
        <f t="shared" ref="P91:P93" si="172">GEOMEAN(F91,I91,L91)</f>
        <v>2216667</v>
      </c>
      <c r="Q91" s="184">
        <f t="shared" ref="Q91:Q93" si="173">ROUND(MIN(N91:P91),0)</f>
        <v>2216667</v>
      </c>
      <c r="R91" s="185">
        <f t="shared" ref="R91:R93" si="174">+Q91*D91</f>
        <v>17733336</v>
      </c>
    </row>
    <row r="92" spans="1:18" ht="15.75" customHeight="1" x14ac:dyDescent="0.2">
      <c r="A92" s="148" t="s">
        <v>165</v>
      </c>
      <c r="B92" s="13" t="s">
        <v>123</v>
      </c>
      <c r="C92" s="8" t="s">
        <v>7</v>
      </c>
      <c r="D92" s="122" t="s">
        <v>166</v>
      </c>
      <c r="E92" s="6" t="s">
        <v>8</v>
      </c>
      <c r="F92" s="57">
        <v>703127</v>
      </c>
      <c r="G92" s="44">
        <f>+F92*D92</f>
        <v>7734397</v>
      </c>
      <c r="H92" s="20" t="s">
        <v>123</v>
      </c>
      <c r="I92" s="21">
        <v>708333.33333333337</v>
      </c>
      <c r="J92" s="66">
        <f>+I92*D92</f>
        <v>7791666.666666667</v>
      </c>
      <c r="K92" s="84" t="s">
        <v>259</v>
      </c>
      <c r="L92" s="81">
        <v>934200</v>
      </c>
      <c r="M92" s="44">
        <f>+L92*D92</f>
        <v>10276200</v>
      </c>
      <c r="N92" s="67">
        <f t="shared" si="170"/>
        <v>781886.77777777787</v>
      </c>
      <c r="O92" s="67">
        <f t="shared" si="171"/>
        <v>768360.45736286521</v>
      </c>
      <c r="P92" s="67">
        <f t="shared" si="172"/>
        <v>774884.73572635371</v>
      </c>
      <c r="Q92" s="184">
        <f t="shared" si="173"/>
        <v>768360</v>
      </c>
      <c r="R92" s="185">
        <f t="shared" si="174"/>
        <v>8451960</v>
      </c>
    </row>
    <row r="93" spans="1:18" ht="44.25" customHeight="1" x14ac:dyDescent="0.2">
      <c r="A93" s="7">
        <v>19.399999999999999</v>
      </c>
      <c r="B93" s="12" t="s">
        <v>43</v>
      </c>
      <c r="C93" s="6" t="s">
        <v>7</v>
      </c>
      <c r="D93" s="121">
        <v>3</v>
      </c>
      <c r="E93" s="6"/>
      <c r="F93" s="56">
        <v>1149064</v>
      </c>
      <c r="G93" s="44">
        <f>+F93*D93</f>
        <v>3447192</v>
      </c>
      <c r="H93" s="20" t="s">
        <v>6</v>
      </c>
      <c r="I93" s="21">
        <v>1323166.6666666667</v>
      </c>
      <c r="J93" s="66">
        <f>+I93*D93</f>
        <v>3969500</v>
      </c>
      <c r="K93" s="83" t="s">
        <v>258</v>
      </c>
      <c r="L93" s="44">
        <v>1890630</v>
      </c>
      <c r="M93" s="44">
        <f>+L93*D93</f>
        <v>5671890</v>
      </c>
      <c r="N93" s="67">
        <f t="shared" si="170"/>
        <v>1454286.888888889</v>
      </c>
      <c r="O93" s="67">
        <f t="shared" si="171"/>
        <v>1392136.9145104578</v>
      </c>
      <c r="P93" s="67">
        <f t="shared" si="172"/>
        <v>1421854.3302726396</v>
      </c>
      <c r="Q93" s="184">
        <f t="shared" si="173"/>
        <v>1392137</v>
      </c>
      <c r="R93" s="185">
        <f t="shared" si="174"/>
        <v>4176411</v>
      </c>
    </row>
    <row r="94" spans="1:18" ht="11.25" customHeight="1" x14ac:dyDescent="0.2">
      <c r="A94" s="149"/>
      <c r="B94" s="73"/>
      <c r="C94" s="9"/>
      <c r="D94" s="123"/>
      <c r="E94" s="9"/>
      <c r="F94" s="58"/>
      <c r="G94" s="46">
        <v>24214474</v>
      </c>
      <c r="H94" s="80"/>
      <c r="I94" s="80"/>
      <c r="J94" s="94">
        <f>SUM(J90:J93)</f>
        <v>44654502.666666664</v>
      </c>
      <c r="K94" s="80"/>
      <c r="M94" s="46">
        <f>SUM(M90:M93)</f>
        <v>31518090</v>
      </c>
      <c r="R94" s="187">
        <f>SUM(R90:R93)</f>
        <v>44860194</v>
      </c>
    </row>
    <row r="95" spans="1:18" ht="10.5" customHeight="1" x14ac:dyDescent="0.2">
      <c r="A95" s="5">
        <v>20</v>
      </c>
      <c r="B95" s="40" t="s">
        <v>44</v>
      </c>
      <c r="C95" s="6"/>
      <c r="D95" s="121"/>
      <c r="E95" s="6"/>
      <c r="F95" s="56"/>
      <c r="G95" s="44"/>
      <c r="H95" s="28" t="s">
        <v>44</v>
      </c>
      <c r="I95" s="18"/>
      <c r="J95" s="66"/>
      <c r="K95" s="28" t="s">
        <v>44</v>
      </c>
      <c r="L95" s="81"/>
      <c r="M95" s="131"/>
    </row>
    <row r="96" spans="1:18" ht="70.5" customHeight="1" x14ac:dyDescent="0.2">
      <c r="A96" s="148" t="s">
        <v>167</v>
      </c>
      <c r="B96" s="13" t="s">
        <v>168</v>
      </c>
      <c r="C96" s="8" t="s">
        <v>7</v>
      </c>
      <c r="D96" s="122" t="s">
        <v>153</v>
      </c>
      <c r="E96" s="8" t="s">
        <v>8</v>
      </c>
      <c r="F96" s="57">
        <v>2989090</v>
      </c>
      <c r="G96" s="44">
        <f>+F96*D96</f>
        <v>41847260</v>
      </c>
      <c r="H96" s="20" t="s">
        <v>231</v>
      </c>
      <c r="I96" s="21">
        <v>3000000</v>
      </c>
      <c r="J96" s="66">
        <f>+I96*D96</f>
        <v>42000000</v>
      </c>
      <c r="K96" s="83" t="s">
        <v>279</v>
      </c>
      <c r="L96" s="81">
        <v>2651520</v>
      </c>
      <c r="M96" s="44">
        <f>+L96*D96</f>
        <v>37121280</v>
      </c>
      <c r="N96" s="67">
        <f t="shared" ref="N96" si="175">AVERAGE(F96,I96,L96)</f>
        <v>2880203.3333333335</v>
      </c>
      <c r="O96" s="67">
        <f t="shared" ref="O96" si="176">HARMEAN(F96,I96,L96)</f>
        <v>2870743.3978587375</v>
      </c>
      <c r="P96" s="67">
        <f t="shared" ref="P96" si="177">GEOMEAN(F96,I96,L96)</f>
        <v>2875533.1890910421</v>
      </c>
      <c r="Q96" s="184">
        <f t="shared" ref="Q96" si="178">ROUND(MIN(N96:P96),0)</f>
        <v>2870743</v>
      </c>
      <c r="R96" s="185">
        <f t="shared" ref="R96" si="179">+Q96*D96</f>
        <v>40190402</v>
      </c>
    </row>
    <row r="97" spans="1:18" ht="9.75" customHeight="1" x14ac:dyDescent="0.2">
      <c r="A97" s="149"/>
      <c r="B97" s="73"/>
      <c r="C97" s="9"/>
      <c r="D97" s="123"/>
      <c r="E97" s="9" t="s">
        <v>8</v>
      </c>
      <c r="F97" s="58"/>
      <c r="G97" s="46">
        <v>41847254</v>
      </c>
      <c r="H97" s="80"/>
      <c r="I97" s="80"/>
      <c r="J97" s="94">
        <f>SUM(J96)</f>
        <v>42000000</v>
      </c>
      <c r="K97" s="19"/>
      <c r="M97" s="46">
        <f>SUM(M96)</f>
        <v>37121280</v>
      </c>
      <c r="R97" s="187">
        <f>SUM(R96)</f>
        <v>40190402</v>
      </c>
    </row>
    <row r="98" spans="1:18" ht="8.4" customHeight="1" x14ac:dyDescent="0.2">
      <c r="A98" s="5">
        <v>21</v>
      </c>
      <c r="B98" s="40" t="s">
        <v>45</v>
      </c>
      <c r="C98" s="6"/>
      <c r="D98" s="121"/>
      <c r="E98" s="6"/>
      <c r="F98" s="56"/>
      <c r="G98" s="44"/>
      <c r="H98" s="28" t="s">
        <v>45</v>
      </c>
      <c r="I98" s="18"/>
      <c r="J98" s="66"/>
      <c r="K98" s="28" t="s">
        <v>45</v>
      </c>
      <c r="L98" s="81"/>
      <c r="M98" s="131"/>
    </row>
    <row r="99" spans="1:18" ht="54" customHeight="1" x14ac:dyDescent="0.2">
      <c r="A99" s="148" t="s">
        <v>169</v>
      </c>
      <c r="B99" s="13" t="s">
        <v>170</v>
      </c>
      <c r="C99" s="8" t="s">
        <v>7</v>
      </c>
      <c r="D99" s="122" t="s">
        <v>126</v>
      </c>
      <c r="E99" s="6"/>
      <c r="F99" s="57">
        <v>8950000</v>
      </c>
      <c r="G99" s="44">
        <f>+F99*D99</f>
        <v>8950000</v>
      </c>
      <c r="H99" s="27" t="s">
        <v>232</v>
      </c>
      <c r="I99" s="25">
        <v>9607416.6666666679</v>
      </c>
      <c r="J99" s="66">
        <f>+I99*D99</f>
        <v>9607416.6666666679</v>
      </c>
      <c r="K99" s="53" t="s">
        <v>170</v>
      </c>
      <c r="L99" s="72">
        <v>8950000</v>
      </c>
      <c r="M99" s="116">
        <f>+L99*D99</f>
        <v>8950000</v>
      </c>
      <c r="N99" s="67">
        <f t="shared" ref="N99" si="180">AVERAGE(F99,I99,L99)</f>
        <v>9169138.8888888899</v>
      </c>
      <c r="O99" s="67">
        <f t="shared" ref="O99" si="181">HARMEAN(F99,I99,L99)</f>
        <v>9158908.7159519251</v>
      </c>
      <c r="P99" s="67">
        <f t="shared" ref="P99" si="182">GEOMEAN(F99,I99,L99)</f>
        <v>9163982.101014439</v>
      </c>
      <c r="Q99" s="184">
        <f t="shared" ref="Q99" si="183">ROUND(MIN(N99:P99),0)</f>
        <v>9158909</v>
      </c>
      <c r="R99" s="185">
        <f t="shared" ref="R99" si="184">+Q99*D99</f>
        <v>9158909</v>
      </c>
    </row>
    <row r="100" spans="1:18" ht="12" customHeight="1" x14ac:dyDescent="0.2">
      <c r="A100" s="148" t="s">
        <v>171</v>
      </c>
      <c r="B100" s="13" t="s">
        <v>172</v>
      </c>
      <c r="C100" s="8" t="s">
        <v>7</v>
      </c>
      <c r="D100" s="122" t="s">
        <v>126</v>
      </c>
      <c r="E100" s="6" t="s">
        <v>8</v>
      </c>
      <c r="F100" s="57">
        <v>963543</v>
      </c>
      <c r="G100" s="44">
        <f>+F100*D100</f>
        <v>963543</v>
      </c>
      <c r="H100" s="315" t="s">
        <v>172</v>
      </c>
      <c r="I100" s="315"/>
      <c r="J100" s="66"/>
      <c r="K100" s="53" t="s">
        <v>172</v>
      </c>
      <c r="L100" s="72">
        <v>963543</v>
      </c>
      <c r="M100" s="116">
        <f>+L100*D100</f>
        <v>963543</v>
      </c>
      <c r="N100" s="67">
        <f t="shared" ref="N100" si="185">AVERAGE(F100,I100,L100)</f>
        <v>963543</v>
      </c>
      <c r="O100" s="67">
        <f t="shared" ref="O100" si="186">HARMEAN(F100,I100,L100)</f>
        <v>963543</v>
      </c>
      <c r="P100" s="67">
        <f t="shared" ref="P100" si="187">GEOMEAN(F100,I100,L100)</f>
        <v>963543</v>
      </c>
      <c r="Q100" s="184">
        <f t="shared" ref="Q100" si="188">ROUND(MIN(N100:P100),0)</f>
        <v>963543</v>
      </c>
      <c r="R100" s="185">
        <f t="shared" ref="R100" si="189">+Q100*D100</f>
        <v>963543</v>
      </c>
    </row>
    <row r="101" spans="1:18" ht="12" customHeight="1" x14ac:dyDescent="0.2">
      <c r="A101" s="149"/>
      <c r="B101" s="73"/>
      <c r="C101" s="9"/>
      <c r="D101" s="123"/>
      <c r="E101" s="9"/>
      <c r="F101" s="58"/>
      <c r="G101" s="46">
        <v>9913543</v>
      </c>
      <c r="H101" s="80"/>
      <c r="I101" s="80"/>
      <c r="J101" s="94">
        <f>SUM(J99:J100)</f>
        <v>9607416.6666666679</v>
      </c>
      <c r="K101" s="80"/>
      <c r="M101" s="46">
        <f>SUM(M99:M100)</f>
        <v>9913543</v>
      </c>
      <c r="R101" s="187">
        <f>SUM(R99:R100)</f>
        <v>10122452</v>
      </c>
    </row>
    <row r="102" spans="1:18" ht="12" customHeight="1" x14ac:dyDescent="0.2">
      <c r="A102" s="5">
        <v>22</v>
      </c>
      <c r="B102" s="40" t="s">
        <v>46</v>
      </c>
      <c r="C102" s="6"/>
      <c r="D102" s="121"/>
      <c r="E102" s="6"/>
      <c r="F102" s="56"/>
      <c r="G102" s="44"/>
      <c r="H102" s="28" t="s">
        <v>46</v>
      </c>
      <c r="I102" s="18"/>
      <c r="J102" s="66"/>
      <c r="K102" s="140" t="s">
        <v>46</v>
      </c>
      <c r="L102" s="81"/>
      <c r="M102" s="131"/>
    </row>
    <row r="103" spans="1:18" ht="12" customHeight="1" x14ac:dyDescent="0.2">
      <c r="A103" s="7">
        <v>22.1</v>
      </c>
      <c r="B103" s="12" t="s">
        <v>47</v>
      </c>
      <c r="C103" s="6" t="s">
        <v>7</v>
      </c>
      <c r="D103" s="121">
        <v>1</v>
      </c>
      <c r="E103" s="6"/>
      <c r="F103" s="56">
        <v>3100000</v>
      </c>
      <c r="G103" s="44">
        <f>+F103*D103</f>
        <v>3100000</v>
      </c>
      <c r="H103" s="27" t="s">
        <v>233</v>
      </c>
      <c r="I103" s="21">
        <v>3910000</v>
      </c>
      <c r="J103" s="66">
        <f>+I103*D103</f>
        <v>3910000</v>
      </c>
      <c r="K103" s="80"/>
      <c r="L103" s="81"/>
      <c r="M103" s="131"/>
      <c r="N103" s="67">
        <f t="shared" ref="N103" si="190">AVERAGE(F103,I103,L103)</f>
        <v>3505000</v>
      </c>
      <c r="O103" s="67">
        <f t="shared" ref="O103" si="191">HARMEAN(F103,I103,L103)</f>
        <v>3458202.5677603427</v>
      </c>
      <c r="P103" s="67">
        <f t="shared" ref="P103" si="192">GEOMEAN(F103,I103,L103)</f>
        <v>3481522.6553908852</v>
      </c>
      <c r="Q103" s="184">
        <f t="shared" ref="Q103" si="193">ROUND(MIN(N103:P103),0)</f>
        <v>3458203</v>
      </c>
      <c r="R103" s="185">
        <f t="shared" ref="R103" si="194">+Q103*D103</f>
        <v>3458203</v>
      </c>
    </row>
    <row r="104" spans="1:18" ht="12" customHeight="1" x14ac:dyDescent="0.2">
      <c r="A104" s="149"/>
      <c r="B104" s="73"/>
      <c r="C104" s="9"/>
      <c r="D104" s="123"/>
      <c r="E104" s="9"/>
      <c r="F104" s="58"/>
      <c r="G104" s="46">
        <v>3100000</v>
      </c>
      <c r="H104" s="80"/>
      <c r="I104" s="80"/>
      <c r="J104" s="94">
        <f>SUM(J103)</f>
        <v>3910000</v>
      </c>
      <c r="K104" s="80"/>
      <c r="M104" s="135"/>
      <c r="R104" s="187">
        <f>SUM(R103)</f>
        <v>3458203</v>
      </c>
    </row>
    <row r="105" spans="1:18" ht="12" customHeight="1" x14ac:dyDescent="0.2">
      <c r="A105" s="2" t="s">
        <v>48</v>
      </c>
      <c r="B105" s="74"/>
      <c r="C105" s="74"/>
      <c r="D105" s="126"/>
      <c r="E105" s="74"/>
      <c r="F105" s="139"/>
      <c r="G105" s="44"/>
      <c r="H105" s="298" t="s">
        <v>48</v>
      </c>
      <c r="I105" s="298"/>
      <c r="J105" s="99"/>
      <c r="K105" s="93"/>
      <c r="L105" s="81"/>
      <c r="M105" s="131"/>
    </row>
    <row r="106" spans="1:18" ht="12" customHeight="1" x14ac:dyDescent="0.2">
      <c r="A106" s="150" t="s">
        <v>2</v>
      </c>
      <c r="B106" s="39" t="s">
        <v>115</v>
      </c>
      <c r="C106" s="3" t="s">
        <v>173</v>
      </c>
      <c r="D106" s="120" t="s">
        <v>91</v>
      </c>
      <c r="E106" s="2"/>
      <c r="F106" s="55" t="s">
        <v>121</v>
      </c>
      <c r="G106" s="43" t="s">
        <v>117</v>
      </c>
      <c r="H106" s="100" t="s">
        <v>115</v>
      </c>
      <c r="I106" s="101" t="s">
        <v>121</v>
      </c>
      <c r="J106" s="102" t="s">
        <v>117</v>
      </c>
      <c r="K106" s="100" t="s">
        <v>115</v>
      </c>
      <c r="L106" s="81"/>
      <c r="M106" s="131"/>
    </row>
    <row r="107" spans="1:18" ht="12" customHeight="1" x14ac:dyDescent="0.2">
      <c r="A107" s="5">
        <v>1</v>
      </c>
      <c r="B107" s="40" t="s">
        <v>49</v>
      </c>
      <c r="C107" s="6" t="s">
        <v>7</v>
      </c>
      <c r="D107" s="121"/>
      <c r="E107" s="6"/>
      <c r="F107" s="56"/>
      <c r="G107" s="44"/>
      <c r="H107" s="28" t="s">
        <v>49</v>
      </c>
      <c r="I107" s="18"/>
      <c r="J107" s="66"/>
      <c r="K107" s="28" t="s">
        <v>49</v>
      </c>
      <c r="L107" s="81"/>
      <c r="M107" s="131"/>
    </row>
    <row r="108" spans="1:18" ht="15.75" customHeight="1" x14ac:dyDescent="0.2">
      <c r="A108" s="7">
        <v>1.1000000000000001</v>
      </c>
      <c r="B108" s="159" t="s">
        <v>50</v>
      </c>
      <c r="C108" s="15" t="s">
        <v>7</v>
      </c>
      <c r="D108" s="127">
        <v>1</v>
      </c>
      <c r="E108" s="15"/>
      <c r="F108" s="64">
        <v>6568800</v>
      </c>
      <c r="G108" s="65">
        <f>+F108*D108</f>
        <v>6568800</v>
      </c>
      <c r="H108" s="63" t="s">
        <v>235</v>
      </c>
      <c r="I108" s="103">
        <v>6568800</v>
      </c>
      <c r="J108" s="115">
        <f>+I108*D108</f>
        <v>6568800</v>
      </c>
      <c r="K108" s="80" t="s">
        <v>280</v>
      </c>
      <c r="L108" s="81">
        <v>10408560</v>
      </c>
      <c r="M108" s="44">
        <f>+L108*D108</f>
        <v>10408560</v>
      </c>
      <c r="N108" s="67">
        <f t="shared" ref="N108" si="195">AVERAGE(F108,I108,L108)</f>
        <v>7848720</v>
      </c>
      <c r="O108" s="67">
        <f t="shared" ref="O108" si="196">HARMEAN(F108,I108,L108)</f>
        <v>7489806.6884004632</v>
      </c>
      <c r="P108" s="67">
        <f t="shared" ref="P108" si="197">GEOMEAN(F108,I108,L108)</f>
        <v>7658097.8192911055</v>
      </c>
      <c r="Q108" s="184">
        <f t="shared" ref="Q108" si="198">ROUND(MIN(N108:P108),0)</f>
        <v>7489807</v>
      </c>
      <c r="R108" s="185">
        <f t="shared" ref="R108" si="199">+Q108*D108</f>
        <v>7489807</v>
      </c>
    </row>
    <row r="109" spans="1:18" ht="12" customHeight="1" x14ac:dyDescent="0.2">
      <c r="A109" s="148" t="s">
        <v>122</v>
      </c>
      <c r="B109" s="13" t="s">
        <v>123</v>
      </c>
      <c r="C109" s="8" t="s">
        <v>7</v>
      </c>
      <c r="D109" s="122" t="s">
        <v>126</v>
      </c>
      <c r="E109" s="6" t="s">
        <v>8</v>
      </c>
      <c r="F109" s="57">
        <v>703127</v>
      </c>
      <c r="G109" s="44">
        <f>+F109*D109</f>
        <v>703127</v>
      </c>
      <c r="H109" s="20" t="s">
        <v>123</v>
      </c>
      <c r="I109" s="21">
        <v>708333.33333333337</v>
      </c>
      <c r="J109" s="66">
        <f>+I109*D109</f>
        <v>708333.33333333337</v>
      </c>
      <c r="K109" s="84" t="s">
        <v>259</v>
      </c>
      <c r="L109" s="81">
        <v>934200</v>
      </c>
      <c r="M109" s="44">
        <f>+L109*D109</f>
        <v>934200</v>
      </c>
      <c r="N109" s="67">
        <f t="shared" ref="N109:N111" si="200">AVERAGE(F109,I109,L109)</f>
        <v>781886.77777777787</v>
      </c>
      <c r="O109" s="67">
        <f t="shared" ref="O109:O111" si="201">HARMEAN(F109,I109,L109)</f>
        <v>768360.45736286521</v>
      </c>
      <c r="P109" s="67">
        <f t="shared" ref="P109:P111" si="202">GEOMEAN(F109,I109,L109)</f>
        <v>774884.73572635371</v>
      </c>
      <c r="Q109" s="184">
        <f t="shared" ref="Q109:Q111" si="203">ROUND(MIN(N109:P109),0)</f>
        <v>768360</v>
      </c>
      <c r="R109" s="185">
        <f t="shared" ref="R109:R111" si="204">+Q109*D109</f>
        <v>768360</v>
      </c>
    </row>
    <row r="110" spans="1:18" ht="19.5" customHeight="1" x14ac:dyDescent="0.2">
      <c r="A110" s="7">
        <v>1.3</v>
      </c>
      <c r="B110" s="12" t="s">
        <v>51</v>
      </c>
      <c r="C110" s="6" t="s">
        <v>7</v>
      </c>
      <c r="D110" s="121">
        <v>1</v>
      </c>
      <c r="E110" s="6"/>
      <c r="F110" s="56">
        <v>8100000</v>
      </c>
      <c r="G110" s="44">
        <f>+F110*D110</f>
        <v>8100000</v>
      </c>
      <c r="H110" s="24" t="s">
        <v>51</v>
      </c>
      <c r="I110" s="21">
        <v>8466875</v>
      </c>
      <c r="J110" s="66">
        <f>+I110*D110</f>
        <v>8466875</v>
      </c>
      <c r="K110" s="52" t="s">
        <v>51</v>
      </c>
      <c r="L110" s="71">
        <v>8100000</v>
      </c>
      <c r="M110" s="44">
        <f>+L110*D110</f>
        <v>8100000</v>
      </c>
      <c r="N110" s="67">
        <f t="shared" si="200"/>
        <v>8222291.666666667</v>
      </c>
      <c r="O110" s="67">
        <f t="shared" si="201"/>
        <v>8218707.245218954</v>
      </c>
      <c r="P110" s="67">
        <f t="shared" si="202"/>
        <v>8220490.4403950572</v>
      </c>
      <c r="Q110" s="184">
        <f t="shared" si="203"/>
        <v>8218707</v>
      </c>
      <c r="R110" s="185">
        <f t="shared" si="204"/>
        <v>8218707</v>
      </c>
    </row>
    <row r="111" spans="1:18" ht="18.75" customHeight="1" x14ac:dyDescent="0.2">
      <c r="A111" s="7">
        <v>1.4</v>
      </c>
      <c r="B111" s="12" t="s">
        <v>52</v>
      </c>
      <c r="C111" s="6" t="s">
        <v>7</v>
      </c>
      <c r="D111" s="121">
        <v>2</v>
      </c>
      <c r="E111" s="6"/>
      <c r="F111" s="56">
        <v>950000</v>
      </c>
      <c r="G111" s="44">
        <f>+F111*D111</f>
        <v>1900000</v>
      </c>
      <c r="H111" s="104" t="s">
        <v>52</v>
      </c>
      <c r="I111" s="97">
        <v>950000</v>
      </c>
      <c r="J111" s="115">
        <f>+I111*D111</f>
        <v>1900000</v>
      </c>
      <c r="K111" s="52" t="s">
        <v>52</v>
      </c>
      <c r="L111" s="71">
        <v>950000</v>
      </c>
      <c r="M111" s="44">
        <f>+L111*D111</f>
        <v>1900000</v>
      </c>
      <c r="N111" s="67">
        <f t="shared" si="200"/>
        <v>950000</v>
      </c>
      <c r="O111" s="67">
        <f t="shared" si="201"/>
        <v>950000.00000000012</v>
      </c>
      <c r="P111" s="67">
        <f t="shared" si="202"/>
        <v>950000</v>
      </c>
      <c r="Q111" s="184">
        <f t="shared" si="203"/>
        <v>950000</v>
      </c>
      <c r="R111" s="185">
        <f t="shared" si="204"/>
        <v>1900000</v>
      </c>
    </row>
    <row r="112" spans="1:18" ht="12" customHeight="1" x14ac:dyDescent="0.2">
      <c r="A112" s="149"/>
      <c r="B112" s="73"/>
      <c r="C112" s="9"/>
      <c r="D112" s="123"/>
      <c r="E112" s="9"/>
      <c r="F112" s="58"/>
      <c r="G112" s="46">
        <v>17271927</v>
      </c>
      <c r="H112" s="80"/>
      <c r="I112" s="80"/>
      <c r="J112" s="94">
        <f>SUM(J108:J111)</f>
        <v>17644008.333333332</v>
      </c>
      <c r="K112" s="80"/>
      <c r="M112" s="46">
        <f>SUM(M108:M111)</f>
        <v>21342760</v>
      </c>
      <c r="R112" s="187">
        <f>SUM(R108:R111)</f>
        <v>18376874</v>
      </c>
    </row>
    <row r="113" spans="1:18" ht="12" customHeight="1" x14ac:dyDescent="0.2">
      <c r="A113" s="5">
        <v>2</v>
      </c>
      <c r="B113" s="40" t="s">
        <v>53</v>
      </c>
      <c r="C113" s="6"/>
      <c r="D113" s="121"/>
      <c r="E113" s="6"/>
      <c r="F113" s="56"/>
      <c r="G113" s="44"/>
      <c r="H113" s="28" t="s">
        <v>53</v>
      </c>
      <c r="I113" s="18"/>
      <c r="J113" s="66"/>
      <c r="K113" s="28" t="s">
        <v>53</v>
      </c>
      <c r="L113" s="81"/>
      <c r="M113" s="131"/>
    </row>
    <row r="114" spans="1:18" ht="12" customHeight="1" x14ac:dyDescent="0.2">
      <c r="A114" s="148" t="s">
        <v>174</v>
      </c>
      <c r="B114" s="13" t="s">
        <v>175</v>
      </c>
      <c r="C114" s="6" t="s">
        <v>7</v>
      </c>
      <c r="D114" s="121">
        <v>1</v>
      </c>
      <c r="E114" s="6"/>
      <c r="F114" s="57">
        <v>5997600</v>
      </c>
      <c r="G114" s="44">
        <f>+F114*D114</f>
        <v>5997600</v>
      </c>
      <c r="H114" s="20" t="s">
        <v>229</v>
      </c>
      <c r="I114" s="21">
        <v>6589333.333333334</v>
      </c>
      <c r="J114" s="66">
        <f>+I114*D114</f>
        <v>6589333.333333334</v>
      </c>
      <c r="K114" s="80" t="s">
        <v>281</v>
      </c>
      <c r="L114" s="81">
        <v>3461880</v>
      </c>
      <c r="M114" s="44">
        <f>+L114*D114</f>
        <v>3461880</v>
      </c>
      <c r="N114" s="67">
        <f t="shared" ref="N114" si="205">AVERAGE(F114,I114,L114)</f>
        <v>5349604.444444445</v>
      </c>
      <c r="O114" s="67">
        <f t="shared" ref="O114" si="206">HARMEAN(F114,I114,L114)</f>
        <v>4939457.327644459</v>
      </c>
      <c r="P114" s="67">
        <f t="shared" ref="P114" si="207">GEOMEAN(F114,I114,L114)</f>
        <v>5152804.4564551068</v>
      </c>
      <c r="Q114" s="184">
        <f t="shared" ref="Q114" si="208">ROUND(MIN(N114:P114),0)</f>
        <v>4939457</v>
      </c>
      <c r="R114" s="185">
        <f t="shared" ref="R114" si="209">+Q114*D114</f>
        <v>4939457</v>
      </c>
    </row>
    <row r="115" spans="1:18" ht="22.5" customHeight="1" x14ac:dyDescent="0.2">
      <c r="A115" s="148" t="s">
        <v>125</v>
      </c>
      <c r="B115" s="13" t="s">
        <v>150</v>
      </c>
      <c r="C115" s="8" t="s">
        <v>7</v>
      </c>
      <c r="D115" s="122" t="s">
        <v>135</v>
      </c>
      <c r="E115" s="8" t="s">
        <v>8</v>
      </c>
      <c r="F115" s="57">
        <v>916442</v>
      </c>
      <c r="G115" s="44">
        <f>+F115*D115</f>
        <v>7331536</v>
      </c>
      <c r="H115" s="20" t="s">
        <v>236</v>
      </c>
      <c r="I115" s="21">
        <v>1116666.6666666667</v>
      </c>
      <c r="J115" s="66">
        <f>+I115*D115</f>
        <v>8933333.333333334</v>
      </c>
      <c r="K115" s="84" t="s">
        <v>259</v>
      </c>
      <c r="L115" s="81">
        <v>934200</v>
      </c>
      <c r="M115" s="44">
        <f>+L115*D115</f>
        <v>7473600</v>
      </c>
      <c r="N115" s="67">
        <f t="shared" ref="N115" si="210">AVERAGE(F115,I115,L115)</f>
        <v>989102.88888888899</v>
      </c>
      <c r="O115" s="67">
        <f t="shared" ref="O115" si="211">HARMEAN(F115,I115,L115)</f>
        <v>981311.4106329066</v>
      </c>
      <c r="P115" s="67">
        <f t="shared" ref="P115" si="212">GEOMEAN(F115,I115,L115)</f>
        <v>985120.74927403277</v>
      </c>
      <c r="Q115" s="184">
        <f t="shared" ref="Q115" si="213">ROUND(MIN(N115:P115),0)</f>
        <v>981311</v>
      </c>
      <c r="R115" s="185">
        <f t="shared" ref="R115" si="214">+Q115*D115</f>
        <v>7850488</v>
      </c>
    </row>
    <row r="116" spans="1:18" ht="12" customHeight="1" x14ac:dyDescent="0.2">
      <c r="A116" s="149"/>
      <c r="B116" s="73"/>
      <c r="C116" s="9"/>
      <c r="D116" s="123"/>
      <c r="E116" s="9"/>
      <c r="F116" s="58"/>
      <c r="G116" s="46">
        <v>13329135</v>
      </c>
      <c r="H116" s="80"/>
      <c r="I116" s="80"/>
      <c r="J116" s="94">
        <f>SUM(J114:J115)</f>
        <v>15522666.666666668</v>
      </c>
      <c r="K116" s="80"/>
      <c r="M116" s="46">
        <f>SUM(M114:M115)</f>
        <v>10935480</v>
      </c>
      <c r="R116" s="187">
        <f>SUM(R114:R115)</f>
        <v>12789945</v>
      </c>
    </row>
    <row r="117" spans="1:18" ht="12" customHeight="1" x14ac:dyDescent="0.2">
      <c r="A117" s="5">
        <v>3</v>
      </c>
      <c r="B117" s="40" t="s">
        <v>54</v>
      </c>
      <c r="C117" s="6"/>
      <c r="D117" s="121"/>
      <c r="E117" s="6"/>
      <c r="F117" s="56"/>
      <c r="G117" s="44"/>
      <c r="H117" s="28" t="s">
        <v>54</v>
      </c>
      <c r="I117" s="18"/>
      <c r="J117" s="66"/>
      <c r="K117" s="28" t="s">
        <v>54</v>
      </c>
      <c r="L117" s="81"/>
      <c r="M117" s="131"/>
    </row>
    <row r="118" spans="1:18" ht="18.75" customHeight="1" x14ac:dyDescent="0.2">
      <c r="A118" s="7">
        <v>3.1</v>
      </c>
      <c r="B118" s="75" t="s">
        <v>55</v>
      </c>
      <c r="C118" s="6" t="s">
        <v>7</v>
      </c>
      <c r="D118" s="121">
        <v>1</v>
      </c>
      <c r="E118" s="6"/>
      <c r="F118" s="56">
        <v>8663200</v>
      </c>
      <c r="G118" s="44">
        <f>+F118*D118</f>
        <v>8663200</v>
      </c>
      <c r="H118" s="24" t="s">
        <v>237</v>
      </c>
      <c r="I118" s="25">
        <v>9465416.6666666679</v>
      </c>
      <c r="J118" s="66">
        <f>+I118*D118</f>
        <v>9465416.6666666679</v>
      </c>
      <c r="K118" s="80" t="s">
        <v>268</v>
      </c>
      <c r="L118" s="81">
        <v>6425440</v>
      </c>
      <c r="M118" s="44">
        <f>+L118*D118</f>
        <v>6425440</v>
      </c>
      <c r="N118" s="67">
        <f t="shared" ref="N118" si="215">AVERAGE(F118,I118,L118)</f>
        <v>8184685.555555556</v>
      </c>
      <c r="O118" s="67">
        <f t="shared" ref="O118" si="216">HARMEAN(F118,I118,L118)</f>
        <v>7963687.5849466538</v>
      </c>
      <c r="P118" s="67">
        <f t="shared" ref="P118" si="217">GEOMEAN(F118,I118,L118)</f>
        <v>8076818.3675579466</v>
      </c>
      <c r="Q118" s="184">
        <f t="shared" ref="Q118" si="218">ROUND(MIN(N118:P118),0)</f>
        <v>7963688</v>
      </c>
      <c r="R118" s="185">
        <f t="shared" ref="R118" si="219">+Q118*D118</f>
        <v>7963688</v>
      </c>
    </row>
    <row r="119" spans="1:18" ht="12" customHeight="1" x14ac:dyDescent="0.2">
      <c r="A119" s="148" t="s">
        <v>130</v>
      </c>
      <c r="B119" s="13" t="s">
        <v>176</v>
      </c>
      <c r="C119" s="8" t="s">
        <v>7</v>
      </c>
      <c r="D119" s="122" t="s">
        <v>126</v>
      </c>
      <c r="E119" s="8" t="s">
        <v>8</v>
      </c>
      <c r="F119" s="57">
        <v>1120881</v>
      </c>
      <c r="G119" s="44">
        <f>+F119*D119</f>
        <v>1120881</v>
      </c>
      <c r="H119" s="20" t="s">
        <v>176</v>
      </c>
      <c r="I119" s="25">
        <v>1484233.3333333335</v>
      </c>
      <c r="J119" s="66">
        <f>+I119*D119</f>
        <v>1484233.3333333335</v>
      </c>
      <c r="K119" s="80" t="s">
        <v>262</v>
      </c>
      <c r="L119" s="81">
        <v>1801840</v>
      </c>
      <c r="M119" s="44">
        <f>+L119*D119</f>
        <v>1801840</v>
      </c>
      <c r="N119" s="67">
        <f t="shared" ref="N119:N120" si="220">AVERAGE(F119,I119,L119)</f>
        <v>1468984.777777778</v>
      </c>
      <c r="O119" s="67">
        <f t="shared" ref="O119:O120" si="221">HARMEAN(F119,I119,L119)</f>
        <v>1414499.1067482529</v>
      </c>
      <c r="P119" s="67">
        <f t="shared" ref="P119:P120" si="222">GEOMEAN(F119,I119,L119)</f>
        <v>1441869.5514048724</v>
      </c>
      <c r="Q119" s="184">
        <f t="shared" ref="Q119:Q120" si="223">ROUND(MIN(N119:P119),0)</f>
        <v>1414499</v>
      </c>
      <c r="R119" s="185">
        <f t="shared" ref="R119:R120" si="224">+Q119*D119</f>
        <v>1414499</v>
      </c>
    </row>
    <row r="120" spans="1:18" ht="12" customHeight="1" x14ac:dyDescent="0.2">
      <c r="A120" s="148" t="s">
        <v>132</v>
      </c>
      <c r="B120" s="13" t="s">
        <v>177</v>
      </c>
      <c r="C120" s="8" t="s">
        <v>7</v>
      </c>
      <c r="D120" s="122" t="s">
        <v>124</v>
      </c>
      <c r="E120" s="8" t="s">
        <v>8</v>
      </c>
      <c r="F120" s="57">
        <v>495619</v>
      </c>
      <c r="G120" s="44">
        <f>+F120*D120</f>
        <v>991238</v>
      </c>
      <c r="H120" s="20" t="s">
        <v>177</v>
      </c>
      <c r="I120" s="25">
        <v>1649046.6666666667</v>
      </c>
      <c r="J120" s="66">
        <f>+I120*D120</f>
        <v>3298093.3333333335</v>
      </c>
      <c r="K120" s="84" t="s">
        <v>260</v>
      </c>
      <c r="L120" s="87">
        <v>609360</v>
      </c>
      <c r="M120" s="44">
        <f>+L120*D120</f>
        <v>1218720</v>
      </c>
      <c r="N120" s="67">
        <f t="shared" si="220"/>
        <v>918008.55555555562</v>
      </c>
      <c r="O120" s="67">
        <f t="shared" si="221"/>
        <v>703374.05224140827</v>
      </c>
      <c r="P120" s="67">
        <f t="shared" si="222"/>
        <v>792656.35383513896</v>
      </c>
      <c r="Q120" s="184">
        <f t="shared" si="223"/>
        <v>703374</v>
      </c>
      <c r="R120" s="185">
        <f t="shared" si="224"/>
        <v>1406748</v>
      </c>
    </row>
    <row r="121" spans="1:18" ht="12" customHeight="1" x14ac:dyDescent="0.2">
      <c r="A121" s="149"/>
      <c r="B121" s="73"/>
      <c r="C121" s="9"/>
      <c r="D121" s="123"/>
      <c r="E121" s="9"/>
      <c r="F121" s="58"/>
      <c r="G121" s="46">
        <v>10775318</v>
      </c>
      <c r="H121" s="80"/>
      <c r="I121" s="80"/>
      <c r="J121" s="94">
        <f>SUM(J118:J120)</f>
        <v>14247743.333333336</v>
      </c>
      <c r="K121" s="80"/>
      <c r="M121" s="46">
        <f>SUM(M118:M120)</f>
        <v>9446000</v>
      </c>
      <c r="R121" s="187">
        <f>SUM(R118:R120)</f>
        <v>10784935</v>
      </c>
    </row>
    <row r="122" spans="1:18" ht="12" customHeight="1" x14ac:dyDescent="0.2">
      <c r="A122" s="5">
        <v>4</v>
      </c>
      <c r="B122" s="40" t="s">
        <v>56</v>
      </c>
      <c r="C122" s="6"/>
      <c r="D122" s="121"/>
      <c r="E122" s="6"/>
      <c r="F122" s="56"/>
      <c r="G122" s="44"/>
      <c r="H122" s="28" t="s">
        <v>56</v>
      </c>
      <c r="I122" s="18"/>
      <c r="J122" s="66"/>
      <c r="K122" s="28" t="s">
        <v>56</v>
      </c>
      <c r="L122" s="81"/>
      <c r="M122" s="131"/>
    </row>
    <row r="123" spans="1:18" s="172" customFormat="1" ht="12" customHeight="1" x14ac:dyDescent="0.2">
      <c r="A123" s="168">
        <v>4.0999999999999996</v>
      </c>
      <c r="B123" s="173" t="s">
        <v>12</v>
      </c>
      <c r="C123" s="6" t="s">
        <v>7</v>
      </c>
      <c r="D123" s="127">
        <v>1</v>
      </c>
      <c r="E123" s="6"/>
      <c r="F123" s="174">
        <v>5697720</v>
      </c>
      <c r="G123" s="175">
        <f>+F123*D123</f>
        <v>5697720</v>
      </c>
      <c r="H123" s="20" t="s">
        <v>219</v>
      </c>
      <c r="I123" s="31">
        <v>6980000</v>
      </c>
      <c r="J123" s="176">
        <f>+I123*D123</f>
        <v>6980000</v>
      </c>
      <c r="K123" s="71" t="s">
        <v>12</v>
      </c>
      <c r="L123" s="177">
        <v>5697720</v>
      </c>
      <c r="M123" s="178">
        <f>+L123*D123</f>
        <v>5697720</v>
      </c>
      <c r="N123" s="67">
        <f t="shared" ref="N123" si="225">AVERAGE(F123,I123,L123)</f>
        <v>6125146.666666667</v>
      </c>
      <c r="O123" s="67">
        <f t="shared" ref="O123" si="226">HARMEAN(F123,I123,L123)</f>
        <v>6069384.282612633</v>
      </c>
      <c r="P123" s="67">
        <f t="shared" ref="P123" si="227">GEOMEAN(F123,I123,L123)</f>
        <v>6096574.3744169734</v>
      </c>
      <c r="Q123" s="184">
        <f t="shared" ref="Q123" si="228">ROUND(MIN(N123:P123),0)</f>
        <v>6069384</v>
      </c>
      <c r="R123" s="185">
        <f t="shared" ref="R123" si="229">+Q123*D123</f>
        <v>6069384</v>
      </c>
    </row>
    <row r="124" spans="1:18" ht="12" customHeight="1" x14ac:dyDescent="0.2">
      <c r="A124" s="148" t="s">
        <v>178</v>
      </c>
      <c r="B124" s="13" t="s">
        <v>131</v>
      </c>
      <c r="C124" s="8" t="s">
        <v>7</v>
      </c>
      <c r="D124" s="122" t="s">
        <v>126</v>
      </c>
      <c r="E124" s="6"/>
      <c r="F124" s="57">
        <v>745054</v>
      </c>
      <c r="G124" s="44">
        <f>+F124*D124</f>
        <v>745054</v>
      </c>
      <c r="H124" s="20" t="s">
        <v>131</v>
      </c>
      <c r="I124" s="21">
        <v>950000</v>
      </c>
      <c r="J124" s="66">
        <f>+I124*D124</f>
        <v>950000</v>
      </c>
      <c r="K124" s="53" t="s">
        <v>131</v>
      </c>
      <c r="L124" s="71">
        <v>745054</v>
      </c>
      <c r="M124" s="116">
        <f>+L124*D124</f>
        <v>745054</v>
      </c>
      <c r="N124" s="67">
        <f t="shared" ref="N124:N125" si="230">AVERAGE(F124,I124,L124)</f>
        <v>813369.33333333337</v>
      </c>
      <c r="O124" s="67">
        <f t="shared" ref="O124:O125" si="231">HARMEAN(F124,I124,L124)</f>
        <v>802782.81653229007</v>
      </c>
      <c r="P124" s="67">
        <f t="shared" ref="P124:P125" si="232">GEOMEAN(F124,I124,L124)</f>
        <v>807916.29741566652</v>
      </c>
      <c r="Q124" s="184">
        <f t="shared" ref="Q124:Q125" si="233">ROUND(MIN(N124:P124),0)</f>
        <v>802783</v>
      </c>
      <c r="R124" s="185">
        <f t="shared" ref="R124:R125" si="234">+Q124*D124</f>
        <v>802783</v>
      </c>
    </row>
    <row r="125" spans="1:18" ht="12" customHeight="1" x14ac:dyDescent="0.2">
      <c r="A125" s="148" t="s">
        <v>134</v>
      </c>
      <c r="B125" s="13" t="s">
        <v>142</v>
      </c>
      <c r="C125" s="8" t="s">
        <v>7</v>
      </c>
      <c r="D125" s="122" t="s">
        <v>124</v>
      </c>
      <c r="E125" s="6"/>
      <c r="F125" s="57">
        <v>495619</v>
      </c>
      <c r="G125" s="44">
        <f>+F125*D125</f>
        <v>991238</v>
      </c>
      <c r="H125" s="20" t="s">
        <v>142</v>
      </c>
      <c r="I125" s="21">
        <v>518166.66666666669</v>
      </c>
      <c r="J125" s="66">
        <f>+I125*D125</f>
        <v>1036333.3333333334</v>
      </c>
      <c r="K125" s="84" t="s">
        <v>260</v>
      </c>
      <c r="L125" s="87">
        <v>609360</v>
      </c>
      <c r="M125" s="44">
        <f>+L125*D125</f>
        <v>1218720</v>
      </c>
      <c r="N125" s="67">
        <f t="shared" si="230"/>
        <v>541048.55555555562</v>
      </c>
      <c r="O125" s="67">
        <f t="shared" si="231"/>
        <v>536804.58089878247</v>
      </c>
      <c r="P125" s="67">
        <f t="shared" si="232"/>
        <v>538886.272319932</v>
      </c>
      <c r="Q125" s="184">
        <f t="shared" si="233"/>
        <v>536805</v>
      </c>
      <c r="R125" s="185">
        <f t="shared" si="234"/>
        <v>1073610</v>
      </c>
    </row>
    <row r="126" spans="1:18" ht="12" customHeight="1" x14ac:dyDescent="0.2">
      <c r="A126" s="149"/>
      <c r="B126" s="73"/>
      <c r="C126" s="9"/>
      <c r="D126" s="123"/>
      <c r="E126" s="9"/>
      <c r="F126" s="58"/>
      <c r="G126" s="46">
        <v>7434012</v>
      </c>
      <c r="H126" s="80"/>
      <c r="I126" s="80"/>
      <c r="J126" s="94">
        <f>SUM(J123:J125)</f>
        <v>8966333.333333334</v>
      </c>
      <c r="K126" s="56"/>
      <c r="L126" s="81"/>
      <c r="M126" s="46">
        <f>SUM(M123:M125)</f>
        <v>7661494</v>
      </c>
      <c r="R126" s="187">
        <f>SUM(R123:R125)</f>
        <v>7945777</v>
      </c>
    </row>
    <row r="127" spans="1:18" ht="12" customHeight="1" x14ac:dyDescent="0.2">
      <c r="A127" s="5">
        <v>5</v>
      </c>
      <c r="B127" s="40" t="s">
        <v>57</v>
      </c>
      <c r="C127" s="6"/>
      <c r="D127" s="121"/>
      <c r="E127" s="6"/>
      <c r="F127" s="56"/>
      <c r="G127" s="44"/>
      <c r="H127" s="28" t="s">
        <v>57</v>
      </c>
      <c r="I127" s="18"/>
      <c r="J127" s="66"/>
      <c r="K127" s="40" t="s">
        <v>57</v>
      </c>
      <c r="L127" s="81"/>
      <c r="M127" s="131"/>
    </row>
    <row r="128" spans="1:18" s="172" customFormat="1" ht="12" customHeight="1" x14ac:dyDescent="0.2">
      <c r="A128" s="168">
        <v>5.0999999999999996</v>
      </c>
      <c r="B128" s="169" t="s">
        <v>10</v>
      </c>
      <c r="C128" s="6" t="s">
        <v>7</v>
      </c>
      <c r="D128" s="127">
        <v>3</v>
      </c>
      <c r="E128" s="6"/>
      <c r="F128" s="64">
        <v>1813560</v>
      </c>
      <c r="G128" s="65">
        <f>+F128*D128</f>
        <v>5440680</v>
      </c>
      <c r="H128" s="20" t="s">
        <v>10</v>
      </c>
      <c r="I128" s="170">
        <v>1895000</v>
      </c>
      <c r="J128" s="171">
        <f>+I128*D128</f>
        <v>5685000</v>
      </c>
      <c r="K128" s="84" t="s">
        <v>274</v>
      </c>
      <c r="L128" s="65">
        <v>2132760</v>
      </c>
      <c r="M128" s="180"/>
      <c r="N128" s="67">
        <f t="shared" ref="N128" si="235">AVERAGE(F128,I128,L128)</f>
        <v>1947106.6666666667</v>
      </c>
      <c r="O128" s="67">
        <f t="shared" ref="O128" si="236">HARMEAN(F128,I128,L128)</f>
        <v>1938006.8320992824</v>
      </c>
      <c r="P128" s="67">
        <f t="shared" ref="P128" si="237">GEOMEAN(F128,I128,L128)</f>
        <v>1942500.0703968809</v>
      </c>
      <c r="Q128" s="184">
        <f t="shared" ref="Q128" si="238">ROUND(MIN(N128:P128),0)</f>
        <v>1938007</v>
      </c>
      <c r="R128" s="185">
        <f t="shared" ref="R128" si="239">+Q128*D128</f>
        <v>5814021</v>
      </c>
    </row>
    <row r="129" spans="1:18" ht="19.5" customHeight="1" x14ac:dyDescent="0.2">
      <c r="A129" s="148" t="s">
        <v>179</v>
      </c>
      <c r="B129" s="13" t="s">
        <v>123</v>
      </c>
      <c r="C129" s="8" t="s">
        <v>7</v>
      </c>
      <c r="D129" s="122" t="s">
        <v>148</v>
      </c>
      <c r="E129" s="6" t="s">
        <v>8</v>
      </c>
      <c r="F129" s="57">
        <v>703127</v>
      </c>
      <c r="G129" s="44">
        <f>+F129*D129</f>
        <v>2109381</v>
      </c>
      <c r="H129" s="20" t="s">
        <v>123</v>
      </c>
      <c r="I129" s="21">
        <v>708333.33333333337</v>
      </c>
      <c r="J129" s="66">
        <f>+I129*D129</f>
        <v>2125000</v>
      </c>
      <c r="K129" s="84" t="s">
        <v>259</v>
      </c>
      <c r="L129" s="81">
        <v>934200</v>
      </c>
      <c r="M129" s="131"/>
      <c r="N129" s="67">
        <f t="shared" ref="N129" si="240">AVERAGE(F129,I129,L129)</f>
        <v>781886.77777777787</v>
      </c>
      <c r="O129" s="67">
        <f t="shared" ref="O129" si="241">HARMEAN(F129,I129,L129)</f>
        <v>768360.45736286521</v>
      </c>
      <c r="P129" s="67">
        <f t="shared" ref="P129" si="242">GEOMEAN(F129,I129,L129)</f>
        <v>774884.73572635371</v>
      </c>
      <c r="Q129" s="184">
        <f t="shared" ref="Q129" si="243">ROUND(MIN(N129:P129),0)</f>
        <v>768360</v>
      </c>
      <c r="R129" s="185">
        <f t="shared" ref="R129" si="244">+Q129*D129</f>
        <v>2305080</v>
      </c>
    </row>
    <row r="130" spans="1:18" ht="12" customHeight="1" x14ac:dyDescent="0.2">
      <c r="A130" s="149"/>
      <c r="B130" s="73"/>
      <c r="C130" s="9"/>
      <c r="D130" s="123"/>
      <c r="E130" s="9"/>
      <c r="F130" s="58"/>
      <c r="G130" s="46">
        <v>7550062</v>
      </c>
      <c r="H130" s="20"/>
      <c r="I130" s="18"/>
      <c r="J130" s="94">
        <f>SUM(J128:J129)</f>
        <v>7810000</v>
      </c>
      <c r="K130" s="56"/>
      <c r="L130" s="81"/>
      <c r="M130" s="131"/>
      <c r="R130" s="187">
        <f>SUM(R128:R129)</f>
        <v>8119101</v>
      </c>
    </row>
    <row r="131" spans="1:18" ht="12" customHeight="1" x14ac:dyDescent="0.2">
      <c r="A131" s="5">
        <v>6</v>
      </c>
      <c r="B131" s="40" t="s">
        <v>58</v>
      </c>
      <c r="C131" s="6"/>
      <c r="D131" s="121"/>
      <c r="E131" s="6"/>
      <c r="F131" s="56"/>
      <c r="G131" s="44"/>
      <c r="H131" s="28" t="s">
        <v>58</v>
      </c>
      <c r="I131" s="18"/>
      <c r="J131" s="66"/>
      <c r="K131" s="40" t="s">
        <v>58</v>
      </c>
      <c r="L131" s="81"/>
      <c r="M131" s="131"/>
    </row>
    <row r="132" spans="1:18" s="172" customFormat="1" ht="12" customHeight="1" x14ac:dyDescent="0.2">
      <c r="A132" s="168">
        <v>6.1</v>
      </c>
      <c r="B132" s="173" t="s">
        <v>12</v>
      </c>
      <c r="C132" s="6" t="s">
        <v>7</v>
      </c>
      <c r="D132" s="127">
        <v>1</v>
      </c>
      <c r="E132" s="6"/>
      <c r="F132" s="174">
        <v>5697720</v>
      </c>
      <c r="G132" s="175">
        <f>+F132*D132</f>
        <v>5697720</v>
      </c>
      <c r="H132" s="20" t="s">
        <v>219</v>
      </c>
      <c r="I132" s="31">
        <v>6980000</v>
      </c>
      <c r="J132" s="176">
        <f>+I132*D132</f>
        <v>6980000</v>
      </c>
      <c r="K132" s="71" t="s">
        <v>12</v>
      </c>
      <c r="L132" s="177">
        <v>5697720</v>
      </c>
      <c r="M132" s="178">
        <f>+L132*D132</f>
        <v>5697720</v>
      </c>
      <c r="N132" s="67">
        <f t="shared" ref="N132" si="245">AVERAGE(F132,I132,L132)</f>
        <v>6125146.666666667</v>
      </c>
      <c r="O132" s="67">
        <f t="shared" ref="O132" si="246">HARMEAN(F132,I132,L132)</f>
        <v>6069384.282612633</v>
      </c>
      <c r="P132" s="67">
        <f t="shared" ref="P132" si="247">GEOMEAN(F132,I132,L132)</f>
        <v>6096574.3744169734</v>
      </c>
      <c r="Q132" s="184">
        <f t="shared" ref="Q132" si="248">ROUND(MIN(N132:P132),0)</f>
        <v>6069384</v>
      </c>
      <c r="R132" s="185">
        <f t="shared" ref="R132" si="249">+Q132*D132</f>
        <v>6069384</v>
      </c>
    </row>
    <row r="133" spans="1:18" ht="12" customHeight="1" x14ac:dyDescent="0.2">
      <c r="A133" s="148" t="s">
        <v>138</v>
      </c>
      <c r="B133" s="13" t="s">
        <v>131</v>
      </c>
      <c r="C133" s="8" t="s">
        <v>7</v>
      </c>
      <c r="D133" s="122" t="s">
        <v>126</v>
      </c>
      <c r="E133" s="6"/>
      <c r="F133" s="57">
        <v>745054</v>
      </c>
      <c r="G133" s="44">
        <f>+F133*D133</f>
        <v>745054</v>
      </c>
      <c r="H133" s="20" t="s">
        <v>131</v>
      </c>
      <c r="I133" s="21">
        <v>950000</v>
      </c>
      <c r="J133" s="66">
        <f>+I133*D133</f>
        <v>950000</v>
      </c>
      <c r="K133" s="53" t="s">
        <v>131</v>
      </c>
      <c r="L133" s="114">
        <v>745054</v>
      </c>
      <c r="M133" s="116">
        <f>+L133*D133</f>
        <v>745054</v>
      </c>
      <c r="N133" s="67">
        <f t="shared" ref="N133:N134" si="250">AVERAGE(F133,I133,L133)</f>
        <v>813369.33333333337</v>
      </c>
      <c r="O133" s="67">
        <f t="shared" ref="O133:O134" si="251">HARMEAN(F133,I133,L133)</f>
        <v>802782.81653229007</v>
      </c>
      <c r="P133" s="67">
        <f t="shared" ref="P133:P134" si="252">GEOMEAN(F133,I133,L133)</f>
        <v>807916.29741566652</v>
      </c>
      <c r="Q133" s="184">
        <f t="shared" ref="Q133:Q134" si="253">ROUND(MIN(N133:P133),0)</f>
        <v>802783</v>
      </c>
      <c r="R133" s="185">
        <f t="shared" ref="R133:R134" si="254">+Q133*D133</f>
        <v>802783</v>
      </c>
    </row>
    <row r="134" spans="1:18" ht="12" customHeight="1" x14ac:dyDescent="0.2">
      <c r="A134" s="148" t="s">
        <v>139</v>
      </c>
      <c r="B134" s="13" t="s">
        <v>142</v>
      </c>
      <c r="C134" s="8" t="s">
        <v>7</v>
      </c>
      <c r="D134" s="122" t="s">
        <v>124</v>
      </c>
      <c r="E134" s="6"/>
      <c r="F134" s="57">
        <v>495619</v>
      </c>
      <c r="G134" s="44">
        <f>+F134*D134</f>
        <v>991238</v>
      </c>
      <c r="H134" s="20" t="s">
        <v>142</v>
      </c>
      <c r="I134" s="21">
        <v>518166.66666666669</v>
      </c>
      <c r="J134" s="66">
        <f>+I134*D134</f>
        <v>1036333.3333333334</v>
      </c>
      <c r="K134" s="84" t="s">
        <v>260</v>
      </c>
      <c r="L134" s="87">
        <v>609360</v>
      </c>
      <c r="M134" s="87">
        <f>+L134*D134</f>
        <v>1218720</v>
      </c>
      <c r="N134" s="67">
        <f t="shared" si="250"/>
        <v>541048.55555555562</v>
      </c>
      <c r="O134" s="67">
        <f t="shared" si="251"/>
        <v>536804.58089878247</v>
      </c>
      <c r="P134" s="67">
        <f t="shared" si="252"/>
        <v>538886.272319932</v>
      </c>
      <c r="Q134" s="184">
        <f t="shared" si="253"/>
        <v>536805</v>
      </c>
      <c r="R134" s="185">
        <f t="shared" si="254"/>
        <v>1073610</v>
      </c>
    </row>
    <row r="135" spans="1:18" ht="12" customHeight="1" x14ac:dyDescent="0.2">
      <c r="A135" s="149"/>
      <c r="B135" s="73"/>
      <c r="C135" s="9"/>
      <c r="D135" s="123"/>
      <c r="E135" s="9"/>
      <c r="F135" s="58"/>
      <c r="G135" s="46">
        <v>7434012</v>
      </c>
      <c r="H135" s="20"/>
      <c r="I135" s="18"/>
      <c r="J135" s="94">
        <f>SUM(J132:J134)</f>
        <v>8966333.333333334</v>
      </c>
      <c r="K135" s="80"/>
      <c r="M135" s="46">
        <f>SUM(M132:M134)</f>
        <v>7661494</v>
      </c>
      <c r="R135" s="187">
        <f>SUM(R132:R134)</f>
        <v>7945777</v>
      </c>
    </row>
    <row r="136" spans="1:18" ht="12" customHeight="1" x14ac:dyDescent="0.2">
      <c r="A136" s="5">
        <v>7</v>
      </c>
      <c r="B136" s="40" t="s">
        <v>59</v>
      </c>
      <c r="C136" s="6"/>
      <c r="D136" s="121"/>
      <c r="E136" s="6"/>
      <c r="F136" s="56"/>
      <c r="G136" s="44"/>
      <c r="H136" s="28" t="s">
        <v>238</v>
      </c>
      <c r="I136" s="18"/>
      <c r="J136" s="66"/>
      <c r="K136" s="28" t="s">
        <v>238</v>
      </c>
      <c r="L136" s="81"/>
      <c r="M136" s="131"/>
    </row>
    <row r="137" spans="1:18" s="172" customFormat="1" ht="12" customHeight="1" x14ac:dyDescent="0.2">
      <c r="A137" s="168">
        <v>7.1</v>
      </c>
      <c r="B137" s="169" t="s">
        <v>10</v>
      </c>
      <c r="C137" s="6" t="s">
        <v>7</v>
      </c>
      <c r="D137" s="127">
        <v>3</v>
      </c>
      <c r="E137" s="6"/>
      <c r="F137" s="64">
        <v>1813560</v>
      </c>
      <c r="G137" s="65">
        <f>+F137*D137</f>
        <v>5440680</v>
      </c>
      <c r="H137" s="85" t="s">
        <v>10</v>
      </c>
      <c r="I137" s="170">
        <v>1895000</v>
      </c>
      <c r="J137" s="181">
        <f>+I137*D137</f>
        <v>5685000</v>
      </c>
      <c r="K137" s="84" t="s">
        <v>274</v>
      </c>
      <c r="L137" s="65">
        <v>2132760</v>
      </c>
      <c r="M137" s="65">
        <f>+L137*D137</f>
        <v>6398280</v>
      </c>
      <c r="N137" s="67">
        <f t="shared" ref="N137" si="255">AVERAGE(F137,I137,L137)</f>
        <v>1947106.6666666667</v>
      </c>
      <c r="O137" s="67">
        <f t="shared" ref="O137" si="256">HARMEAN(F137,I137,L137)</f>
        <v>1938006.8320992824</v>
      </c>
      <c r="P137" s="67">
        <f t="shared" ref="P137" si="257">GEOMEAN(F137,I137,L137)</f>
        <v>1942500.0703968809</v>
      </c>
      <c r="Q137" s="184">
        <f t="shared" ref="Q137" si="258">ROUND(MIN(N137:P137),0)</f>
        <v>1938007</v>
      </c>
      <c r="R137" s="185">
        <f t="shared" ref="R137" si="259">+Q137*D137</f>
        <v>5814021</v>
      </c>
    </row>
    <row r="138" spans="1:18" ht="18.75" customHeight="1" x14ac:dyDescent="0.2">
      <c r="A138" s="148" t="s">
        <v>140</v>
      </c>
      <c r="B138" s="13" t="s">
        <v>123</v>
      </c>
      <c r="C138" s="8" t="s">
        <v>7</v>
      </c>
      <c r="D138" s="122" t="s">
        <v>148</v>
      </c>
      <c r="E138" s="6" t="s">
        <v>8</v>
      </c>
      <c r="F138" s="57">
        <v>703127</v>
      </c>
      <c r="G138" s="44">
        <f>+F138*D138</f>
        <v>2109381</v>
      </c>
      <c r="H138" s="91" t="s">
        <v>123</v>
      </c>
      <c r="I138" s="98">
        <v>703127</v>
      </c>
      <c r="J138" s="115">
        <f>+I138*D138</f>
        <v>2109381</v>
      </c>
      <c r="K138" s="84" t="s">
        <v>259</v>
      </c>
      <c r="L138" s="81">
        <v>934200</v>
      </c>
      <c r="M138" s="44">
        <f>+L138*D138</f>
        <v>2802600</v>
      </c>
      <c r="N138" s="67">
        <f t="shared" ref="N138" si="260">AVERAGE(F138,I138,L138)</f>
        <v>780151.33333333337</v>
      </c>
      <c r="O138" s="67">
        <f t="shared" ref="O138" si="261">HARMEAN(F138,I138,L138)</f>
        <v>766308.78470263002</v>
      </c>
      <c r="P138" s="67">
        <f t="shared" ref="P138" si="262">GEOMEAN(F138,I138,L138)</f>
        <v>772981.56725458812</v>
      </c>
      <c r="Q138" s="184">
        <f t="shared" ref="Q138" si="263">ROUND(MIN(N138:P138),0)</f>
        <v>766309</v>
      </c>
      <c r="R138" s="185">
        <f t="shared" ref="R138" si="264">+Q138*D138</f>
        <v>2298927</v>
      </c>
    </row>
    <row r="139" spans="1:18" ht="12" customHeight="1" x14ac:dyDescent="0.2">
      <c r="A139" s="149"/>
      <c r="B139" s="73"/>
      <c r="C139" s="9"/>
      <c r="D139" s="123"/>
      <c r="E139" s="9"/>
      <c r="F139" s="58"/>
      <c r="G139" s="46">
        <v>7550062</v>
      </c>
      <c r="H139" s="22"/>
      <c r="I139" s="23"/>
      <c r="J139" s="94"/>
      <c r="K139" s="80"/>
      <c r="M139" s="46">
        <f>SUM(M137:M138)</f>
        <v>9200880</v>
      </c>
      <c r="R139" s="187">
        <f>SUM(R137:R138)</f>
        <v>8112948</v>
      </c>
    </row>
    <row r="140" spans="1:18" ht="12" customHeight="1" x14ac:dyDescent="0.2">
      <c r="A140" s="5">
        <v>8</v>
      </c>
      <c r="B140" s="40" t="s">
        <v>60</v>
      </c>
      <c r="C140" s="6"/>
      <c r="D140" s="121"/>
      <c r="E140" s="6"/>
      <c r="F140" s="56"/>
      <c r="G140" s="44"/>
      <c r="H140" s="28" t="s">
        <v>60</v>
      </c>
      <c r="I140" s="18"/>
      <c r="J140" s="66"/>
      <c r="K140" s="28" t="s">
        <v>60</v>
      </c>
      <c r="L140" s="81"/>
      <c r="M140" s="131"/>
    </row>
    <row r="141" spans="1:18" ht="12" customHeight="1" x14ac:dyDescent="0.2">
      <c r="A141" s="7">
        <v>8.1</v>
      </c>
      <c r="B141" s="12" t="s">
        <v>61</v>
      </c>
      <c r="C141" s="6" t="s">
        <v>7</v>
      </c>
      <c r="D141" s="121">
        <v>1</v>
      </c>
      <c r="E141" s="6"/>
      <c r="F141" s="56">
        <v>5640600</v>
      </c>
      <c r="G141" s="44">
        <f>+F141*D141</f>
        <v>5640600</v>
      </c>
      <c r="H141" s="22" t="s">
        <v>61</v>
      </c>
      <c r="I141" s="21">
        <v>6753000</v>
      </c>
      <c r="J141" s="66">
        <f>+I141*D141</f>
        <v>6753000</v>
      </c>
      <c r="K141" s="80" t="s">
        <v>265</v>
      </c>
      <c r="L141" s="81">
        <v>15570000</v>
      </c>
      <c r="M141" s="44">
        <f>+L141*D141</f>
        <v>15570000</v>
      </c>
      <c r="N141" s="67">
        <f t="shared" ref="N141" si="265">AVERAGE(F141,I141,L141)</f>
        <v>9321200</v>
      </c>
      <c r="O141" s="67">
        <f t="shared" ref="O141" si="266">HARMEAN(F141,I141,L141)</f>
        <v>7700313.7701470237</v>
      </c>
      <c r="P141" s="67">
        <f t="shared" ref="P141" si="267">GEOMEAN(F141,I141,L141)</f>
        <v>8401759.0369729698</v>
      </c>
      <c r="Q141" s="184">
        <f t="shared" ref="Q141" si="268">ROUND(MIN(N141:P141),0)</f>
        <v>7700314</v>
      </c>
      <c r="R141" s="185">
        <f t="shared" ref="R141" si="269">+Q141*D141</f>
        <v>7700314</v>
      </c>
    </row>
    <row r="142" spans="1:18" ht="12" customHeight="1" x14ac:dyDescent="0.2">
      <c r="A142" s="7">
        <v>8.1999999999999993</v>
      </c>
      <c r="B142" s="12" t="s">
        <v>62</v>
      </c>
      <c r="C142" s="6" t="s">
        <v>7</v>
      </c>
      <c r="D142" s="121">
        <v>6</v>
      </c>
      <c r="E142" s="6"/>
      <c r="F142" s="56" t="s">
        <v>215</v>
      </c>
      <c r="G142" s="44" t="s">
        <v>216</v>
      </c>
      <c r="H142" s="20" t="s">
        <v>241</v>
      </c>
      <c r="I142" s="21">
        <v>2188750</v>
      </c>
      <c r="J142" s="66">
        <f>+I142*D142</f>
        <v>13132500</v>
      </c>
      <c r="K142" s="80"/>
      <c r="L142" s="81"/>
      <c r="M142" s="44">
        <f>+L142*D142</f>
        <v>0</v>
      </c>
      <c r="N142" s="67">
        <f t="shared" ref="N142:N144" si="270">AVERAGE(F142,I142,L142)</f>
        <v>2188750</v>
      </c>
      <c r="O142" s="67">
        <f t="shared" ref="O142:O144" si="271">HARMEAN(F142,I142,L142)</f>
        <v>2188750</v>
      </c>
      <c r="P142" s="67">
        <f t="shared" ref="P142:P144" si="272">GEOMEAN(F142,I142,L142)</f>
        <v>2188750</v>
      </c>
      <c r="Q142" s="184">
        <f t="shared" ref="Q142:Q144" si="273">ROUND(MIN(N142:P142),0)</f>
        <v>2188750</v>
      </c>
      <c r="R142" s="185">
        <f t="shared" ref="R142:R144" si="274">+Q142*D142</f>
        <v>13132500</v>
      </c>
    </row>
    <row r="143" spans="1:18" s="172" customFormat="1" ht="12" customHeight="1" x14ac:dyDescent="0.2">
      <c r="A143" s="168">
        <v>8.3000000000000007</v>
      </c>
      <c r="B143" s="169" t="s">
        <v>10</v>
      </c>
      <c r="C143" s="6" t="s">
        <v>7</v>
      </c>
      <c r="D143" s="127">
        <v>3</v>
      </c>
      <c r="E143" s="6"/>
      <c r="F143" s="64">
        <v>1813560</v>
      </c>
      <c r="G143" s="65">
        <f>+F143*D143</f>
        <v>5440680</v>
      </c>
      <c r="H143" s="20" t="s">
        <v>10</v>
      </c>
      <c r="I143" s="170">
        <v>1895000</v>
      </c>
      <c r="J143" s="171">
        <f>+I143*D143</f>
        <v>5685000</v>
      </c>
      <c r="K143" s="80" t="s">
        <v>266</v>
      </c>
      <c r="L143" s="65">
        <v>2132760</v>
      </c>
      <c r="M143" s="65">
        <f>+L143*D143</f>
        <v>6398280</v>
      </c>
      <c r="N143" s="67">
        <f t="shared" si="270"/>
        <v>1947106.6666666667</v>
      </c>
      <c r="O143" s="67">
        <f t="shared" si="271"/>
        <v>1938006.8320992824</v>
      </c>
      <c r="P143" s="67">
        <f t="shared" si="272"/>
        <v>1942500.0703968809</v>
      </c>
      <c r="Q143" s="184">
        <f t="shared" si="273"/>
        <v>1938007</v>
      </c>
      <c r="R143" s="185">
        <f t="shared" si="274"/>
        <v>5814021</v>
      </c>
    </row>
    <row r="144" spans="1:18" ht="19.5" customHeight="1" x14ac:dyDescent="0.2">
      <c r="A144" s="148" t="s">
        <v>180</v>
      </c>
      <c r="B144" s="13" t="s">
        <v>123</v>
      </c>
      <c r="C144" s="8" t="s">
        <v>7</v>
      </c>
      <c r="D144" s="122" t="s">
        <v>129</v>
      </c>
      <c r="E144" s="6" t="s">
        <v>8</v>
      </c>
      <c r="F144" s="57">
        <v>703127</v>
      </c>
      <c r="G144" s="44">
        <f>+F144*D144</f>
        <v>6328143</v>
      </c>
      <c r="H144" s="20" t="s">
        <v>123</v>
      </c>
      <c r="I144" s="21">
        <v>708333.33333333337</v>
      </c>
      <c r="J144" s="66">
        <f>+I144*D144</f>
        <v>6375000</v>
      </c>
      <c r="K144" s="84" t="s">
        <v>259</v>
      </c>
      <c r="L144" s="81">
        <v>934200</v>
      </c>
      <c r="M144" s="44">
        <f>+L144*D144</f>
        <v>8407800</v>
      </c>
      <c r="N144" s="67">
        <f t="shared" si="270"/>
        <v>781886.77777777787</v>
      </c>
      <c r="O144" s="67">
        <f t="shared" si="271"/>
        <v>768360.45736286521</v>
      </c>
      <c r="P144" s="67">
        <f t="shared" si="272"/>
        <v>774884.73572635371</v>
      </c>
      <c r="Q144" s="184">
        <f t="shared" si="273"/>
        <v>768360</v>
      </c>
      <c r="R144" s="185">
        <f t="shared" si="274"/>
        <v>6915240</v>
      </c>
    </row>
    <row r="145" spans="1:18" ht="12" customHeight="1" x14ac:dyDescent="0.2">
      <c r="A145" s="149"/>
      <c r="B145" s="73"/>
      <c r="C145" s="9"/>
      <c r="D145" s="123"/>
      <c r="E145" s="9"/>
      <c r="F145" s="58"/>
      <c r="G145" s="46">
        <v>17409427</v>
      </c>
      <c r="H145" s="20"/>
      <c r="I145" s="18"/>
      <c r="J145" s="94">
        <f>SUM(J141:J144)</f>
        <v>31945500</v>
      </c>
      <c r="K145" s="80"/>
      <c r="M145" s="46">
        <f>SUM(M141:M144)</f>
        <v>30376080</v>
      </c>
      <c r="R145" s="187">
        <f>SUM(R141:R144)</f>
        <v>33562075</v>
      </c>
    </row>
    <row r="146" spans="1:18" ht="12" customHeight="1" x14ac:dyDescent="0.2">
      <c r="A146" s="5">
        <v>9</v>
      </c>
      <c r="B146" s="40" t="s">
        <v>63</v>
      </c>
      <c r="C146" s="6"/>
      <c r="D146" s="121"/>
      <c r="E146" s="6"/>
      <c r="F146" s="56"/>
      <c r="G146" s="44"/>
      <c r="H146" s="28" t="s">
        <v>63</v>
      </c>
      <c r="I146" s="18"/>
      <c r="J146" s="66"/>
      <c r="K146" s="28" t="s">
        <v>63</v>
      </c>
      <c r="L146" s="81"/>
      <c r="M146" s="131"/>
    </row>
    <row r="147" spans="1:18" ht="20.25" customHeight="1" x14ac:dyDescent="0.2">
      <c r="A147" s="7">
        <v>9.1</v>
      </c>
      <c r="B147" s="12" t="s">
        <v>64</v>
      </c>
      <c r="C147" s="6" t="s">
        <v>7</v>
      </c>
      <c r="D147" s="121">
        <v>1</v>
      </c>
      <c r="E147" s="6"/>
      <c r="F147" s="56">
        <v>2856000</v>
      </c>
      <c r="G147" s="44">
        <f>+F147*D147</f>
        <v>2856000</v>
      </c>
      <c r="H147" s="24" t="s">
        <v>225</v>
      </c>
      <c r="I147" s="25">
        <v>3160000</v>
      </c>
      <c r="J147" s="66">
        <f>+I147*D147</f>
        <v>3160000</v>
      </c>
      <c r="K147" s="80" t="s">
        <v>282</v>
      </c>
      <c r="L147" s="81">
        <v>2132928</v>
      </c>
      <c r="M147" s="44">
        <f>+L147*D147</f>
        <v>2132928</v>
      </c>
      <c r="N147" s="67">
        <f t="shared" ref="N147:N148" si="275">AVERAGE(F147,I147,L147)</f>
        <v>2716309.3333333335</v>
      </c>
      <c r="O147" s="67">
        <f t="shared" ref="O147:O148" si="276">HARMEAN(F147,I147,L147)</f>
        <v>2642159.5642264681</v>
      </c>
      <c r="P147" s="67">
        <f t="shared" ref="P147:P148" si="277">GEOMEAN(F147,I147,L147)</f>
        <v>2680035.1726875664</v>
      </c>
      <c r="Q147" s="184">
        <f t="shared" ref="Q147:Q148" si="278">ROUND(MIN(N147:P147),0)</f>
        <v>2642160</v>
      </c>
      <c r="R147" s="185">
        <f t="shared" ref="R147:R148" si="279">+Q147*D147</f>
        <v>2642160</v>
      </c>
    </row>
    <row r="148" spans="1:18" ht="21" customHeight="1" x14ac:dyDescent="0.2">
      <c r="A148" s="148" t="s">
        <v>145</v>
      </c>
      <c r="B148" s="13" t="s">
        <v>150</v>
      </c>
      <c r="C148" s="8" t="s">
        <v>7</v>
      </c>
      <c r="D148" s="122" t="s">
        <v>144</v>
      </c>
      <c r="E148" s="8" t="s">
        <v>8</v>
      </c>
      <c r="F148" s="57">
        <v>916442</v>
      </c>
      <c r="G148" s="44">
        <f>+F148*D148</f>
        <v>5498652</v>
      </c>
      <c r="H148" s="20" t="s">
        <v>150</v>
      </c>
      <c r="I148" s="25">
        <v>892666.66666666674</v>
      </c>
      <c r="J148" s="66">
        <f>+I148*D148</f>
        <v>5356000</v>
      </c>
      <c r="K148" s="84" t="s">
        <v>259</v>
      </c>
      <c r="L148" s="81">
        <v>934200</v>
      </c>
      <c r="M148" s="44">
        <f>+L148*D148</f>
        <v>5605200</v>
      </c>
      <c r="N148" s="67">
        <f t="shared" si="275"/>
        <v>914436.22222222236</v>
      </c>
      <c r="O148" s="67">
        <f t="shared" si="276"/>
        <v>914118.53078358329</v>
      </c>
      <c r="P148" s="67">
        <f t="shared" si="277"/>
        <v>914277.54847605375</v>
      </c>
      <c r="Q148" s="184">
        <f t="shared" si="278"/>
        <v>914119</v>
      </c>
      <c r="R148" s="185">
        <f t="shared" si="279"/>
        <v>5484714</v>
      </c>
    </row>
    <row r="149" spans="1:18" ht="12" customHeight="1" x14ac:dyDescent="0.2">
      <c r="A149" s="149"/>
      <c r="B149" s="73"/>
      <c r="C149" s="9"/>
      <c r="D149" s="123"/>
      <c r="E149" s="9"/>
      <c r="F149" s="58"/>
      <c r="G149" s="46">
        <v>8354651</v>
      </c>
      <c r="H149" s="20"/>
      <c r="I149" s="18"/>
      <c r="J149" s="94">
        <f>SUM(J147:J148)</f>
        <v>8516000</v>
      </c>
      <c r="K149" s="80"/>
      <c r="M149" s="46">
        <f>SUM(M147:M148)</f>
        <v>7738128</v>
      </c>
      <c r="R149" s="187">
        <f>SUM(R147:R148)</f>
        <v>8126874</v>
      </c>
    </row>
    <row r="150" spans="1:18" ht="12" customHeight="1" x14ac:dyDescent="0.2">
      <c r="A150" s="5">
        <v>10</v>
      </c>
      <c r="B150" s="40" t="s">
        <v>65</v>
      </c>
      <c r="C150" s="6"/>
      <c r="D150" s="121"/>
      <c r="E150" s="6"/>
      <c r="F150" s="56"/>
      <c r="G150" s="44"/>
      <c r="H150" s="28" t="s">
        <v>65</v>
      </c>
      <c r="I150" s="18"/>
      <c r="J150" s="66"/>
      <c r="K150" s="28" t="s">
        <v>65</v>
      </c>
      <c r="L150" s="81"/>
      <c r="M150" s="131"/>
    </row>
    <row r="151" spans="1:18" ht="18" customHeight="1" x14ac:dyDescent="0.2">
      <c r="A151" s="7">
        <v>10.1</v>
      </c>
      <c r="B151" s="12" t="s">
        <v>66</v>
      </c>
      <c r="C151" s="6" t="s">
        <v>7</v>
      </c>
      <c r="D151" s="121">
        <v>1</v>
      </c>
      <c r="E151" s="6"/>
      <c r="F151" s="56">
        <v>7608384</v>
      </c>
      <c r="G151" s="44">
        <f>+F151*D151</f>
        <v>7608384</v>
      </c>
      <c r="H151" s="24" t="s">
        <v>239</v>
      </c>
      <c r="I151" s="25">
        <v>8100000</v>
      </c>
      <c r="J151" s="66">
        <f>+I151*D151</f>
        <v>8100000</v>
      </c>
      <c r="K151" s="80" t="s">
        <v>281</v>
      </c>
      <c r="L151" s="81">
        <v>3461880</v>
      </c>
      <c r="M151" s="44">
        <f>+L151*D151</f>
        <v>3461880</v>
      </c>
      <c r="N151" s="67">
        <f t="shared" ref="N151:N153" si="280">AVERAGE(F151,I151,L151)</f>
        <v>6390088</v>
      </c>
      <c r="O151" s="67">
        <f t="shared" ref="O151:O153" si="281">HARMEAN(F151,I151,L151)</f>
        <v>5517229.8823256325</v>
      </c>
      <c r="P151" s="67">
        <f t="shared" ref="P151:P153" si="282">GEOMEAN(F151,I151,L151)</f>
        <v>5975347.276074701</v>
      </c>
      <c r="Q151" s="184">
        <f t="shared" ref="Q151:Q153" si="283">ROUND(MIN(N151:P151),0)</f>
        <v>5517230</v>
      </c>
      <c r="R151" s="185">
        <f t="shared" ref="R151:R153" si="284">+Q151*D151</f>
        <v>5517230</v>
      </c>
    </row>
    <row r="152" spans="1:18" ht="22.5" customHeight="1" x14ac:dyDescent="0.2">
      <c r="A152" s="148" t="s">
        <v>147</v>
      </c>
      <c r="B152" s="13" t="s">
        <v>150</v>
      </c>
      <c r="C152" s="8" t="s">
        <v>7</v>
      </c>
      <c r="D152" s="122" t="s">
        <v>153</v>
      </c>
      <c r="E152" s="8" t="s">
        <v>8</v>
      </c>
      <c r="F152" s="57">
        <v>916442</v>
      </c>
      <c r="G152" s="44">
        <f>+F152*D152</f>
        <v>12830188</v>
      </c>
      <c r="H152" s="20" t="s">
        <v>150</v>
      </c>
      <c r="I152" s="25">
        <v>892666.66666666674</v>
      </c>
      <c r="J152" s="66">
        <f>+I152*D152</f>
        <v>12497333.333333334</v>
      </c>
      <c r="K152" s="84" t="s">
        <v>259</v>
      </c>
      <c r="L152" s="81">
        <v>934200</v>
      </c>
      <c r="M152" s="44">
        <f>+L152*D152</f>
        <v>13078800</v>
      </c>
      <c r="N152" s="67">
        <f t="shared" si="280"/>
        <v>914436.22222222236</v>
      </c>
      <c r="O152" s="67">
        <f t="shared" si="281"/>
        <v>914118.53078358329</v>
      </c>
      <c r="P152" s="67">
        <f t="shared" si="282"/>
        <v>914277.54847605375</v>
      </c>
      <c r="Q152" s="184">
        <f t="shared" si="283"/>
        <v>914119</v>
      </c>
      <c r="R152" s="185">
        <f t="shared" si="284"/>
        <v>12797666</v>
      </c>
    </row>
    <row r="153" spans="1:18" ht="12" customHeight="1" x14ac:dyDescent="0.2">
      <c r="A153" s="148" t="s">
        <v>181</v>
      </c>
      <c r="B153" s="13" t="s">
        <v>182</v>
      </c>
      <c r="C153" s="8" t="s">
        <v>7</v>
      </c>
      <c r="D153" s="122" t="s">
        <v>126</v>
      </c>
      <c r="E153" s="6" t="s">
        <v>8</v>
      </c>
      <c r="F153" s="57">
        <v>7568257</v>
      </c>
      <c r="G153" s="44">
        <f>+F153*D153</f>
        <v>7568257</v>
      </c>
      <c r="H153" s="91" t="s">
        <v>182</v>
      </c>
      <c r="I153" s="98">
        <v>7568257</v>
      </c>
      <c r="J153" s="115">
        <f>+I153*D153</f>
        <v>7568257</v>
      </c>
      <c r="K153" s="80" t="s">
        <v>283</v>
      </c>
      <c r="L153" s="81">
        <v>7774885</v>
      </c>
      <c r="M153" s="44">
        <f>+L153*D153</f>
        <v>7774885</v>
      </c>
      <c r="N153" s="67">
        <f t="shared" si="280"/>
        <v>7637133</v>
      </c>
      <c r="O153" s="67">
        <f t="shared" si="281"/>
        <v>7635901.7781376848</v>
      </c>
      <c r="P153" s="67">
        <f t="shared" si="282"/>
        <v>7636515.5218831655</v>
      </c>
      <c r="Q153" s="184">
        <f t="shared" si="283"/>
        <v>7635902</v>
      </c>
      <c r="R153" s="185">
        <f t="shared" si="284"/>
        <v>7635902</v>
      </c>
    </row>
    <row r="154" spans="1:18" ht="12" customHeight="1" x14ac:dyDescent="0.2">
      <c r="A154" s="149"/>
      <c r="B154" s="73"/>
      <c r="C154" s="9"/>
      <c r="D154" s="123"/>
      <c r="E154" s="9"/>
      <c r="F154" s="58"/>
      <c r="G154" s="46">
        <v>28006827</v>
      </c>
      <c r="H154" s="20"/>
      <c r="I154" s="18"/>
      <c r="J154" s="94">
        <f>SUM(J151:J153)</f>
        <v>28165590.333333336</v>
      </c>
      <c r="K154" s="80"/>
      <c r="M154" s="46">
        <f>SUM(M151:M153)</f>
        <v>24315565</v>
      </c>
      <c r="R154" s="187">
        <f>SUM(R151:R153)</f>
        <v>25950798</v>
      </c>
    </row>
    <row r="155" spans="1:18" ht="12" customHeight="1" x14ac:dyDescent="0.2">
      <c r="A155" s="5">
        <v>11</v>
      </c>
      <c r="B155" s="40" t="s">
        <v>67</v>
      </c>
      <c r="C155" s="6"/>
      <c r="D155" s="121"/>
      <c r="E155" s="6"/>
      <c r="F155" s="56"/>
      <c r="G155" s="44"/>
      <c r="H155" s="113" t="s">
        <v>67</v>
      </c>
      <c r="I155" s="36"/>
      <c r="J155" s="66"/>
      <c r="K155" s="141" t="s">
        <v>67</v>
      </c>
      <c r="L155" s="81"/>
      <c r="M155" s="131"/>
    </row>
    <row r="156" spans="1:18" ht="18.75" customHeight="1" x14ac:dyDescent="0.2">
      <c r="A156" s="7">
        <v>11.1</v>
      </c>
      <c r="B156" s="13" t="s">
        <v>183</v>
      </c>
      <c r="C156" s="6" t="s">
        <v>7</v>
      </c>
      <c r="D156" s="121">
        <v>2</v>
      </c>
      <c r="E156" s="6"/>
      <c r="F156" s="161">
        <v>7100000</v>
      </c>
      <c r="G156" s="162">
        <f t="shared" ref="G156:G161" si="285">+F156*D156</f>
        <v>14200000</v>
      </c>
      <c r="H156" s="163" t="s">
        <v>240</v>
      </c>
      <c r="I156" s="164">
        <v>7390000</v>
      </c>
      <c r="J156" s="165">
        <f t="shared" ref="J156:J161" si="286">+I156*D156</f>
        <v>14780000</v>
      </c>
      <c r="K156" s="166" t="s">
        <v>294</v>
      </c>
      <c r="L156" s="167">
        <v>1779840</v>
      </c>
      <c r="M156" s="162">
        <f>+L156*D156</f>
        <v>3559680</v>
      </c>
      <c r="N156" s="67">
        <f t="shared" ref="N156" si="287">AVERAGE(F156,I156,L156)</f>
        <v>5423280</v>
      </c>
      <c r="O156" s="67">
        <f t="shared" ref="O156" si="288">HARMEAN(F156,I156,L156)</f>
        <v>3579903.8927231487</v>
      </c>
      <c r="P156" s="67">
        <f t="shared" ref="P156" si="289">GEOMEAN(F156,I156,L156)</f>
        <v>4536921.3435980082</v>
      </c>
      <c r="Q156" s="184">
        <f t="shared" ref="Q156" si="290">ROUND(MIN(N156:P156),0)</f>
        <v>3579904</v>
      </c>
      <c r="R156" s="185">
        <f t="shared" ref="R156" si="291">+Q156*D156</f>
        <v>7159808</v>
      </c>
    </row>
    <row r="157" spans="1:18" ht="12" customHeight="1" x14ac:dyDescent="0.2">
      <c r="A157" s="7">
        <v>11.2</v>
      </c>
      <c r="B157" s="160" t="s">
        <v>184</v>
      </c>
      <c r="C157" s="6" t="s">
        <v>7</v>
      </c>
      <c r="D157" s="121">
        <v>2</v>
      </c>
      <c r="E157" s="6"/>
      <c r="F157" s="57">
        <v>1540000</v>
      </c>
      <c r="G157" s="44">
        <f t="shared" si="285"/>
        <v>3080000</v>
      </c>
      <c r="H157" s="91" t="s">
        <v>184</v>
      </c>
      <c r="I157" s="98">
        <v>1540000</v>
      </c>
      <c r="J157" s="115">
        <f t="shared" si="286"/>
        <v>3080000</v>
      </c>
      <c r="K157" s="80"/>
      <c r="L157" s="98">
        <v>1540000</v>
      </c>
      <c r="M157" s="78">
        <f>+L157*D157</f>
        <v>3080000</v>
      </c>
      <c r="N157" s="67">
        <f t="shared" ref="N157:N161" si="292">AVERAGE(F157,I157,L157)</f>
        <v>1540000</v>
      </c>
      <c r="O157" s="67">
        <f t="shared" ref="O157:O161" si="293">HARMEAN(F157,I157,L157)</f>
        <v>1540000.0000000002</v>
      </c>
      <c r="P157" s="67">
        <f t="shared" ref="P157:P161" si="294">GEOMEAN(F157,I157,L157)</f>
        <v>1540000</v>
      </c>
      <c r="Q157" s="184">
        <f t="shared" ref="Q157:Q161" si="295">ROUND(MIN(N157:P157),0)</f>
        <v>1540000</v>
      </c>
      <c r="R157" s="185">
        <f t="shared" ref="R157:R161" si="296">+Q157*D157</f>
        <v>3080000</v>
      </c>
    </row>
    <row r="158" spans="1:18" ht="12" customHeight="1" x14ac:dyDescent="0.2">
      <c r="A158" s="7">
        <v>11.3</v>
      </c>
      <c r="B158" s="12" t="s">
        <v>68</v>
      </c>
      <c r="C158" s="6" t="s">
        <v>7</v>
      </c>
      <c r="D158" s="121">
        <v>1</v>
      </c>
      <c r="E158" s="6"/>
      <c r="F158" s="56">
        <v>1800000</v>
      </c>
      <c r="G158" s="44">
        <f t="shared" si="285"/>
        <v>1800000</v>
      </c>
      <c r="H158" s="85" t="s">
        <v>68</v>
      </c>
      <c r="I158" s="97">
        <v>1800000</v>
      </c>
      <c r="J158" s="115">
        <f t="shared" si="286"/>
        <v>1800000</v>
      </c>
      <c r="K158" s="80"/>
      <c r="L158" s="71">
        <v>1800000</v>
      </c>
      <c r="M158" s="78">
        <f t="shared" ref="M158:M161" si="297">+L158*D158</f>
        <v>1800000</v>
      </c>
      <c r="N158" s="67">
        <f t="shared" si="292"/>
        <v>1800000</v>
      </c>
      <c r="O158" s="67">
        <f t="shared" si="293"/>
        <v>1800000.0000000002</v>
      </c>
      <c r="P158" s="67">
        <f t="shared" si="294"/>
        <v>1799999.9999999998</v>
      </c>
      <c r="Q158" s="184">
        <f t="shared" si="295"/>
        <v>1800000</v>
      </c>
      <c r="R158" s="185">
        <f t="shared" si="296"/>
        <v>1800000</v>
      </c>
    </row>
    <row r="159" spans="1:18" ht="12" customHeight="1" x14ac:dyDescent="0.2">
      <c r="A159" s="7">
        <v>11.4</v>
      </c>
      <c r="B159" s="12" t="s">
        <v>69</v>
      </c>
      <c r="C159" s="6" t="s">
        <v>7</v>
      </c>
      <c r="D159" s="121">
        <v>1</v>
      </c>
      <c r="E159" s="6"/>
      <c r="F159" s="56">
        <v>500000</v>
      </c>
      <c r="G159" s="44">
        <f t="shared" si="285"/>
        <v>500000</v>
      </c>
      <c r="H159" s="85" t="s">
        <v>69</v>
      </c>
      <c r="I159" s="97">
        <v>500000</v>
      </c>
      <c r="J159" s="115">
        <f t="shared" si="286"/>
        <v>500000</v>
      </c>
      <c r="K159" s="80"/>
      <c r="L159" s="71">
        <v>500000</v>
      </c>
      <c r="M159" s="78">
        <f t="shared" si="297"/>
        <v>500000</v>
      </c>
      <c r="N159" s="67">
        <f t="shared" si="292"/>
        <v>500000</v>
      </c>
      <c r="O159" s="67">
        <f t="shared" si="293"/>
        <v>500000</v>
      </c>
      <c r="P159" s="67">
        <f t="shared" si="294"/>
        <v>500000</v>
      </c>
      <c r="Q159" s="184">
        <f t="shared" si="295"/>
        <v>500000</v>
      </c>
      <c r="R159" s="185">
        <f t="shared" si="296"/>
        <v>500000</v>
      </c>
    </row>
    <row r="160" spans="1:18" ht="12" customHeight="1" x14ac:dyDescent="0.2">
      <c r="A160" s="7">
        <v>11.5</v>
      </c>
      <c r="B160" s="12" t="s">
        <v>70</v>
      </c>
      <c r="C160" s="6" t="s">
        <v>7</v>
      </c>
      <c r="D160" s="121">
        <v>1</v>
      </c>
      <c r="E160" s="6"/>
      <c r="F160" s="56">
        <v>250000</v>
      </c>
      <c r="G160" s="44">
        <f t="shared" si="285"/>
        <v>250000</v>
      </c>
      <c r="H160" s="85" t="s">
        <v>70</v>
      </c>
      <c r="I160" s="97">
        <v>250000</v>
      </c>
      <c r="J160" s="115">
        <f t="shared" si="286"/>
        <v>250000</v>
      </c>
      <c r="K160" s="80"/>
      <c r="L160" s="71">
        <v>250000</v>
      </c>
      <c r="M160" s="78">
        <f t="shared" si="297"/>
        <v>250000</v>
      </c>
      <c r="N160" s="67">
        <f t="shared" si="292"/>
        <v>250000</v>
      </c>
      <c r="O160" s="67">
        <f t="shared" si="293"/>
        <v>250000</v>
      </c>
      <c r="P160" s="67">
        <f t="shared" si="294"/>
        <v>250000</v>
      </c>
      <c r="Q160" s="184">
        <f t="shared" si="295"/>
        <v>250000</v>
      </c>
      <c r="R160" s="185">
        <f t="shared" si="296"/>
        <v>250000</v>
      </c>
    </row>
    <row r="161" spans="1:18" ht="15" customHeight="1" x14ac:dyDescent="0.2">
      <c r="A161" s="7">
        <v>11.6</v>
      </c>
      <c r="B161" s="12" t="s">
        <v>71</v>
      </c>
      <c r="C161" s="6" t="s">
        <v>7</v>
      </c>
      <c r="D161" s="121">
        <v>1</v>
      </c>
      <c r="E161" s="6"/>
      <c r="F161" s="56">
        <v>250000</v>
      </c>
      <c r="G161" s="44">
        <f t="shared" si="285"/>
        <v>250000</v>
      </c>
      <c r="H161" s="85" t="s">
        <v>71</v>
      </c>
      <c r="I161" s="97">
        <v>250000</v>
      </c>
      <c r="J161" s="115">
        <f t="shared" si="286"/>
        <v>250000</v>
      </c>
      <c r="K161" s="80"/>
      <c r="L161" s="71">
        <v>250000</v>
      </c>
      <c r="M161" s="78">
        <f t="shared" si="297"/>
        <v>250000</v>
      </c>
      <c r="N161" s="67">
        <f t="shared" si="292"/>
        <v>250000</v>
      </c>
      <c r="O161" s="67">
        <f t="shared" si="293"/>
        <v>250000</v>
      </c>
      <c r="P161" s="67">
        <f t="shared" si="294"/>
        <v>250000</v>
      </c>
      <c r="Q161" s="184">
        <f t="shared" si="295"/>
        <v>250000</v>
      </c>
      <c r="R161" s="185">
        <f t="shared" si="296"/>
        <v>250000</v>
      </c>
    </row>
    <row r="162" spans="1:18" ht="12" customHeight="1" x14ac:dyDescent="0.2">
      <c r="A162" s="149"/>
      <c r="B162" s="73"/>
      <c r="C162" s="9"/>
      <c r="D162" s="123"/>
      <c r="E162" s="9"/>
      <c r="F162" s="58"/>
      <c r="G162" s="46">
        <v>20080000</v>
      </c>
      <c r="H162" s="80"/>
      <c r="I162" s="80"/>
      <c r="J162" s="94">
        <f>SUM(J156:J161)</f>
        <v>20660000</v>
      </c>
      <c r="K162" s="80"/>
      <c r="M162" s="46">
        <f>SUM(M156:M161)</f>
        <v>9439680</v>
      </c>
      <c r="R162" s="187">
        <f>SUM(R156:R161)</f>
        <v>13039808</v>
      </c>
    </row>
    <row r="163" spans="1:18" ht="12" customHeight="1" x14ac:dyDescent="0.2">
      <c r="A163" s="5">
        <v>12</v>
      </c>
      <c r="B163" s="40" t="s">
        <v>72</v>
      </c>
      <c r="C163" s="6"/>
      <c r="D163" s="121"/>
      <c r="E163" s="6"/>
      <c r="F163" s="56"/>
      <c r="G163" s="44"/>
      <c r="H163" s="28" t="s">
        <v>72</v>
      </c>
      <c r="I163" s="18"/>
      <c r="J163" s="66"/>
      <c r="K163" s="28" t="s">
        <v>72</v>
      </c>
      <c r="L163" s="81"/>
      <c r="M163" s="131"/>
    </row>
    <row r="164" spans="1:18" s="172" customFormat="1" ht="12" customHeight="1" x14ac:dyDescent="0.2">
      <c r="A164" s="168">
        <v>12.1</v>
      </c>
      <c r="B164" s="173" t="s">
        <v>12</v>
      </c>
      <c r="C164" s="6" t="s">
        <v>7</v>
      </c>
      <c r="D164" s="127">
        <v>1</v>
      </c>
      <c r="E164" s="6"/>
      <c r="F164" s="174">
        <v>5697720</v>
      </c>
      <c r="G164" s="175">
        <f>+F164*D164</f>
        <v>5697720</v>
      </c>
      <c r="H164" s="20" t="s">
        <v>219</v>
      </c>
      <c r="I164" s="31">
        <v>6980000</v>
      </c>
      <c r="J164" s="176">
        <f>+I164*D164</f>
        <v>6980000</v>
      </c>
      <c r="K164" s="71" t="s">
        <v>12</v>
      </c>
      <c r="L164" s="177">
        <v>5697720</v>
      </c>
      <c r="M164" s="178">
        <f>+L164*D164</f>
        <v>5697720</v>
      </c>
      <c r="N164" s="67">
        <f t="shared" ref="N164" si="298">AVERAGE(F164,I164,L164)</f>
        <v>6125146.666666667</v>
      </c>
      <c r="O164" s="67">
        <f t="shared" ref="O164" si="299">HARMEAN(F164,I164,L164)</f>
        <v>6069384.282612633</v>
      </c>
      <c r="P164" s="67">
        <f t="shared" ref="P164" si="300">GEOMEAN(F164,I164,L164)</f>
        <v>6096574.3744169734</v>
      </c>
      <c r="Q164" s="184">
        <f t="shared" ref="Q164" si="301">ROUND(MIN(N164:P164),0)</f>
        <v>6069384</v>
      </c>
      <c r="R164" s="185">
        <f t="shared" ref="R164" si="302">+Q164*D164</f>
        <v>6069384</v>
      </c>
    </row>
    <row r="165" spans="1:18" ht="12" customHeight="1" x14ac:dyDescent="0.2">
      <c r="A165" s="148" t="s">
        <v>152</v>
      </c>
      <c r="B165" s="13" t="s">
        <v>131</v>
      </c>
      <c r="C165" s="8" t="s">
        <v>7</v>
      </c>
      <c r="D165" s="122" t="s">
        <v>126</v>
      </c>
      <c r="E165" s="6"/>
      <c r="F165" s="57">
        <v>745054</v>
      </c>
      <c r="G165" s="44">
        <f>+F165*D165</f>
        <v>745054</v>
      </c>
      <c r="H165" s="20" t="s">
        <v>131</v>
      </c>
      <c r="I165" s="21">
        <v>950000</v>
      </c>
      <c r="J165" s="66">
        <f>+I165*D165</f>
        <v>950000</v>
      </c>
      <c r="K165" s="53" t="s">
        <v>131</v>
      </c>
      <c r="L165" s="114">
        <v>745054</v>
      </c>
      <c r="M165" s="116">
        <f>+L165*D165</f>
        <v>745054</v>
      </c>
      <c r="N165" s="67">
        <f t="shared" ref="N165:N166" si="303">AVERAGE(F165,I165,L165)</f>
        <v>813369.33333333337</v>
      </c>
      <c r="O165" s="67">
        <f t="shared" ref="O165:O166" si="304">HARMEAN(F165,I165,L165)</f>
        <v>802782.81653229007</v>
      </c>
      <c r="P165" s="67">
        <f t="shared" ref="P165:P166" si="305">GEOMEAN(F165,I165,L165)</f>
        <v>807916.29741566652</v>
      </c>
      <c r="Q165" s="184">
        <f t="shared" ref="Q165:Q166" si="306">ROUND(MIN(N165:P165),0)</f>
        <v>802783</v>
      </c>
      <c r="R165" s="185">
        <f t="shared" ref="R165:R166" si="307">+Q165*D165</f>
        <v>802783</v>
      </c>
    </row>
    <row r="166" spans="1:18" ht="12" customHeight="1" x14ac:dyDescent="0.2">
      <c r="A166" s="148" t="s">
        <v>185</v>
      </c>
      <c r="B166" s="13" t="s">
        <v>142</v>
      </c>
      <c r="C166" s="8" t="s">
        <v>7</v>
      </c>
      <c r="D166" s="122" t="s">
        <v>124</v>
      </c>
      <c r="E166" s="6"/>
      <c r="F166" s="57">
        <v>495619</v>
      </c>
      <c r="G166" s="44">
        <f>+F166*D166</f>
        <v>991238</v>
      </c>
      <c r="H166" s="20" t="s">
        <v>142</v>
      </c>
      <c r="I166" s="21">
        <v>518166.66666666669</v>
      </c>
      <c r="J166" s="66">
        <f>+I166*D166</f>
        <v>1036333.3333333334</v>
      </c>
      <c r="K166" s="84" t="s">
        <v>260</v>
      </c>
      <c r="L166" s="87">
        <v>609360</v>
      </c>
      <c r="M166" s="87">
        <f>+L166*D166</f>
        <v>1218720</v>
      </c>
      <c r="N166" s="67">
        <f t="shared" si="303"/>
        <v>541048.55555555562</v>
      </c>
      <c r="O166" s="67">
        <f t="shared" si="304"/>
        <v>536804.58089878247</v>
      </c>
      <c r="P166" s="67">
        <f t="shared" si="305"/>
        <v>538886.272319932</v>
      </c>
      <c r="Q166" s="184">
        <f t="shared" si="306"/>
        <v>536805</v>
      </c>
      <c r="R166" s="185">
        <f t="shared" si="307"/>
        <v>1073610</v>
      </c>
    </row>
    <row r="167" spans="1:18" ht="12" customHeight="1" x14ac:dyDescent="0.2">
      <c r="A167" s="149"/>
      <c r="B167" s="73"/>
      <c r="C167" s="9"/>
      <c r="D167" s="123"/>
      <c r="E167" s="9"/>
      <c r="F167" s="58"/>
      <c r="G167" s="46">
        <v>7434012</v>
      </c>
      <c r="H167" s="80"/>
      <c r="I167" s="80"/>
      <c r="J167" s="94">
        <f>SUM(J164:J166)</f>
        <v>8966333.333333334</v>
      </c>
      <c r="K167" s="56"/>
      <c r="L167" s="81"/>
      <c r="M167" s="46">
        <f>SUM(M164:M166)</f>
        <v>7661494</v>
      </c>
      <c r="R167" s="187">
        <f>SUM(R164:R166)</f>
        <v>7945777</v>
      </c>
    </row>
    <row r="168" spans="1:18" ht="12" customHeight="1" x14ac:dyDescent="0.2">
      <c r="A168" s="5">
        <v>13</v>
      </c>
      <c r="B168" s="40" t="s">
        <v>73</v>
      </c>
      <c r="C168" s="6"/>
      <c r="D168" s="121"/>
      <c r="E168" s="6"/>
      <c r="F168" s="56"/>
      <c r="G168" s="44"/>
      <c r="H168" s="33" t="s">
        <v>73</v>
      </c>
      <c r="I168" s="32"/>
      <c r="J168" s="66"/>
      <c r="K168" s="56"/>
      <c r="L168" s="81"/>
      <c r="M168" s="131"/>
    </row>
    <row r="169" spans="1:18" ht="42" customHeight="1" x14ac:dyDescent="0.2">
      <c r="A169" s="7">
        <v>13.1</v>
      </c>
      <c r="B169" s="12" t="s">
        <v>74</v>
      </c>
      <c r="C169" s="6" t="s">
        <v>7</v>
      </c>
      <c r="D169" s="121">
        <v>2</v>
      </c>
      <c r="E169" s="6"/>
      <c r="F169" s="56">
        <v>14137200</v>
      </c>
      <c r="G169" s="44">
        <f>+F169*D169</f>
        <v>28274400</v>
      </c>
      <c r="H169" s="30" t="s">
        <v>41</v>
      </c>
      <c r="I169" s="31">
        <v>15160000</v>
      </c>
      <c r="J169" s="66">
        <f>+I169*D169</f>
        <v>30320000</v>
      </c>
      <c r="K169" s="83" t="s">
        <v>264</v>
      </c>
      <c r="L169" s="81">
        <v>15570000</v>
      </c>
      <c r="M169" s="44">
        <f>+L169*D169</f>
        <v>31140000</v>
      </c>
      <c r="N169" s="67">
        <f t="shared" ref="N169" si="308">AVERAGE(F169,I169,L169)</f>
        <v>14955733.333333334</v>
      </c>
      <c r="O169" s="67">
        <f t="shared" ref="O169" si="309">HARMEAN(F169,I169,L169)</f>
        <v>14930981.439319482</v>
      </c>
      <c r="P169" s="67">
        <f t="shared" ref="P169" si="310">GEOMEAN(F169,I169,L169)</f>
        <v>14943433.845621418</v>
      </c>
      <c r="Q169" s="184">
        <f t="shared" ref="Q169" si="311">ROUND(MIN(N169:P169),0)</f>
        <v>14930981</v>
      </c>
      <c r="R169" s="185">
        <f t="shared" ref="R169" si="312">+Q169*D169</f>
        <v>29861962</v>
      </c>
    </row>
    <row r="170" spans="1:18" ht="12" customHeight="1" x14ac:dyDescent="0.2">
      <c r="A170" s="7">
        <v>13.2</v>
      </c>
      <c r="B170" s="12" t="s">
        <v>75</v>
      </c>
      <c r="C170" s="6" t="s">
        <v>7</v>
      </c>
      <c r="D170" s="121">
        <v>20</v>
      </c>
      <c r="E170" s="6"/>
      <c r="F170" s="56" t="s">
        <v>215</v>
      </c>
      <c r="G170" s="44" t="s">
        <v>216</v>
      </c>
      <c r="H170" s="22" t="s">
        <v>234</v>
      </c>
      <c r="I170" s="23">
        <v>2216667</v>
      </c>
      <c r="J170" s="66">
        <f>+I170*D170</f>
        <v>44333340</v>
      </c>
      <c r="K170" s="56"/>
      <c r="L170" s="81"/>
      <c r="M170" s="44"/>
    </row>
    <row r="171" spans="1:18" ht="21" customHeight="1" x14ac:dyDescent="0.2">
      <c r="A171" s="148" t="s">
        <v>186</v>
      </c>
      <c r="B171" s="13" t="s">
        <v>123</v>
      </c>
      <c r="C171" s="8" t="s">
        <v>7</v>
      </c>
      <c r="D171" s="122" t="s">
        <v>187</v>
      </c>
      <c r="E171" s="6" t="s">
        <v>8</v>
      </c>
      <c r="F171" s="57">
        <v>703127</v>
      </c>
      <c r="G171" s="44">
        <f>+F171*D171</f>
        <v>14062540</v>
      </c>
      <c r="H171" s="30" t="s">
        <v>123</v>
      </c>
      <c r="I171" s="31">
        <v>708333.33333333337</v>
      </c>
      <c r="J171" s="66">
        <f>+I171*D171</f>
        <v>14166666.666666668</v>
      </c>
      <c r="K171" s="84" t="s">
        <v>259</v>
      </c>
      <c r="L171" s="81">
        <v>934200</v>
      </c>
      <c r="M171" s="44">
        <f>+L171*D171</f>
        <v>18684000</v>
      </c>
      <c r="N171" s="67">
        <f t="shared" ref="N171" si="313">AVERAGE(F171,I171,L171)</f>
        <v>781886.77777777787</v>
      </c>
      <c r="O171" s="67">
        <f t="shared" ref="O171" si="314">HARMEAN(F171,I171,L171)</f>
        <v>768360.45736286521</v>
      </c>
      <c r="P171" s="67">
        <f t="shared" ref="P171" si="315">GEOMEAN(F171,I171,L171)</f>
        <v>774884.73572635371</v>
      </c>
      <c r="Q171" s="184">
        <f t="shared" ref="Q171" si="316">ROUND(MIN(N171:P171),0)</f>
        <v>768360</v>
      </c>
      <c r="R171" s="185">
        <f t="shared" ref="R171" si="317">+Q171*D171</f>
        <v>15367200</v>
      </c>
    </row>
    <row r="172" spans="1:18" ht="22.5" customHeight="1" x14ac:dyDescent="0.2">
      <c r="A172" s="7">
        <v>13.4</v>
      </c>
      <c r="B172" s="13" t="s">
        <v>76</v>
      </c>
      <c r="C172" s="6" t="s">
        <v>7</v>
      </c>
      <c r="D172" s="121">
        <v>2</v>
      </c>
      <c r="E172" s="6"/>
      <c r="F172" s="56">
        <v>773500</v>
      </c>
      <c r="G172" s="44">
        <f>+F172*D172</f>
        <v>1547000</v>
      </c>
      <c r="H172" s="85" t="s">
        <v>76</v>
      </c>
      <c r="I172" s="97">
        <v>773500</v>
      </c>
      <c r="J172" s="66">
        <f>+I172*D172</f>
        <v>1547000</v>
      </c>
      <c r="K172" s="53" t="s">
        <v>76</v>
      </c>
      <c r="L172" s="114">
        <v>773500</v>
      </c>
      <c r="M172" s="114">
        <f>+L172*D172</f>
        <v>1547000</v>
      </c>
      <c r="N172" s="67">
        <f t="shared" ref="N172:N173" si="318">AVERAGE(F172,I172,L172)</f>
        <v>773500</v>
      </c>
      <c r="O172" s="67">
        <f t="shared" ref="O172:O173" si="319">HARMEAN(F172,I172,L172)</f>
        <v>773500</v>
      </c>
      <c r="P172" s="67">
        <f t="shared" ref="P172:P173" si="320">GEOMEAN(F172,I172,L172)</f>
        <v>773500</v>
      </c>
      <c r="Q172" s="184">
        <f t="shared" ref="Q172:Q173" si="321">ROUND(MIN(N172:P172),0)</f>
        <v>773500</v>
      </c>
      <c r="R172" s="185">
        <f t="shared" ref="R172:R173" si="322">+Q172*D172</f>
        <v>1547000</v>
      </c>
    </row>
    <row r="173" spans="1:18" ht="26.25" customHeight="1" x14ac:dyDescent="0.2">
      <c r="A173" s="7"/>
      <c r="B173" s="12" t="s">
        <v>77</v>
      </c>
      <c r="C173" s="6" t="s">
        <v>7</v>
      </c>
      <c r="D173" s="128">
        <v>5</v>
      </c>
      <c r="E173" s="6"/>
      <c r="F173" s="56">
        <v>1012928</v>
      </c>
      <c r="G173" s="44">
        <f>+F173*D173</f>
        <v>5064640</v>
      </c>
      <c r="H173" s="85" t="s">
        <v>77</v>
      </c>
      <c r="I173" s="97">
        <v>1012928</v>
      </c>
      <c r="J173" s="66">
        <f>+I173*D173</f>
        <v>5064640</v>
      </c>
      <c r="K173" s="83" t="s">
        <v>269</v>
      </c>
      <c r="L173" s="44">
        <v>1191400</v>
      </c>
      <c r="M173" s="44">
        <f>+L173*D173</f>
        <v>5957000</v>
      </c>
      <c r="N173" s="67">
        <f t="shared" si="318"/>
        <v>1072418.6666666667</v>
      </c>
      <c r="O173" s="67">
        <f t="shared" si="319"/>
        <v>1066165.2693030774</v>
      </c>
      <c r="P173" s="67">
        <f t="shared" si="320"/>
        <v>1069231.1012784701</v>
      </c>
      <c r="Q173" s="184">
        <f t="shared" si="321"/>
        <v>1066165</v>
      </c>
      <c r="R173" s="185">
        <f t="shared" si="322"/>
        <v>5330825</v>
      </c>
    </row>
    <row r="174" spans="1:18" ht="12" customHeight="1" x14ac:dyDescent="0.2">
      <c r="A174" s="149"/>
      <c r="B174" s="73"/>
      <c r="C174" s="9"/>
      <c r="D174" s="123"/>
      <c r="E174" s="9"/>
      <c r="F174" s="58"/>
      <c r="G174" s="46">
        <v>48948589</v>
      </c>
      <c r="H174" s="20"/>
      <c r="I174" s="18"/>
      <c r="J174" s="94">
        <f>SUM(J169:J173)</f>
        <v>95431646.666666672</v>
      </c>
      <c r="K174" s="56"/>
      <c r="L174" s="81"/>
      <c r="M174" s="46">
        <f>SUM(M169:M173)</f>
        <v>57328000</v>
      </c>
      <c r="R174" s="187">
        <f>SUM(R169:R173)</f>
        <v>52106987</v>
      </c>
    </row>
    <row r="175" spans="1:18" ht="12" customHeight="1" x14ac:dyDescent="0.2">
      <c r="A175" s="5">
        <v>14</v>
      </c>
      <c r="B175" s="40" t="s">
        <v>78</v>
      </c>
      <c r="C175" s="6"/>
      <c r="D175" s="121"/>
      <c r="E175" s="6"/>
      <c r="F175" s="56"/>
      <c r="G175" s="44"/>
      <c r="H175" s="28" t="s">
        <v>78</v>
      </c>
      <c r="I175" s="18"/>
      <c r="J175" s="66"/>
      <c r="K175" s="56"/>
      <c r="L175" s="81"/>
      <c r="M175" s="131"/>
    </row>
    <row r="176" spans="1:18" s="172" customFormat="1" ht="12" customHeight="1" x14ac:dyDescent="0.2">
      <c r="A176" s="168">
        <v>14.1</v>
      </c>
      <c r="B176" s="173" t="s">
        <v>79</v>
      </c>
      <c r="C176" s="6" t="s">
        <v>7</v>
      </c>
      <c r="D176" s="127">
        <v>1</v>
      </c>
      <c r="E176" s="6"/>
      <c r="F176" s="174">
        <v>5697720</v>
      </c>
      <c r="G176" s="175">
        <f>+F176*D176</f>
        <v>5697720</v>
      </c>
      <c r="H176" s="20" t="s">
        <v>219</v>
      </c>
      <c r="I176" s="31">
        <v>6980000</v>
      </c>
      <c r="J176" s="176">
        <f>+I176*D176</f>
        <v>6980000</v>
      </c>
      <c r="K176" s="71" t="s">
        <v>12</v>
      </c>
      <c r="L176" s="177">
        <v>5697720</v>
      </c>
      <c r="M176" s="178">
        <f>+L176*D176</f>
        <v>5697720</v>
      </c>
      <c r="N176" s="67">
        <f t="shared" ref="N176" si="323">AVERAGE(F176,I176,L176)</f>
        <v>6125146.666666667</v>
      </c>
      <c r="O176" s="67">
        <f t="shared" ref="O176" si="324">HARMEAN(F176,I176,L176)</f>
        <v>6069384.282612633</v>
      </c>
      <c r="P176" s="67">
        <f t="shared" ref="P176" si="325">GEOMEAN(F176,I176,L176)</f>
        <v>6096574.3744169734</v>
      </c>
      <c r="Q176" s="184">
        <f t="shared" ref="Q176" si="326">ROUND(MIN(N176:P176),0)</f>
        <v>6069384</v>
      </c>
      <c r="R176" s="185">
        <f t="shared" ref="R176" si="327">+Q176*D176</f>
        <v>6069384</v>
      </c>
    </row>
    <row r="177" spans="1:18" ht="12" customHeight="1" x14ac:dyDescent="0.2">
      <c r="A177" s="148" t="s">
        <v>155</v>
      </c>
      <c r="B177" s="13" t="s">
        <v>131</v>
      </c>
      <c r="C177" s="8" t="s">
        <v>7</v>
      </c>
      <c r="D177" s="122" t="s">
        <v>126</v>
      </c>
      <c r="E177" s="6"/>
      <c r="F177" s="57">
        <v>745054</v>
      </c>
      <c r="G177" s="44">
        <f>+F177*D177</f>
        <v>745054</v>
      </c>
      <c r="H177" s="20" t="s">
        <v>131</v>
      </c>
      <c r="I177" s="21">
        <v>950000</v>
      </c>
      <c r="J177" s="66">
        <f>+I177*D177</f>
        <v>950000</v>
      </c>
      <c r="K177" s="53" t="s">
        <v>131</v>
      </c>
      <c r="L177" s="114">
        <v>745054</v>
      </c>
      <c r="M177" s="116">
        <f>+L177*D177</f>
        <v>745054</v>
      </c>
      <c r="N177" s="67">
        <f t="shared" ref="N177:N178" si="328">AVERAGE(F177,I177,L177)</f>
        <v>813369.33333333337</v>
      </c>
      <c r="O177" s="67">
        <f t="shared" ref="O177:O178" si="329">HARMEAN(F177,I177,L177)</f>
        <v>802782.81653229007</v>
      </c>
      <c r="P177" s="67">
        <f t="shared" ref="P177:P178" si="330">GEOMEAN(F177,I177,L177)</f>
        <v>807916.29741566652</v>
      </c>
      <c r="Q177" s="184">
        <f t="shared" ref="Q177:Q178" si="331">ROUND(MIN(N177:P177),0)</f>
        <v>802783</v>
      </c>
      <c r="R177" s="185">
        <f t="shared" ref="R177:R178" si="332">+Q177*D177</f>
        <v>802783</v>
      </c>
    </row>
    <row r="178" spans="1:18" ht="12" customHeight="1" x14ac:dyDescent="0.2">
      <c r="A178" s="148" t="s">
        <v>188</v>
      </c>
      <c r="B178" s="13" t="s">
        <v>142</v>
      </c>
      <c r="C178" s="8" t="s">
        <v>7</v>
      </c>
      <c r="D178" s="122" t="s">
        <v>124</v>
      </c>
      <c r="E178" s="6"/>
      <c r="F178" s="57">
        <v>495619</v>
      </c>
      <c r="G178" s="44">
        <f>+F178*D178</f>
        <v>991238</v>
      </c>
      <c r="H178" s="20" t="s">
        <v>142</v>
      </c>
      <c r="I178" s="21">
        <v>518166.66666666669</v>
      </c>
      <c r="J178" s="66">
        <f>+I178*D178</f>
        <v>1036333.3333333334</v>
      </c>
      <c r="K178" s="84" t="s">
        <v>260</v>
      </c>
      <c r="L178" s="87">
        <v>609360</v>
      </c>
      <c r="M178" s="44">
        <f>+L178*D178</f>
        <v>1218720</v>
      </c>
      <c r="N178" s="67">
        <f t="shared" si="328"/>
        <v>541048.55555555562</v>
      </c>
      <c r="O178" s="67">
        <f t="shared" si="329"/>
        <v>536804.58089878247</v>
      </c>
      <c r="P178" s="67">
        <f t="shared" si="330"/>
        <v>538886.272319932</v>
      </c>
      <c r="Q178" s="184">
        <f t="shared" si="331"/>
        <v>536805</v>
      </c>
      <c r="R178" s="185">
        <f t="shared" si="332"/>
        <v>1073610</v>
      </c>
    </row>
    <row r="179" spans="1:18" ht="12" customHeight="1" x14ac:dyDescent="0.2">
      <c r="A179" s="149"/>
      <c r="B179" s="73"/>
      <c r="C179" s="9"/>
      <c r="D179" s="123"/>
      <c r="E179" s="9"/>
      <c r="F179" s="58"/>
      <c r="G179" s="46">
        <v>7434012</v>
      </c>
      <c r="H179" s="20"/>
      <c r="I179" s="18"/>
      <c r="J179" s="94">
        <f>SUM(J176:J178)</f>
        <v>8966333.333333334</v>
      </c>
      <c r="K179" s="56"/>
      <c r="L179" s="81"/>
      <c r="M179" s="46">
        <f>SUM(M176:M178)</f>
        <v>7661494</v>
      </c>
      <c r="R179" s="187">
        <f>SUM(R176:R178)</f>
        <v>7945777</v>
      </c>
    </row>
    <row r="180" spans="1:18" ht="12" customHeight="1" x14ac:dyDescent="0.2">
      <c r="A180" s="5">
        <v>15</v>
      </c>
      <c r="B180" s="40" t="s">
        <v>80</v>
      </c>
      <c r="C180" s="6"/>
      <c r="D180" s="121"/>
      <c r="E180" s="6"/>
      <c r="F180" s="56"/>
      <c r="G180" s="44"/>
      <c r="H180" s="28" t="s">
        <v>80</v>
      </c>
      <c r="I180" s="18"/>
      <c r="J180" s="66"/>
      <c r="K180" s="56"/>
      <c r="L180" s="81"/>
      <c r="M180" s="131"/>
    </row>
    <row r="181" spans="1:18" s="172" customFormat="1" ht="14.25" customHeight="1" x14ac:dyDescent="0.2">
      <c r="A181" s="168">
        <v>15.1</v>
      </c>
      <c r="B181" s="169" t="s">
        <v>10</v>
      </c>
      <c r="C181" s="6" t="s">
        <v>7</v>
      </c>
      <c r="D181" s="127">
        <v>2</v>
      </c>
      <c r="E181" s="6"/>
      <c r="F181" s="64">
        <v>1813560</v>
      </c>
      <c r="G181" s="65">
        <f>+F181*D181</f>
        <v>3627120</v>
      </c>
      <c r="H181" s="20" t="s">
        <v>10</v>
      </c>
      <c r="I181" s="170">
        <v>1895000</v>
      </c>
      <c r="J181" s="171">
        <f>+I181*D181</f>
        <v>3790000</v>
      </c>
      <c r="K181" s="83" t="s">
        <v>274</v>
      </c>
      <c r="L181" s="65">
        <v>2132760</v>
      </c>
      <c r="M181" s="65">
        <f>+L181*D181</f>
        <v>4265520</v>
      </c>
      <c r="N181" s="67">
        <f t="shared" ref="N181" si="333">AVERAGE(F181,I181,L181)</f>
        <v>1947106.6666666667</v>
      </c>
      <c r="O181" s="67">
        <f t="shared" ref="O181" si="334">HARMEAN(F181,I181,L181)</f>
        <v>1938006.8320992824</v>
      </c>
      <c r="P181" s="67">
        <f t="shared" ref="P181" si="335">GEOMEAN(F181,I181,L181)</f>
        <v>1942500.0703968809</v>
      </c>
      <c r="Q181" s="184">
        <f t="shared" ref="Q181" si="336">ROUND(MIN(N181:P181),0)</f>
        <v>1938007</v>
      </c>
      <c r="R181" s="185">
        <f t="shared" ref="R181" si="337">+Q181*D181</f>
        <v>3876014</v>
      </c>
    </row>
    <row r="182" spans="1:18" ht="22.5" customHeight="1" x14ac:dyDescent="0.2">
      <c r="A182" s="148" t="s">
        <v>156</v>
      </c>
      <c r="B182" s="13" t="s">
        <v>123</v>
      </c>
      <c r="C182" s="8" t="s">
        <v>7</v>
      </c>
      <c r="D182" s="122" t="s">
        <v>124</v>
      </c>
      <c r="E182" s="6" t="s">
        <v>8</v>
      </c>
      <c r="F182" s="57">
        <v>703127</v>
      </c>
      <c r="G182" s="44">
        <f>+F182*D182</f>
        <v>1406254</v>
      </c>
      <c r="H182" s="20" t="s">
        <v>123</v>
      </c>
      <c r="I182" s="21">
        <v>708333.33333333337</v>
      </c>
      <c r="J182" s="66">
        <f>+I182*D182</f>
        <v>1416666.6666666667</v>
      </c>
      <c r="K182" s="84" t="s">
        <v>259</v>
      </c>
      <c r="L182" s="81">
        <v>934200</v>
      </c>
      <c r="M182" s="44">
        <f>+L182*D182</f>
        <v>1868400</v>
      </c>
      <c r="N182" s="67">
        <f t="shared" ref="N182" si="338">AVERAGE(F182,I182,L182)</f>
        <v>781886.77777777787</v>
      </c>
      <c r="O182" s="67">
        <f t="shared" ref="O182" si="339">HARMEAN(F182,I182,L182)</f>
        <v>768360.45736286521</v>
      </c>
      <c r="P182" s="67">
        <f t="shared" ref="P182" si="340">GEOMEAN(F182,I182,L182)</f>
        <v>774884.73572635371</v>
      </c>
      <c r="Q182" s="184">
        <f t="shared" ref="Q182" si="341">ROUND(MIN(N182:P182),0)</f>
        <v>768360</v>
      </c>
      <c r="R182" s="185">
        <f t="shared" ref="R182" si="342">+Q182*D182</f>
        <v>1536720</v>
      </c>
    </row>
    <row r="183" spans="1:18" ht="12" customHeight="1" x14ac:dyDescent="0.2">
      <c r="A183" s="149"/>
      <c r="B183" s="73"/>
      <c r="C183" s="9"/>
      <c r="D183" s="123"/>
      <c r="E183" s="9"/>
      <c r="F183" s="58"/>
      <c r="G183" s="46">
        <v>5033375</v>
      </c>
      <c r="H183" s="80"/>
      <c r="I183" s="80"/>
      <c r="J183" s="94">
        <f>SUM(J181:J182)</f>
        <v>5206666.666666667</v>
      </c>
      <c r="K183" s="56"/>
      <c r="L183" s="81"/>
      <c r="M183" s="46">
        <f>SUM(M181:M182)</f>
        <v>6133920</v>
      </c>
      <c r="R183" s="187">
        <f>SUM(R181:R182)</f>
        <v>5412734</v>
      </c>
    </row>
    <row r="184" spans="1:18" ht="12" customHeight="1" x14ac:dyDescent="0.2">
      <c r="A184" s="5">
        <v>16</v>
      </c>
      <c r="B184" s="40" t="s">
        <v>81</v>
      </c>
      <c r="C184" s="6"/>
      <c r="D184" s="121"/>
      <c r="E184" s="6"/>
      <c r="F184" s="56"/>
      <c r="G184" s="44"/>
      <c r="H184" s="28" t="s">
        <v>81</v>
      </c>
      <c r="I184" s="18"/>
      <c r="J184" s="66"/>
      <c r="K184" s="56"/>
      <c r="L184" s="81"/>
      <c r="M184" s="131"/>
    </row>
    <row r="185" spans="1:18" s="172" customFormat="1" ht="12" customHeight="1" x14ac:dyDescent="0.2">
      <c r="A185" s="168">
        <v>16.100000000000001</v>
      </c>
      <c r="B185" s="173" t="s">
        <v>79</v>
      </c>
      <c r="C185" s="6" t="s">
        <v>7</v>
      </c>
      <c r="D185" s="127">
        <v>1</v>
      </c>
      <c r="E185" s="6"/>
      <c r="F185" s="174">
        <v>5697720</v>
      </c>
      <c r="G185" s="175">
        <f>+F185*D185</f>
        <v>5697720</v>
      </c>
      <c r="H185" s="20" t="s">
        <v>219</v>
      </c>
      <c r="I185" s="31">
        <v>6980000</v>
      </c>
      <c r="J185" s="176">
        <f>+I185*D185</f>
        <v>6980000</v>
      </c>
      <c r="K185" s="71" t="s">
        <v>12</v>
      </c>
      <c r="L185" s="177">
        <v>5697720</v>
      </c>
      <c r="M185" s="178">
        <f>+L185*D185</f>
        <v>5697720</v>
      </c>
      <c r="N185" s="67">
        <f t="shared" ref="N185" si="343">AVERAGE(F185,I185,L185)</f>
        <v>6125146.666666667</v>
      </c>
      <c r="O185" s="67">
        <f t="shared" ref="O185" si="344">HARMEAN(F185,I185,L185)</f>
        <v>6069384.282612633</v>
      </c>
      <c r="P185" s="67">
        <f t="shared" ref="P185" si="345">GEOMEAN(F185,I185,L185)</f>
        <v>6096574.3744169734</v>
      </c>
      <c r="Q185" s="184">
        <f t="shared" ref="Q185" si="346">ROUND(MIN(N185:P185),0)</f>
        <v>6069384</v>
      </c>
      <c r="R185" s="185">
        <f t="shared" ref="R185" si="347">+Q185*D185</f>
        <v>6069384</v>
      </c>
    </row>
    <row r="186" spans="1:18" ht="12" customHeight="1" x14ac:dyDescent="0.2">
      <c r="A186" s="148" t="s">
        <v>189</v>
      </c>
      <c r="B186" s="13" t="s">
        <v>131</v>
      </c>
      <c r="C186" s="8" t="s">
        <v>7</v>
      </c>
      <c r="D186" s="122" t="s">
        <v>126</v>
      </c>
      <c r="E186" s="6"/>
      <c r="F186" s="57">
        <v>745054</v>
      </c>
      <c r="G186" s="44">
        <f>+F186*D186</f>
        <v>745054</v>
      </c>
      <c r="H186" s="20" t="s">
        <v>131</v>
      </c>
      <c r="I186" s="21">
        <v>950000</v>
      </c>
      <c r="J186" s="66">
        <f>+I186*D186</f>
        <v>950000</v>
      </c>
      <c r="K186" s="53" t="s">
        <v>131</v>
      </c>
      <c r="L186" s="114">
        <v>745054</v>
      </c>
      <c r="M186" s="116">
        <f>+L186*D186</f>
        <v>745054</v>
      </c>
      <c r="N186" s="67">
        <f t="shared" ref="N186:N187" si="348">AVERAGE(F186,I186,L186)</f>
        <v>813369.33333333337</v>
      </c>
      <c r="O186" s="67">
        <f t="shared" ref="O186:O187" si="349">HARMEAN(F186,I186,L186)</f>
        <v>802782.81653229007</v>
      </c>
      <c r="P186" s="67">
        <f t="shared" ref="P186:P187" si="350">GEOMEAN(F186,I186,L186)</f>
        <v>807916.29741566652</v>
      </c>
      <c r="Q186" s="184">
        <f t="shared" ref="Q186:Q187" si="351">ROUND(MIN(N186:P186),0)</f>
        <v>802783</v>
      </c>
      <c r="R186" s="185">
        <f t="shared" ref="R186:R187" si="352">+Q186*D186</f>
        <v>802783</v>
      </c>
    </row>
    <row r="187" spans="1:18" ht="12" customHeight="1" x14ac:dyDescent="0.2">
      <c r="A187" s="148" t="s">
        <v>160</v>
      </c>
      <c r="B187" s="13" t="s">
        <v>142</v>
      </c>
      <c r="C187" s="8" t="s">
        <v>7</v>
      </c>
      <c r="D187" s="122" t="s">
        <v>124</v>
      </c>
      <c r="E187" s="6"/>
      <c r="F187" s="57">
        <v>495619</v>
      </c>
      <c r="G187" s="44">
        <f>+F187*D187</f>
        <v>991238</v>
      </c>
      <c r="H187" s="20" t="s">
        <v>142</v>
      </c>
      <c r="I187" s="21">
        <v>518166.66666666669</v>
      </c>
      <c r="J187" s="66">
        <f>+I187*D187</f>
        <v>1036333.3333333334</v>
      </c>
      <c r="K187" s="84" t="s">
        <v>260</v>
      </c>
      <c r="L187" s="87">
        <v>609360</v>
      </c>
      <c r="M187" s="44">
        <f>+L187*D187</f>
        <v>1218720</v>
      </c>
      <c r="N187" s="67">
        <f t="shared" si="348"/>
        <v>541048.55555555562</v>
      </c>
      <c r="O187" s="67">
        <f t="shared" si="349"/>
        <v>536804.58089878247</v>
      </c>
      <c r="P187" s="67">
        <f t="shared" si="350"/>
        <v>538886.272319932</v>
      </c>
      <c r="Q187" s="184">
        <f t="shared" si="351"/>
        <v>536805</v>
      </c>
      <c r="R187" s="185">
        <f t="shared" si="352"/>
        <v>1073610</v>
      </c>
    </row>
    <row r="188" spans="1:18" ht="12" customHeight="1" x14ac:dyDescent="0.2">
      <c r="A188" s="149"/>
      <c r="B188" s="73"/>
      <c r="C188" s="9"/>
      <c r="D188" s="123"/>
      <c r="E188" s="9"/>
      <c r="F188" s="58"/>
      <c r="G188" s="46">
        <v>7434012</v>
      </c>
      <c r="H188" s="80"/>
      <c r="I188" s="80"/>
      <c r="J188" s="94">
        <f>SUM(J185:J187)</f>
        <v>8966333.333333334</v>
      </c>
      <c r="K188" s="80"/>
      <c r="M188" s="46">
        <f>SUM(M185:M187)</f>
        <v>7661494</v>
      </c>
      <c r="R188" s="187">
        <f>SUM(R185:R187)</f>
        <v>7945777</v>
      </c>
    </row>
    <row r="189" spans="1:18" ht="12" customHeight="1" x14ac:dyDescent="0.2">
      <c r="A189" s="5">
        <v>17</v>
      </c>
      <c r="B189" s="40" t="s">
        <v>82</v>
      </c>
      <c r="C189" s="6"/>
      <c r="D189" s="121"/>
      <c r="E189" s="6"/>
      <c r="F189" s="56"/>
      <c r="G189" s="44"/>
      <c r="H189" s="28" t="s">
        <v>82</v>
      </c>
      <c r="I189" s="18"/>
      <c r="J189" s="66"/>
      <c r="K189" s="28" t="s">
        <v>82</v>
      </c>
      <c r="L189" s="131"/>
      <c r="M189" s="131"/>
    </row>
    <row r="190" spans="1:18" ht="69" customHeight="1" x14ac:dyDescent="0.2">
      <c r="A190" s="7">
        <v>17.100000000000001</v>
      </c>
      <c r="B190" s="12" t="s">
        <v>61</v>
      </c>
      <c r="C190" s="6" t="s">
        <v>7</v>
      </c>
      <c r="D190" s="121">
        <v>1</v>
      </c>
      <c r="E190" s="6"/>
      <c r="F190" s="56">
        <v>5640600</v>
      </c>
      <c r="G190" s="44">
        <f>+F190*D190</f>
        <v>5640600</v>
      </c>
      <c r="H190" s="22" t="s">
        <v>61</v>
      </c>
      <c r="I190" s="21">
        <v>6753000</v>
      </c>
      <c r="J190" s="66">
        <f>+I190*D190</f>
        <v>6753000</v>
      </c>
      <c r="K190" s="83" t="s">
        <v>265</v>
      </c>
      <c r="L190" s="81">
        <v>15570000</v>
      </c>
      <c r="M190" s="44">
        <f>+L190*D190</f>
        <v>15570000</v>
      </c>
      <c r="N190" s="67">
        <f t="shared" ref="N190" si="353">AVERAGE(F190,I190,L190)</f>
        <v>9321200</v>
      </c>
      <c r="O190" s="67">
        <f t="shared" ref="O190" si="354">HARMEAN(F190,I190,L190)</f>
        <v>7700313.7701470237</v>
      </c>
      <c r="P190" s="67">
        <f t="shared" ref="P190" si="355">GEOMEAN(F190,I190,L190)</f>
        <v>8401759.0369729698</v>
      </c>
      <c r="Q190" s="184">
        <f t="shared" ref="Q190" si="356">ROUND(MIN(N190:P190),0)</f>
        <v>7700314</v>
      </c>
      <c r="R190" s="185">
        <f t="shared" ref="R190" si="357">+Q190*D190</f>
        <v>7700314</v>
      </c>
    </row>
    <row r="191" spans="1:18" ht="12" customHeight="1" x14ac:dyDescent="0.2">
      <c r="A191" s="7">
        <v>17.2</v>
      </c>
      <c r="B191" s="12" t="s">
        <v>83</v>
      </c>
      <c r="C191" s="6" t="s">
        <v>7</v>
      </c>
      <c r="D191" s="121">
        <v>6</v>
      </c>
      <c r="E191" s="6"/>
      <c r="F191" s="56" t="s">
        <v>215</v>
      </c>
      <c r="G191" s="44" t="s">
        <v>216</v>
      </c>
      <c r="H191" s="20" t="s">
        <v>230</v>
      </c>
      <c r="I191" s="186">
        <v>366666.66666666669</v>
      </c>
      <c r="J191" s="66">
        <f>+I191*D191</f>
        <v>2200000</v>
      </c>
      <c r="K191" s="80"/>
      <c r="L191" s="131"/>
      <c r="M191" s="44"/>
    </row>
    <row r="192" spans="1:18" ht="24.75" customHeight="1" x14ac:dyDescent="0.2">
      <c r="A192" s="148" t="s">
        <v>190</v>
      </c>
      <c r="B192" s="13" t="s">
        <v>123</v>
      </c>
      <c r="C192" s="8" t="s">
        <v>7</v>
      </c>
      <c r="D192" s="122" t="s">
        <v>166</v>
      </c>
      <c r="E192" s="6" t="s">
        <v>8</v>
      </c>
      <c r="F192" s="57">
        <v>703127</v>
      </c>
      <c r="G192" s="44">
        <f>+F192*D192</f>
        <v>7734397</v>
      </c>
      <c r="H192" s="20" t="s">
        <v>123</v>
      </c>
      <c r="I192" s="21">
        <v>708333.33333333337</v>
      </c>
      <c r="J192" s="66">
        <f>+I192*D192</f>
        <v>7791666.666666667</v>
      </c>
      <c r="K192" s="84" t="s">
        <v>259</v>
      </c>
      <c r="L192" s="81">
        <v>934200</v>
      </c>
      <c r="M192" s="44">
        <f>+L192*D192</f>
        <v>10276200</v>
      </c>
      <c r="N192" s="67">
        <f t="shared" ref="N192:N193" si="358">AVERAGE(F192,I192,L192)</f>
        <v>781886.77777777787</v>
      </c>
      <c r="O192" s="67">
        <f t="shared" ref="O192:O193" si="359">HARMEAN(F192,I192,L192)</f>
        <v>768360.45736286521</v>
      </c>
      <c r="P192" s="67">
        <f t="shared" ref="P192:P193" si="360">GEOMEAN(F192,I192,L192)</f>
        <v>774884.73572635371</v>
      </c>
      <c r="Q192" s="184">
        <f t="shared" ref="Q192:Q193" si="361">ROUND(MIN(N192:P192),0)</f>
        <v>768360</v>
      </c>
      <c r="R192" s="185">
        <f t="shared" ref="R192:R193" si="362">+Q192*D192</f>
        <v>8451960</v>
      </c>
    </row>
    <row r="193" spans="1:18" ht="57" customHeight="1" x14ac:dyDescent="0.2">
      <c r="A193" s="7">
        <v>17.5</v>
      </c>
      <c r="B193" s="12" t="s">
        <v>84</v>
      </c>
      <c r="C193" s="6" t="s">
        <v>7</v>
      </c>
      <c r="D193" s="121">
        <v>5</v>
      </c>
      <c r="E193" s="6"/>
      <c r="F193" s="56">
        <v>1012928</v>
      </c>
      <c r="G193" s="44">
        <f>+F193*D193</f>
        <v>5064640</v>
      </c>
      <c r="H193" s="20" t="s">
        <v>228</v>
      </c>
      <c r="I193" s="21">
        <v>1125500</v>
      </c>
      <c r="J193" s="66">
        <f>+I193*D193</f>
        <v>5627500</v>
      </c>
      <c r="K193" s="83" t="s">
        <v>269</v>
      </c>
      <c r="L193" s="44">
        <v>1191400</v>
      </c>
      <c r="M193" s="44">
        <f>+L193*D193</f>
        <v>5957000</v>
      </c>
      <c r="N193" s="67">
        <f t="shared" si="358"/>
        <v>1109942.6666666667</v>
      </c>
      <c r="O193" s="67">
        <f t="shared" si="359"/>
        <v>1104939.952656473</v>
      </c>
      <c r="P193" s="67">
        <f t="shared" si="360"/>
        <v>1107457.8956786895</v>
      </c>
      <c r="Q193" s="184">
        <f t="shared" si="361"/>
        <v>1104940</v>
      </c>
      <c r="R193" s="185">
        <f t="shared" si="362"/>
        <v>5524700</v>
      </c>
    </row>
    <row r="194" spans="1:18" ht="12" customHeight="1" x14ac:dyDescent="0.2">
      <c r="A194" s="149"/>
      <c r="B194" s="73"/>
      <c r="C194" s="9"/>
      <c r="D194" s="123"/>
      <c r="E194" s="9"/>
      <c r="F194" s="58"/>
      <c r="G194" s="46">
        <v>18439642</v>
      </c>
      <c r="H194" s="80"/>
      <c r="I194" s="80"/>
      <c r="J194" s="94">
        <f>SUM(J190:J193)</f>
        <v>22372166.666666668</v>
      </c>
      <c r="K194" s="21"/>
      <c r="M194" s="46">
        <f>SUM(M190:M193)</f>
        <v>31803200</v>
      </c>
      <c r="R194" s="187">
        <f>SUM(R190:R193)</f>
        <v>21676974</v>
      </c>
    </row>
    <row r="195" spans="1:18" ht="12" customHeight="1" x14ac:dyDescent="0.2">
      <c r="A195" s="5">
        <v>18</v>
      </c>
      <c r="B195" s="40" t="s">
        <v>85</v>
      </c>
      <c r="C195" s="6"/>
      <c r="D195" s="121"/>
      <c r="E195" s="6"/>
      <c r="F195" s="56"/>
      <c r="G195" s="44"/>
      <c r="H195" s="33" t="s">
        <v>85</v>
      </c>
      <c r="I195" s="105"/>
      <c r="J195" s="66"/>
      <c r="K195" s="33" t="s">
        <v>85</v>
      </c>
      <c r="L195" s="131"/>
      <c r="M195" s="131"/>
    </row>
    <row r="196" spans="1:18" ht="60.75" customHeight="1" x14ac:dyDescent="0.2">
      <c r="A196" s="7">
        <v>18.100000000000001</v>
      </c>
      <c r="B196" s="12" t="s">
        <v>84</v>
      </c>
      <c r="C196" s="6" t="s">
        <v>7</v>
      </c>
      <c r="D196" s="121">
        <v>5</v>
      </c>
      <c r="E196" s="6"/>
      <c r="F196" s="56">
        <v>1012928</v>
      </c>
      <c r="G196" s="44">
        <f>+F196*D196</f>
        <v>5064640</v>
      </c>
      <c r="H196" s="88" t="s">
        <v>84</v>
      </c>
      <c r="I196" s="89">
        <v>1012928</v>
      </c>
      <c r="J196" s="66">
        <f>+I196*D196</f>
        <v>5064640</v>
      </c>
      <c r="K196" s="83" t="s">
        <v>269</v>
      </c>
      <c r="L196" s="44">
        <v>1191400</v>
      </c>
      <c r="M196" s="44">
        <f>+L196*D196</f>
        <v>5957000</v>
      </c>
      <c r="N196" s="67">
        <f t="shared" ref="N196" si="363">AVERAGE(F196,I196,L196)</f>
        <v>1072418.6666666667</v>
      </c>
      <c r="O196" s="67">
        <f t="shared" ref="O196" si="364">HARMEAN(F196,I196,L196)</f>
        <v>1066165.2693030774</v>
      </c>
      <c r="P196" s="67">
        <f t="shared" ref="P196" si="365">GEOMEAN(F196,I196,L196)</f>
        <v>1069231.1012784701</v>
      </c>
      <c r="Q196" s="184">
        <f t="shared" ref="Q196" si="366">ROUND(MIN(N196:P196),0)</f>
        <v>1066165</v>
      </c>
      <c r="R196" s="185">
        <f t="shared" ref="R196" si="367">+Q196*D196</f>
        <v>5330825</v>
      </c>
    </row>
    <row r="197" spans="1:18" ht="20.25" customHeight="1" x14ac:dyDescent="0.2">
      <c r="A197" s="148" t="s">
        <v>163</v>
      </c>
      <c r="B197" s="13" t="s">
        <v>123</v>
      </c>
      <c r="C197" s="8" t="s">
        <v>7</v>
      </c>
      <c r="D197" s="122" t="s">
        <v>191</v>
      </c>
      <c r="E197" s="6" t="s">
        <v>8</v>
      </c>
      <c r="F197" s="57">
        <v>703127</v>
      </c>
      <c r="G197" s="44">
        <f>+F197*D197</f>
        <v>3515635</v>
      </c>
      <c r="H197" s="84" t="s">
        <v>123</v>
      </c>
      <c r="I197" s="90">
        <v>703127</v>
      </c>
      <c r="J197" s="66">
        <f>+I197*D197</f>
        <v>3515635</v>
      </c>
      <c r="K197" s="84" t="s">
        <v>259</v>
      </c>
      <c r="L197" s="81">
        <v>934200</v>
      </c>
      <c r="M197" s="44">
        <f>+L197*D197</f>
        <v>4671000</v>
      </c>
      <c r="N197" s="67">
        <f t="shared" ref="N197" si="368">AVERAGE(F197,I197,L197)</f>
        <v>780151.33333333337</v>
      </c>
      <c r="O197" s="67">
        <f t="shared" ref="O197" si="369">HARMEAN(F197,I197,L197)</f>
        <v>766308.78470263002</v>
      </c>
      <c r="P197" s="67">
        <f t="shared" ref="P197" si="370">GEOMEAN(F197,I197,L197)</f>
        <v>772981.56725458812</v>
      </c>
      <c r="Q197" s="184">
        <f t="shared" ref="Q197" si="371">ROUND(MIN(N197:P197),0)</f>
        <v>766309</v>
      </c>
      <c r="R197" s="185">
        <f t="shared" ref="R197" si="372">+Q197*D197</f>
        <v>3831545</v>
      </c>
    </row>
    <row r="198" spans="1:18" ht="12" customHeight="1" x14ac:dyDescent="0.2">
      <c r="A198" s="149"/>
      <c r="B198" s="73"/>
      <c r="C198" s="9"/>
      <c r="D198" s="123"/>
      <c r="E198" s="9"/>
      <c r="F198" s="58"/>
      <c r="G198" s="46">
        <v>8580277</v>
      </c>
      <c r="H198" s="80"/>
      <c r="I198" s="80"/>
      <c r="J198" s="94">
        <f>SUM(J196:J197)</f>
        <v>8580275</v>
      </c>
      <c r="K198" s="80"/>
      <c r="M198" s="46">
        <f>SUM(M196:M197)</f>
        <v>10628000</v>
      </c>
      <c r="R198" s="187">
        <f>SUM(R196:R197)</f>
        <v>9162370</v>
      </c>
    </row>
    <row r="199" spans="1:18" ht="14.25" customHeight="1" x14ac:dyDescent="0.2">
      <c r="A199" s="5">
        <v>19</v>
      </c>
      <c r="B199" s="40" t="s">
        <v>86</v>
      </c>
      <c r="C199" s="6"/>
      <c r="D199" s="121"/>
      <c r="E199" s="6"/>
      <c r="F199" s="56"/>
      <c r="G199" s="44"/>
      <c r="H199" s="28" t="s">
        <v>86</v>
      </c>
      <c r="I199" s="18"/>
      <c r="J199" s="66"/>
      <c r="K199" s="28" t="s">
        <v>86</v>
      </c>
      <c r="L199" s="131"/>
      <c r="M199" s="131"/>
    </row>
    <row r="200" spans="1:18" ht="17.25" customHeight="1" x14ac:dyDescent="0.2">
      <c r="A200" s="7">
        <v>19.100000000000001</v>
      </c>
      <c r="B200" s="12" t="s">
        <v>87</v>
      </c>
      <c r="C200" s="6" t="s">
        <v>7</v>
      </c>
      <c r="D200" s="121">
        <v>4</v>
      </c>
      <c r="E200" s="6"/>
      <c r="F200" s="56">
        <v>5140800</v>
      </c>
      <c r="G200" s="44">
        <f>+F200*D200</f>
        <v>20563200</v>
      </c>
      <c r="H200" s="24" t="s">
        <v>87</v>
      </c>
      <c r="I200" s="21">
        <v>5404000</v>
      </c>
      <c r="J200" s="66">
        <f>+I200*D200</f>
        <v>21616000</v>
      </c>
      <c r="K200" s="80" t="s">
        <v>284</v>
      </c>
      <c r="L200" s="44">
        <v>2986338</v>
      </c>
      <c r="M200" s="44">
        <f>+L200*D200</f>
        <v>11945352</v>
      </c>
      <c r="N200" s="67">
        <f t="shared" ref="N200" si="373">AVERAGE(F200,I200,L200)</f>
        <v>4510379.333333333</v>
      </c>
      <c r="O200" s="67">
        <f t="shared" ref="O200" si="374">HARMEAN(F200,I200,L200)</f>
        <v>4199159.7426745128</v>
      </c>
      <c r="P200" s="67">
        <f t="shared" ref="P200" si="375">GEOMEAN(F200,I200,L200)</f>
        <v>4361424.2740039099</v>
      </c>
      <c r="Q200" s="184">
        <f t="shared" ref="Q200" si="376">ROUND(MIN(N200:P200),0)</f>
        <v>4199160</v>
      </c>
      <c r="R200" s="185">
        <f t="shared" ref="R200" si="377">+Q200*D200</f>
        <v>16796640</v>
      </c>
    </row>
    <row r="201" spans="1:18" ht="12" customHeight="1" x14ac:dyDescent="0.2">
      <c r="A201" s="149"/>
      <c r="B201" s="73"/>
      <c r="C201" s="9"/>
      <c r="D201" s="123"/>
      <c r="E201" s="9"/>
      <c r="F201" s="58"/>
      <c r="G201" s="46">
        <v>20563200</v>
      </c>
      <c r="H201" s="20"/>
      <c r="I201" s="18"/>
      <c r="J201" s="94">
        <f>SUM(J200)</f>
        <v>21616000</v>
      </c>
      <c r="K201" s="80"/>
      <c r="L201" s="44"/>
      <c r="M201" s="46">
        <f>SUM(M200)</f>
        <v>11945352</v>
      </c>
      <c r="R201" s="187">
        <f>SUM(R200)</f>
        <v>16796640</v>
      </c>
    </row>
    <row r="202" spans="1:18" ht="12" customHeight="1" x14ac:dyDescent="0.2">
      <c r="A202" s="5">
        <v>20</v>
      </c>
      <c r="B202" s="40" t="s">
        <v>88</v>
      </c>
      <c r="C202" s="6"/>
      <c r="D202" s="121"/>
      <c r="E202" s="6"/>
      <c r="F202" s="56"/>
      <c r="G202" s="44"/>
      <c r="H202" s="35" t="s">
        <v>88</v>
      </c>
      <c r="I202" s="19"/>
      <c r="J202" s="66"/>
      <c r="K202" s="35" t="s">
        <v>88</v>
      </c>
      <c r="L202" s="131"/>
      <c r="M202" s="131"/>
    </row>
    <row r="203" spans="1:18" ht="12" customHeight="1" x14ac:dyDescent="0.2">
      <c r="A203" s="7">
        <v>20.100000000000001</v>
      </c>
      <c r="B203" s="12" t="s">
        <v>89</v>
      </c>
      <c r="C203" s="6" t="s">
        <v>7</v>
      </c>
      <c r="D203" s="121">
        <v>9</v>
      </c>
      <c r="E203" s="6"/>
      <c r="F203" s="56">
        <v>2380000</v>
      </c>
      <c r="G203" s="44">
        <f>+F203*D203</f>
        <v>21420000</v>
      </c>
      <c r="H203" s="27" t="s">
        <v>89</v>
      </c>
      <c r="I203" s="21">
        <v>2827333.3333333335</v>
      </c>
      <c r="J203" s="66">
        <f>+I203*D203</f>
        <v>25446000</v>
      </c>
      <c r="K203" s="80" t="s">
        <v>285</v>
      </c>
      <c r="L203" s="44">
        <v>1024800</v>
      </c>
      <c r="M203" s="44">
        <f>+L203*D203</f>
        <v>9223200</v>
      </c>
      <c r="N203" s="67">
        <f t="shared" ref="N203" si="378">AVERAGE(F203,I203,L203)</f>
        <v>2077377.777777778</v>
      </c>
      <c r="O203" s="67">
        <f t="shared" ref="O203" si="379">HARMEAN(F203,I203,L203)</f>
        <v>1714620.4172362599</v>
      </c>
      <c r="P203" s="67">
        <f t="shared" ref="P203" si="380">GEOMEAN(F203,I203,L203)</f>
        <v>1903404.2253621863</v>
      </c>
      <c r="Q203" s="184">
        <f t="shared" ref="Q203" si="381">ROUND(MIN(N203:P203),0)</f>
        <v>1714620</v>
      </c>
      <c r="R203" s="185">
        <f t="shared" ref="R203" si="382">+Q203*D203</f>
        <v>15431580</v>
      </c>
    </row>
    <row r="204" spans="1:18" ht="12" customHeight="1" x14ac:dyDescent="0.2">
      <c r="A204" s="148" t="s">
        <v>171</v>
      </c>
      <c r="B204" s="13" t="s">
        <v>192</v>
      </c>
      <c r="C204" s="8" t="s">
        <v>7</v>
      </c>
      <c r="D204" s="122" t="s">
        <v>193</v>
      </c>
      <c r="E204" s="6" t="s">
        <v>8</v>
      </c>
      <c r="F204" s="57">
        <v>645147</v>
      </c>
      <c r="G204" s="44">
        <f>+F204*D204</f>
        <v>23225292</v>
      </c>
      <c r="H204" s="26" t="s">
        <v>192</v>
      </c>
      <c r="I204" s="21">
        <v>1514666.6666666667</v>
      </c>
      <c r="J204" s="66">
        <f>+I204*D204</f>
        <v>54528000</v>
      </c>
      <c r="K204" s="80" t="s">
        <v>261</v>
      </c>
      <c r="L204" s="44">
        <v>812360</v>
      </c>
      <c r="M204" s="44">
        <f>+L204*D204</f>
        <v>29244960</v>
      </c>
      <c r="N204" s="67">
        <f t="shared" ref="N204:N205" si="383">AVERAGE(F204,I204,L204)</f>
        <v>990724.55555555562</v>
      </c>
      <c r="O204" s="67">
        <f t="shared" ref="O204:O205" si="384">HARMEAN(F204,I204,L204)</f>
        <v>871782.08616110403</v>
      </c>
      <c r="P204" s="67">
        <f t="shared" ref="P204:P205" si="385">GEOMEAN(F204,I204,L204)</f>
        <v>925922.76163053873</v>
      </c>
      <c r="Q204" s="184">
        <f t="shared" ref="Q204:Q205" si="386">ROUND(MIN(N204:P204),0)</f>
        <v>871782</v>
      </c>
      <c r="R204" s="185">
        <f t="shared" ref="R204:R205" si="387">+Q204*D204</f>
        <v>31384152</v>
      </c>
    </row>
    <row r="205" spans="1:18" ht="12" customHeight="1" x14ac:dyDescent="0.2">
      <c r="A205" s="148" t="s">
        <v>194</v>
      </c>
      <c r="B205" s="13" t="s">
        <v>195</v>
      </c>
      <c r="C205" s="8" t="s">
        <v>7</v>
      </c>
      <c r="D205" s="122" t="s">
        <v>144</v>
      </c>
      <c r="E205" s="6"/>
      <c r="F205" s="57">
        <v>514047</v>
      </c>
      <c r="G205" s="44">
        <f>+F205*D205</f>
        <v>3084282</v>
      </c>
      <c r="H205" s="26" t="s">
        <v>195</v>
      </c>
      <c r="I205" s="21">
        <v>1609466.6666666667</v>
      </c>
      <c r="J205" s="66">
        <f>+I205*D205</f>
        <v>9656800</v>
      </c>
      <c r="K205" s="80" t="s">
        <v>286</v>
      </c>
      <c r="L205" s="44">
        <v>609360</v>
      </c>
      <c r="M205" s="44">
        <f>+L205*D205</f>
        <v>3656160</v>
      </c>
      <c r="N205" s="67">
        <f t="shared" si="383"/>
        <v>910957.88888888899</v>
      </c>
      <c r="O205" s="67">
        <f t="shared" si="384"/>
        <v>712972.26992098754</v>
      </c>
      <c r="P205" s="67">
        <f t="shared" si="385"/>
        <v>795889.76419529621</v>
      </c>
      <c r="Q205" s="184">
        <f t="shared" si="386"/>
        <v>712972</v>
      </c>
      <c r="R205" s="185">
        <f t="shared" si="387"/>
        <v>4277832</v>
      </c>
    </row>
    <row r="206" spans="1:18" ht="12" customHeight="1" x14ac:dyDescent="0.2">
      <c r="A206" s="149"/>
      <c r="B206" s="73"/>
      <c r="C206" s="9"/>
      <c r="D206" s="123"/>
      <c r="E206" s="9"/>
      <c r="F206" s="58"/>
      <c r="G206" s="46">
        <v>47729558</v>
      </c>
      <c r="H206" s="26"/>
      <c r="I206" s="21"/>
      <c r="J206" s="94">
        <f>SUM(J203:J205)</f>
        <v>89630800</v>
      </c>
      <c r="K206" s="80"/>
      <c r="L206" s="51"/>
      <c r="M206" s="46">
        <f>SUM(M203:M205)</f>
        <v>42124320</v>
      </c>
      <c r="R206" s="187">
        <f>SUM(R203:R205)</f>
        <v>51093564</v>
      </c>
    </row>
    <row r="207" spans="1:18" ht="12" customHeight="1" x14ac:dyDescent="0.2">
      <c r="A207" s="308" t="s">
        <v>90</v>
      </c>
      <c r="B207" s="309"/>
      <c r="C207" s="309"/>
      <c r="D207" s="309"/>
      <c r="E207" s="309"/>
      <c r="F207" s="309"/>
      <c r="G207" s="310"/>
      <c r="H207" s="313"/>
      <c r="I207" s="313"/>
      <c r="J207" s="66"/>
      <c r="K207" s="311" t="s">
        <v>90</v>
      </c>
      <c r="L207" s="312"/>
      <c r="M207" s="312"/>
    </row>
    <row r="208" spans="1:18" ht="12" customHeight="1" x14ac:dyDescent="0.2">
      <c r="A208" s="150" t="s">
        <v>2</v>
      </c>
      <c r="B208" s="39" t="s">
        <v>115</v>
      </c>
      <c r="C208" s="3" t="s">
        <v>173</v>
      </c>
      <c r="D208" s="120" t="s">
        <v>91</v>
      </c>
      <c r="E208" s="4" t="s">
        <v>120</v>
      </c>
      <c r="F208" s="142" t="s">
        <v>287</v>
      </c>
      <c r="G208" s="143" t="s">
        <v>253</v>
      </c>
      <c r="H208" s="29" t="s">
        <v>115</v>
      </c>
      <c r="I208" s="29" t="s">
        <v>218</v>
      </c>
      <c r="J208" s="66"/>
      <c r="K208" s="39" t="s">
        <v>115</v>
      </c>
      <c r="L208" s="142" t="s">
        <v>287</v>
      </c>
      <c r="M208" s="143" t="s">
        <v>253</v>
      </c>
    </row>
    <row r="209" spans="1:18" ht="12" customHeight="1" x14ac:dyDescent="0.2">
      <c r="A209" s="5">
        <v>1</v>
      </c>
      <c r="B209" s="40" t="s">
        <v>92</v>
      </c>
      <c r="C209" s="6"/>
      <c r="D209" s="121"/>
      <c r="E209" s="6"/>
      <c r="F209" s="56"/>
      <c r="G209" s="44"/>
      <c r="H209" s="28" t="s">
        <v>92</v>
      </c>
      <c r="I209" s="18"/>
      <c r="J209" s="66"/>
      <c r="K209" s="28" t="s">
        <v>92</v>
      </c>
      <c r="L209" s="131"/>
      <c r="M209" s="131"/>
    </row>
    <row r="210" spans="1:18" s="172" customFormat="1" ht="12" customHeight="1" x14ac:dyDescent="0.2">
      <c r="A210" s="168">
        <v>1.1000000000000001</v>
      </c>
      <c r="B210" s="173" t="s">
        <v>12</v>
      </c>
      <c r="C210" s="6" t="s">
        <v>7</v>
      </c>
      <c r="D210" s="127">
        <v>1</v>
      </c>
      <c r="E210" s="6"/>
      <c r="F210" s="174">
        <v>5697720</v>
      </c>
      <c r="G210" s="175">
        <f>+F210*D210</f>
        <v>5697720</v>
      </c>
      <c r="H210" s="20" t="s">
        <v>219</v>
      </c>
      <c r="I210" s="31">
        <v>6980000</v>
      </c>
      <c r="J210" s="176">
        <f>+I210*D210</f>
        <v>6980000</v>
      </c>
      <c r="K210" s="71" t="s">
        <v>12</v>
      </c>
      <c r="L210" s="177">
        <v>5697720</v>
      </c>
      <c r="M210" s="178">
        <f>+L210*D210</f>
        <v>5697720</v>
      </c>
      <c r="N210" s="67">
        <f t="shared" ref="N210" si="388">AVERAGE(F210,I210,L210)</f>
        <v>6125146.666666667</v>
      </c>
      <c r="O210" s="67">
        <f t="shared" ref="O210" si="389">HARMEAN(F210,I210,L210)</f>
        <v>6069384.282612633</v>
      </c>
      <c r="P210" s="67">
        <f t="shared" ref="P210" si="390">GEOMEAN(F210,I210,L210)</f>
        <v>6096574.3744169734</v>
      </c>
      <c r="Q210" s="184">
        <f t="shared" ref="Q210" si="391">ROUND(MIN(N210:P210),0)</f>
        <v>6069384</v>
      </c>
      <c r="R210" s="185">
        <f t="shared" ref="R210" si="392">+Q210*D210</f>
        <v>6069384</v>
      </c>
    </row>
    <row r="211" spans="1:18" ht="12" customHeight="1" x14ac:dyDescent="0.2">
      <c r="A211" s="148" t="s">
        <v>122</v>
      </c>
      <c r="B211" s="13" t="s">
        <v>131</v>
      </c>
      <c r="C211" s="8" t="s">
        <v>7</v>
      </c>
      <c r="D211" s="122" t="s">
        <v>126</v>
      </c>
      <c r="E211" s="6"/>
      <c r="F211" s="57">
        <v>745054</v>
      </c>
      <c r="G211" s="44">
        <f>+F211*D211</f>
        <v>745054</v>
      </c>
      <c r="H211" s="20" t="s">
        <v>131</v>
      </c>
      <c r="I211" s="21">
        <v>950000</v>
      </c>
      <c r="J211" s="66">
        <f>+I211*D211</f>
        <v>950000</v>
      </c>
      <c r="K211" s="53" t="s">
        <v>131</v>
      </c>
      <c r="L211" s="114">
        <v>745054</v>
      </c>
      <c r="M211" s="116">
        <f>+L211*D211</f>
        <v>745054</v>
      </c>
      <c r="N211" s="67">
        <f t="shared" ref="N211:N214" si="393">AVERAGE(F211,I211,L211)</f>
        <v>813369.33333333337</v>
      </c>
      <c r="O211" s="67">
        <f t="shared" ref="O211:O214" si="394">HARMEAN(F211,I211,L211)</f>
        <v>802782.81653229007</v>
      </c>
      <c r="P211" s="67">
        <f t="shared" ref="P211:P214" si="395">GEOMEAN(F211,I211,L211)</f>
        <v>807916.29741566652</v>
      </c>
      <c r="Q211" s="184">
        <f t="shared" ref="Q211:Q214" si="396">ROUND(MIN(N211:P211),0)</f>
        <v>802783</v>
      </c>
      <c r="R211" s="185">
        <f t="shared" ref="R211:R214" si="397">+Q211*D211</f>
        <v>802783</v>
      </c>
    </row>
    <row r="212" spans="1:18" ht="17.25" customHeight="1" x14ac:dyDescent="0.2">
      <c r="A212" s="148" t="s">
        <v>196</v>
      </c>
      <c r="B212" s="13" t="s">
        <v>142</v>
      </c>
      <c r="C212" s="8" t="s">
        <v>7</v>
      </c>
      <c r="D212" s="122" t="s">
        <v>124</v>
      </c>
      <c r="E212" s="6"/>
      <c r="F212" s="57">
        <v>495619</v>
      </c>
      <c r="G212" s="44">
        <f>+F212*D212</f>
        <v>991238</v>
      </c>
      <c r="H212" s="20" t="s">
        <v>142</v>
      </c>
      <c r="I212" s="21">
        <v>518166.66666666669</v>
      </c>
      <c r="J212" s="66">
        <f>+I212*D212</f>
        <v>1036333.3333333334</v>
      </c>
      <c r="K212" s="84" t="s">
        <v>260</v>
      </c>
      <c r="L212" s="87">
        <v>609360</v>
      </c>
      <c r="M212" s="44">
        <f>+L212*D212</f>
        <v>1218720</v>
      </c>
      <c r="N212" s="67">
        <f t="shared" si="393"/>
        <v>541048.55555555562</v>
      </c>
      <c r="O212" s="67">
        <f t="shared" si="394"/>
        <v>536804.58089878247</v>
      </c>
      <c r="P212" s="67">
        <f t="shared" si="395"/>
        <v>538886.272319932</v>
      </c>
      <c r="Q212" s="184">
        <f t="shared" si="396"/>
        <v>536805</v>
      </c>
      <c r="R212" s="185">
        <f t="shared" si="397"/>
        <v>1073610</v>
      </c>
    </row>
    <row r="213" spans="1:18" ht="42.75" customHeight="1" x14ac:dyDescent="0.2">
      <c r="A213" s="7">
        <v>1.4</v>
      </c>
      <c r="B213" s="12" t="s">
        <v>93</v>
      </c>
      <c r="C213" s="6" t="s">
        <v>7</v>
      </c>
      <c r="D213" s="121">
        <v>2</v>
      </c>
      <c r="E213" s="6"/>
      <c r="F213" s="56">
        <v>1178100</v>
      </c>
      <c r="G213" s="44">
        <f>+F213*D213</f>
        <v>2356200</v>
      </c>
      <c r="H213" s="20" t="s">
        <v>93</v>
      </c>
      <c r="I213" s="21">
        <v>1272666.6666666667</v>
      </c>
      <c r="J213" s="66">
        <f>+I213*D213</f>
        <v>2545333.3333333335</v>
      </c>
      <c r="K213" s="84" t="s">
        <v>267</v>
      </c>
      <c r="L213" s="81">
        <v>1890360</v>
      </c>
      <c r="M213" s="44">
        <f>+L213*D213</f>
        <v>3780720</v>
      </c>
      <c r="N213" s="67">
        <f t="shared" si="393"/>
        <v>1447042.2222222222</v>
      </c>
      <c r="O213" s="67">
        <f t="shared" si="394"/>
        <v>1386593.4040901707</v>
      </c>
      <c r="P213" s="67">
        <f t="shared" si="395"/>
        <v>1415186.8403233855</v>
      </c>
      <c r="Q213" s="184">
        <f t="shared" si="396"/>
        <v>1386593</v>
      </c>
      <c r="R213" s="185">
        <f t="shared" si="397"/>
        <v>2773186</v>
      </c>
    </row>
    <row r="214" spans="1:18" ht="18.75" customHeight="1" x14ac:dyDescent="0.2">
      <c r="A214" s="148" t="s">
        <v>197</v>
      </c>
      <c r="B214" s="13" t="s">
        <v>123</v>
      </c>
      <c r="C214" s="8" t="s">
        <v>7</v>
      </c>
      <c r="D214" s="122" t="s">
        <v>124</v>
      </c>
      <c r="E214" s="6" t="s">
        <v>8</v>
      </c>
      <c r="F214" s="57">
        <v>703127</v>
      </c>
      <c r="G214" s="44">
        <f>+F214*D214</f>
        <v>1406254</v>
      </c>
      <c r="H214" s="20" t="s">
        <v>123</v>
      </c>
      <c r="I214" s="21">
        <v>708333.33333333337</v>
      </c>
      <c r="J214" s="66">
        <f>+I214*D214</f>
        <v>1416666.6666666667</v>
      </c>
      <c r="K214" s="84" t="s">
        <v>259</v>
      </c>
      <c r="L214" s="81">
        <v>934200</v>
      </c>
      <c r="M214" s="44">
        <f>+L214*D214</f>
        <v>1868400</v>
      </c>
      <c r="N214" s="67">
        <f t="shared" si="393"/>
        <v>781886.77777777787</v>
      </c>
      <c r="O214" s="67">
        <f t="shared" si="394"/>
        <v>768360.45736286521</v>
      </c>
      <c r="P214" s="67">
        <f t="shared" si="395"/>
        <v>774884.73572635371</v>
      </c>
      <c r="Q214" s="184">
        <f t="shared" si="396"/>
        <v>768360</v>
      </c>
      <c r="R214" s="185">
        <f t="shared" si="397"/>
        <v>1536720</v>
      </c>
    </row>
    <row r="215" spans="1:18" ht="12" customHeight="1" x14ac:dyDescent="0.2">
      <c r="A215" s="149"/>
      <c r="B215" s="73"/>
      <c r="C215" s="9"/>
      <c r="D215" s="123"/>
      <c r="E215" s="9"/>
      <c r="F215" s="58"/>
      <c r="G215" s="46">
        <v>11196467</v>
      </c>
      <c r="H215" s="20"/>
      <c r="I215" s="18"/>
      <c r="J215" s="94">
        <f>SUM(J210:J214)</f>
        <v>12928333.333333334</v>
      </c>
      <c r="K215" s="56"/>
      <c r="L215" s="81"/>
      <c r="M215" s="46">
        <f>SUM(M210:M214)</f>
        <v>13310614</v>
      </c>
      <c r="R215" s="187">
        <f>SUM(R210:R214)</f>
        <v>12255683</v>
      </c>
    </row>
    <row r="216" spans="1:18" ht="12" customHeight="1" x14ac:dyDescent="0.2">
      <c r="A216" s="5">
        <v>2</v>
      </c>
      <c r="B216" s="40" t="s">
        <v>94</v>
      </c>
      <c r="C216" s="6"/>
      <c r="D216" s="121"/>
      <c r="E216" s="6"/>
      <c r="F216" s="56"/>
      <c r="G216" s="44"/>
      <c r="H216" s="28" t="s">
        <v>94</v>
      </c>
      <c r="I216" s="18"/>
      <c r="J216" s="66"/>
      <c r="K216" s="56"/>
      <c r="L216" s="81"/>
      <c r="M216" s="131"/>
    </row>
    <row r="217" spans="1:18" ht="20.25" customHeight="1" x14ac:dyDescent="0.2">
      <c r="A217" s="7">
        <v>2.1</v>
      </c>
      <c r="B217" s="12" t="s">
        <v>93</v>
      </c>
      <c r="C217" s="6" t="s">
        <v>7</v>
      </c>
      <c r="D217" s="121">
        <v>4</v>
      </c>
      <c r="E217" s="6"/>
      <c r="F217" s="56">
        <v>1178100</v>
      </c>
      <c r="G217" s="44">
        <f>+F217*D217</f>
        <v>4712400</v>
      </c>
      <c r="H217" s="20" t="s">
        <v>93</v>
      </c>
      <c r="I217" s="21">
        <v>1272666.6666666667</v>
      </c>
      <c r="J217" s="66">
        <f>+I217*D217</f>
        <v>5090666.666666667</v>
      </c>
      <c r="K217" s="84" t="s">
        <v>267</v>
      </c>
      <c r="L217" s="81">
        <v>1890360</v>
      </c>
      <c r="M217" s="44">
        <f>+L217*D217</f>
        <v>7561440</v>
      </c>
      <c r="N217" s="67">
        <f t="shared" ref="N217" si="398">AVERAGE(F217,I217,L217)</f>
        <v>1447042.2222222222</v>
      </c>
      <c r="O217" s="67">
        <f t="shared" ref="O217" si="399">HARMEAN(F217,I217,L217)</f>
        <v>1386593.4040901707</v>
      </c>
      <c r="P217" s="67">
        <f t="shared" ref="P217" si="400">GEOMEAN(F217,I217,L217)</f>
        <v>1415186.8403233855</v>
      </c>
      <c r="Q217" s="184">
        <f t="shared" ref="Q217" si="401">ROUND(MIN(N217:P217),0)</f>
        <v>1386593</v>
      </c>
      <c r="R217" s="185">
        <f t="shared" ref="R217" si="402">+Q217*D217</f>
        <v>5546372</v>
      </c>
    </row>
    <row r="218" spans="1:18" ht="20.25" customHeight="1" x14ac:dyDescent="0.2">
      <c r="A218" s="148" t="s">
        <v>125</v>
      </c>
      <c r="B218" s="13" t="s">
        <v>123</v>
      </c>
      <c r="C218" s="8" t="s">
        <v>7</v>
      </c>
      <c r="D218" s="122" t="s">
        <v>137</v>
      </c>
      <c r="E218" s="6" t="s">
        <v>8</v>
      </c>
      <c r="F218" s="57">
        <v>703127</v>
      </c>
      <c r="G218" s="44">
        <f>+F218*D218</f>
        <v>2812508</v>
      </c>
      <c r="H218" s="20" t="s">
        <v>123</v>
      </c>
      <c r="I218" s="21">
        <v>708333.33333333337</v>
      </c>
      <c r="J218" s="66">
        <f>+I218*D218</f>
        <v>2833333.3333333335</v>
      </c>
      <c r="K218" s="84" t="s">
        <v>259</v>
      </c>
      <c r="L218" s="81">
        <v>934200</v>
      </c>
      <c r="M218" s="44">
        <f>+L218*D218</f>
        <v>3736800</v>
      </c>
      <c r="N218" s="67">
        <f t="shared" ref="N218" si="403">AVERAGE(F218,I218,L218)</f>
        <v>781886.77777777787</v>
      </c>
      <c r="O218" s="67">
        <f t="shared" ref="O218" si="404">HARMEAN(F218,I218,L218)</f>
        <v>768360.45736286521</v>
      </c>
      <c r="P218" s="67">
        <f t="shared" ref="P218" si="405">GEOMEAN(F218,I218,L218)</f>
        <v>774884.73572635371</v>
      </c>
      <c r="Q218" s="184">
        <f t="shared" ref="Q218" si="406">ROUND(MIN(N218:P218),0)</f>
        <v>768360</v>
      </c>
      <c r="R218" s="185">
        <f t="shared" ref="R218" si="407">+Q218*D218</f>
        <v>3073440</v>
      </c>
    </row>
    <row r="219" spans="1:18" ht="12" customHeight="1" x14ac:dyDescent="0.2">
      <c r="A219" s="149"/>
      <c r="B219" s="73"/>
      <c r="C219" s="9"/>
      <c r="D219" s="123"/>
      <c r="E219" s="9"/>
      <c r="F219" s="58"/>
      <c r="G219" s="46">
        <v>7524910</v>
      </c>
      <c r="H219" s="20"/>
      <c r="I219" s="18"/>
      <c r="J219" s="94">
        <f>SUM(J217:J218)</f>
        <v>7924000</v>
      </c>
      <c r="K219" s="56"/>
      <c r="L219" s="81"/>
      <c r="M219" s="46">
        <f>SUM(M217:M218)</f>
        <v>11298240</v>
      </c>
      <c r="R219" s="187">
        <f>SUM(R217:R218)</f>
        <v>8619812</v>
      </c>
    </row>
    <row r="220" spans="1:18" ht="12" customHeight="1" x14ac:dyDescent="0.2">
      <c r="A220" s="5">
        <v>3</v>
      </c>
      <c r="B220" s="40" t="s">
        <v>44</v>
      </c>
      <c r="C220" s="6"/>
      <c r="D220" s="121"/>
      <c r="E220" s="6"/>
      <c r="F220" s="56"/>
      <c r="G220" s="44"/>
      <c r="H220" s="28" t="s">
        <v>44</v>
      </c>
      <c r="I220" s="18"/>
      <c r="J220" s="66"/>
      <c r="K220" s="40" t="s">
        <v>44</v>
      </c>
      <c r="L220" s="81"/>
      <c r="M220" s="131"/>
    </row>
    <row r="221" spans="1:18" ht="18" customHeight="1" x14ac:dyDescent="0.2">
      <c r="A221" s="148" t="s">
        <v>198</v>
      </c>
      <c r="B221" s="13" t="s">
        <v>199</v>
      </c>
      <c r="C221" s="8" t="s">
        <v>7</v>
      </c>
      <c r="D221" s="122" t="s">
        <v>200</v>
      </c>
      <c r="E221" s="6" t="s">
        <v>8</v>
      </c>
      <c r="F221" s="57">
        <v>2989090</v>
      </c>
      <c r="G221" s="44">
        <f>+F221*D221</f>
        <v>35869080</v>
      </c>
      <c r="H221" s="20" t="s">
        <v>231</v>
      </c>
      <c r="I221" s="21">
        <v>3000000</v>
      </c>
      <c r="J221" s="66">
        <f>+I221*D221</f>
        <v>36000000</v>
      </c>
      <c r="K221" s="84" t="s">
        <v>279</v>
      </c>
      <c r="L221" s="81">
        <v>2651250</v>
      </c>
      <c r="M221" s="44">
        <f>+L221*D221</f>
        <v>31815000</v>
      </c>
      <c r="N221" s="67">
        <f t="shared" ref="N221" si="408">AVERAGE(F221,I221,L221)</f>
        <v>2880113.3333333335</v>
      </c>
      <c r="O221" s="67">
        <f t="shared" ref="O221" si="409">HARMEAN(F221,I221,L221)</f>
        <v>2870637.8936684467</v>
      </c>
      <c r="P221" s="67">
        <f t="shared" ref="P221" si="410">GEOMEAN(F221,I221,L221)</f>
        <v>2875435.5821441426</v>
      </c>
      <c r="Q221" s="184">
        <f t="shared" ref="Q221" si="411">ROUND(MIN(N221:P221),0)</f>
        <v>2870638</v>
      </c>
      <c r="R221" s="185">
        <f t="shared" ref="R221" si="412">+Q221*D221</f>
        <v>34447656</v>
      </c>
    </row>
    <row r="222" spans="1:18" ht="12" customHeight="1" x14ac:dyDescent="0.2">
      <c r="A222" s="149"/>
      <c r="B222" s="73"/>
      <c r="C222" s="9"/>
      <c r="D222" s="123"/>
      <c r="E222" s="9"/>
      <c r="F222" s="58"/>
      <c r="G222" s="46">
        <v>35869075</v>
      </c>
      <c r="H222" s="80"/>
      <c r="I222" s="80"/>
      <c r="J222" s="94">
        <f>SUM(J221)</f>
        <v>36000000</v>
      </c>
      <c r="K222" s="80"/>
      <c r="M222" s="46">
        <f>SUM(M221)</f>
        <v>31815000</v>
      </c>
    </row>
    <row r="223" spans="1:18" ht="12" customHeight="1" x14ac:dyDescent="0.2">
      <c r="A223" s="5">
        <v>4</v>
      </c>
      <c r="B223" s="40" t="s">
        <v>95</v>
      </c>
      <c r="C223" s="6"/>
      <c r="D223" s="121"/>
      <c r="E223" s="6"/>
      <c r="F223" s="56"/>
      <c r="G223" s="44"/>
      <c r="H223" s="28" t="s">
        <v>242</v>
      </c>
      <c r="I223" s="18"/>
      <c r="J223" s="66"/>
      <c r="K223" s="28" t="s">
        <v>242</v>
      </c>
      <c r="L223" s="81"/>
      <c r="M223" s="131"/>
    </row>
    <row r="224" spans="1:18" ht="12" customHeight="1" x14ac:dyDescent="0.2">
      <c r="A224" s="7">
        <v>4.0999999999999996</v>
      </c>
      <c r="B224" s="12" t="s">
        <v>96</v>
      </c>
      <c r="C224" s="6" t="s">
        <v>7</v>
      </c>
      <c r="D224" s="121">
        <v>1</v>
      </c>
      <c r="E224" s="6"/>
      <c r="F224" s="56">
        <v>1112650</v>
      </c>
      <c r="G224" s="44">
        <f>+F224*D224</f>
        <v>1112650</v>
      </c>
      <c r="H224" s="20" t="s">
        <v>10</v>
      </c>
      <c r="I224" s="21">
        <v>1895000</v>
      </c>
      <c r="J224" s="66">
        <f>+I224*D224</f>
        <v>1895000</v>
      </c>
      <c r="K224" s="80" t="s">
        <v>266</v>
      </c>
      <c r="L224" s="44">
        <v>2132760</v>
      </c>
      <c r="M224" s="44">
        <f>+L224*D224</f>
        <v>2132760</v>
      </c>
      <c r="N224" s="67">
        <f t="shared" ref="N224" si="413">AVERAGE(F224,I224,L224)</f>
        <v>1713470</v>
      </c>
      <c r="O224" s="67">
        <f t="shared" ref="O224" si="414">HARMEAN(F224,I224,L224)</f>
        <v>1582833.040317385</v>
      </c>
      <c r="P224" s="67">
        <f t="shared" ref="P224" si="415">GEOMEAN(F224,I224,L224)</f>
        <v>1650580.0482250284</v>
      </c>
      <c r="Q224" s="184">
        <f t="shared" ref="Q224" si="416">ROUND(MIN(N224:P224),0)</f>
        <v>1582833</v>
      </c>
      <c r="R224" s="185">
        <f t="shared" ref="R224" si="417">+Q224*D224</f>
        <v>1582833</v>
      </c>
    </row>
    <row r="225" spans="1:18" ht="12" customHeight="1" x14ac:dyDescent="0.2">
      <c r="A225" s="148" t="s">
        <v>178</v>
      </c>
      <c r="B225" s="13" t="s">
        <v>123</v>
      </c>
      <c r="C225" s="8" t="s">
        <v>7</v>
      </c>
      <c r="D225" s="122" t="s">
        <v>126</v>
      </c>
      <c r="E225" s="6" t="s">
        <v>8</v>
      </c>
      <c r="F225" s="57">
        <v>703127</v>
      </c>
      <c r="G225" s="44">
        <f>+F225*D225</f>
        <v>703127</v>
      </c>
      <c r="H225" s="20" t="s">
        <v>131</v>
      </c>
      <c r="I225" s="21">
        <v>950000</v>
      </c>
      <c r="J225" s="66">
        <f>+I225*D225</f>
        <v>950000</v>
      </c>
      <c r="K225" s="84" t="s">
        <v>259</v>
      </c>
      <c r="L225" s="81">
        <v>934200</v>
      </c>
      <c r="M225" s="44">
        <f>+L225*D225</f>
        <v>934200</v>
      </c>
      <c r="N225" s="67">
        <f t="shared" ref="N225:N226" si="418">AVERAGE(F225,I225,L225)</f>
        <v>862442.33333333337</v>
      </c>
      <c r="O225" s="67">
        <f t="shared" ref="O225:O226" si="419">HARMEAN(F225,I225,L225)</f>
        <v>846194.46621890028</v>
      </c>
      <c r="P225" s="67">
        <f t="shared" ref="P225:P226" si="420">GEOMEAN(F225,I225,L225)</f>
        <v>854540.03563827474</v>
      </c>
      <c r="Q225" s="184">
        <f t="shared" ref="Q225:Q226" si="421">ROUND(MIN(N225:P225),0)</f>
        <v>846194</v>
      </c>
      <c r="R225" s="185">
        <f t="shared" ref="R225:R226" si="422">+Q225*D225</f>
        <v>846194</v>
      </c>
    </row>
    <row r="226" spans="1:18" ht="12" customHeight="1" x14ac:dyDescent="0.2">
      <c r="A226" s="148" t="s">
        <v>134</v>
      </c>
      <c r="B226" s="13" t="s">
        <v>142</v>
      </c>
      <c r="C226" s="8" t="s">
        <v>7</v>
      </c>
      <c r="D226" s="122" t="s">
        <v>124</v>
      </c>
      <c r="E226" s="8" t="s">
        <v>8</v>
      </c>
      <c r="F226" s="57">
        <v>495619</v>
      </c>
      <c r="G226" s="44">
        <f>+F226*D226</f>
        <v>991238</v>
      </c>
      <c r="H226" s="20" t="s">
        <v>142</v>
      </c>
      <c r="I226" s="21">
        <v>518166.66666666669</v>
      </c>
      <c r="J226" s="66">
        <f>+I226*D226</f>
        <v>1036333.3333333334</v>
      </c>
      <c r="K226" s="84" t="s">
        <v>260</v>
      </c>
      <c r="L226" s="87">
        <v>609360</v>
      </c>
      <c r="M226" s="44">
        <f>+L226*D226</f>
        <v>1218720</v>
      </c>
      <c r="N226" s="67">
        <f t="shared" si="418"/>
        <v>541048.55555555562</v>
      </c>
      <c r="O226" s="67">
        <f t="shared" si="419"/>
        <v>536804.58089878247</v>
      </c>
      <c r="P226" s="67">
        <f t="shared" si="420"/>
        <v>538886.272319932</v>
      </c>
      <c r="Q226" s="184">
        <f t="shared" si="421"/>
        <v>536805</v>
      </c>
      <c r="R226" s="185">
        <f t="shared" si="422"/>
        <v>1073610</v>
      </c>
    </row>
    <row r="227" spans="1:18" ht="12" customHeight="1" x14ac:dyDescent="0.2">
      <c r="A227" s="149"/>
      <c r="B227" s="73"/>
      <c r="C227" s="9"/>
      <c r="D227" s="123"/>
      <c r="E227" s="9"/>
      <c r="F227" s="58"/>
      <c r="G227" s="46">
        <v>2807015</v>
      </c>
      <c r="H227" s="80"/>
      <c r="I227" s="80"/>
      <c r="J227" s="94">
        <f>SUM(J224:J226)</f>
        <v>3881333.3333333335</v>
      </c>
      <c r="K227" s="80"/>
      <c r="M227" s="46">
        <f>SUM(M224:M226)</f>
        <v>4285680</v>
      </c>
      <c r="R227" s="187">
        <f>SUM(R224:R226)</f>
        <v>3502637</v>
      </c>
    </row>
    <row r="228" spans="1:18" ht="12" customHeight="1" x14ac:dyDescent="0.2">
      <c r="A228" s="5">
        <v>5</v>
      </c>
      <c r="B228" s="40" t="s">
        <v>97</v>
      </c>
      <c r="C228" s="6"/>
      <c r="D228" s="121"/>
      <c r="E228" s="6"/>
      <c r="F228" s="56"/>
      <c r="G228" s="44"/>
      <c r="H228" s="28" t="s">
        <v>97</v>
      </c>
      <c r="I228" s="18"/>
      <c r="J228" s="66"/>
      <c r="K228" s="28" t="s">
        <v>97</v>
      </c>
      <c r="L228" s="81"/>
      <c r="M228" s="131"/>
    </row>
    <row r="229" spans="1:18" ht="12" customHeight="1" x14ac:dyDescent="0.2">
      <c r="A229" s="7">
        <v>5.0999999999999996</v>
      </c>
      <c r="B229" s="12" t="s">
        <v>98</v>
      </c>
      <c r="C229" s="6" t="s">
        <v>7</v>
      </c>
      <c r="D229" s="121">
        <v>2</v>
      </c>
      <c r="E229" s="6"/>
      <c r="F229" s="56">
        <v>1948744</v>
      </c>
      <c r="G229" s="44">
        <f>+F229*D229</f>
        <v>3897488</v>
      </c>
      <c r="H229" s="20" t="s">
        <v>98</v>
      </c>
      <c r="I229" s="21">
        <v>2251666.666666667</v>
      </c>
      <c r="J229" s="66">
        <f>+I229*D229</f>
        <v>4503333.333333334</v>
      </c>
      <c r="K229" s="52" t="s">
        <v>98</v>
      </c>
      <c r="L229" s="71">
        <v>1948744</v>
      </c>
      <c r="M229" s="116">
        <f>+L229*D229</f>
        <v>3897488</v>
      </c>
      <c r="N229" s="67">
        <f t="shared" ref="N229" si="423">AVERAGE(F229,I229,L229)</f>
        <v>2049718.2222222222</v>
      </c>
      <c r="O229" s="67">
        <f t="shared" ref="O229" si="424">HARMEAN(F229,I229,L229)</f>
        <v>2040236.8167523511</v>
      </c>
      <c r="P229" s="67">
        <f t="shared" ref="P229" si="425">GEOMEAN(F229,I229,L229)</f>
        <v>2044896.0070571234</v>
      </c>
      <c r="Q229" s="184">
        <f t="shared" ref="Q229" si="426">ROUND(MIN(N229:P229),0)</f>
        <v>2040237</v>
      </c>
      <c r="R229" s="185">
        <f t="shared" ref="R229" si="427">+Q229*D229</f>
        <v>4080474</v>
      </c>
    </row>
    <row r="230" spans="1:18" ht="20.25" customHeight="1" x14ac:dyDescent="0.2">
      <c r="A230" s="148" t="s">
        <v>179</v>
      </c>
      <c r="B230" s="13" t="s">
        <v>123</v>
      </c>
      <c r="C230" s="8" t="s">
        <v>7</v>
      </c>
      <c r="D230" s="122" t="s">
        <v>124</v>
      </c>
      <c r="E230" s="6" t="s">
        <v>8</v>
      </c>
      <c r="F230" s="57">
        <v>703127</v>
      </c>
      <c r="G230" s="44">
        <f>+F230*D230</f>
        <v>1406254</v>
      </c>
      <c r="H230" s="20" t="s">
        <v>123</v>
      </c>
      <c r="I230" s="21">
        <v>708333.33333333337</v>
      </c>
      <c r="J230" s="66">
        <f>+I230*D230</f>
        <v>1416666.6666666667</v>
      </c>
      <c r="K230" s="84" t="s">
        <v>259</v>
      </c>
      <c r="L230" s="81">
        <v>934200</v>
      </c>
      <c r="M230" s="44">
        <f>+L230*D230</f>
        <v>1868400</v>
      </c>
      <c r="N230" s="67">
        <f t="shared" ref="N230" si="428">AVERAGE(F230,I230,L230)</f>
        <v>781886.77777777787</v>
      </c>
      <c r="O230" s="67">
        <f t="shared" ref="O230" si="429">HARMEAN(F230,I230,L230)</f>
        <v>768360.45736286521</v>
      </c>
      <c r="P230" s="67">
        <f t="shared" ref="P230" si="430">GEOMEAN(F230,I230,L230)</f>
        <v>774884.73572635371</v>
      </c>
      <c r="Q230" s="184">
        <f t="shared" ref="Q230" si="431">ROUND(MIN(N230:P230),0)</f>
        <v>768360</v>
      </c>
      <c r="R230" s="185">
        <f t="shared" ref="R230" si="432">+Q230*D230</f>
        <v>1536720</v>
      </c>
    </row>
    <row r="231" spans="1:18" ht="12" customHeight="1" x14ac:dyDescent="0.2">
      <c r="A231" s="149"/>
      <c r="B231" s="73"/>
      <c r="C231" s="9"/>
      <c r="D231" s="123"/>
      <c r="E231" s="9"/>
      <c r="F231" s="58"/>
      <c r="G231" s="46">
        <v>5303743</v>
      </c>
      <c r="H231" s="80"/>
      <c r="I231" s="80"/>
      <c r="J231" s="94">
        <f>SUM(J229:J230)</f>
        <v>5920000.0000000009</v>
      </c>
      <c r="K231" s="80"/>
      <c r="M231" s="46">
        <f>SUM(M229:M230)</f>
        <v>5765888</v>
      </c>
      <c r="R231" s="187">
        <f>SUM(R229:R230)</f>
        <v>5617194</v>
      </c>
    </row>
    <row r="232" spans="1:18" ht="12" customHeight="1" x14ac:dyDescent="0.2">
      <c r="A232" s="7">
        <v>6</v>
      </c>
      <c r="B232" s="40" t="s">
        <v>30</v>
      </c>
      <c r="C232" s="6"/>
      <c r="D232" s="121"/>
      <c r="E232" s="6"/>
      <c r="F232" s="56"/>
      <c r="G232" s="44"/>
      <c r="H232" s="28" t="s">
        <v>30</v>
      </c>
      <c r="I232" s="18"/>
      <c r="J232" s="66"/>
      <c r="K232" s="28" t="s">
        <v>30</v>
      </c>
      <c r="L232" s="81"/>
      <c r="M232" s="131"/>
    </row>
    <row r="233" spans="1:18" ht="20.25" customHeight="1" x14ac:dyDescent="0.2">
      <c r="A233" s="7">
        <v>6.1</v>
      </c>
      <c r="B233" s="12" t="s">
        <v>99</v>
      </c>
      <c r="C233" s="6" t="s">
        <v>7</v>
      </c>
      <c r="D233" s="121">
        <v>1</v>
      </c>
      <c r="E233" s="6"/>
      <c r="F233" s="56">
        <v>1284248</v>
      </c>
      <c r="G233" s="44">
        <f>+F233*D233</f>
        <v>1284248</v>
      </c>
      <c r="H233" s="20" t="s">
        <v>99</v>
      </c>
      <c r="I233" s="21">
        <v>1340333.3333333335</v>
      </c>
      <c r="J233" s="66">
        <f>+I233*D233</f>
        <v>1340333.3333333335</v>
      </c>
      <c r="K233" s="83" t="s">
        <v>258</v>
      </c>
      <c r="L233" s="81">
        <v>1890630</v>
      </c>
      <c r="M233" s="44">
        <f>+L233*D233</f>
        <v>1890630</v>
      </c>
      <c r="N233" s="67">
        <f t="shared" ref="N233" si="433">AVERAGE(F233,I233,L233)</f>
        <v>1505070.4444444447</v>
      </c>
      <c r="O233" s="67">
        <f t="shared" ref="O233" si="434">HARMEAN(F233,I233,L233)</f>
        <v>1460797.250453338</v>
      </c>
      <c r="P233" s="67">
        <f t="shared" ref="P233" si="435">GEOMEAN(F233,I233,L233)</f>
        <v>1481913.1566143564</v>
      </c>
      <c r="Q233" s="184">
        <f t="shared" ref="Q233" si="436">ROUND(MIN(N233:P233),0)</f>
        <v>1460797</v>
      </c>
      <c r="R233" s="185">
        <f t="shared" ref="R233" si="437">+Q233*D233</f>
        <v>1460797</v>
      </c>
    </row>
    <row r="234" spans="1:18" ht="18" customHeight="1" x14ac:dyDescent="0.2">
      <c r="A234" s="148" t="s">
        <v>138</v>
      </c>
      <c r="B234" s="13" t="s">
        <v>123</v>
      </c>
      <c r="C234" s="8" t="s">
        <v>7</v>
      </c>
      <c r="D234" s="122" t="s">
        <v>126</v>
      </c>
      <c r="E234" s="6" t="s">
        <v>8</v>
      </c>
      <c r="F234" s="57">
        <v>703127</v>
      </c>
      <c r="G234" s="44">
        <f>+F234*D234</f>
        <v>703127</v>
      </c>
      <c r="H234" s="20" t="s">
        <v>123</v>
      </c>
      <c r="I234" s="21">
        <v>708333.33333333337</v>
      </c>
      <c r="J234" s="66">
        <f>+I234*D234</f>
        <v>708333.33333333337</v>
      </c>
      <c r="K234" s="84" t="s">
        <v>259</v>
      </c>
      <c r="L234" s="81">
        <v>934200</v>
      </c>
      <c r="M234" s="44">
        <f>+L234*D234</f>
        <v>934200</v>
      </c>
      <c r="N234" s="67">
        <f t="shared" ref="N234" si="438">AVERAGE(F234,I234,L234)</f>
        <v>781886.77777777787</v>
      </c>
      <c r="O234" s="67">
        <f t="shared" ref="O234" si="439">HARMEAN(F234,I234,L234)</f>
        <v>768360.45736286521</v>
      </c>
      <c r="P234" s="67">
        <f t="shared" ref="P234" si="440">GEOMEAN(F234,I234,L234)</f>
        <v>774884.73572635371</v>
      </c>
      <c r="Q234" s="184">
        <f t="shared" ref="Q234" si="441">ROUND(MIN(N234:P234),0)</f>
        <v>768360</v>
      </c>
      <c r="R234" s="185">
        <f t="shared" ref="R234" si="442">+Q234*D234</f>
        <v>768360</v>
      </c>
    </row>
    <row r="235" spans="1:18" ht="12" customHeight="1" x14ac:dyDescent="0.2">
      <c r="A235" s="149"/>
      <c r="B235" s="73"/>
      <c r="C235" s="9"/>
      <c r="D235" s="123"/>
      <c r="E235" s="9"/>
      <c r="F235" s="58"/>
      <c r="G235" s="46">
        <v>1987375</v>
      </c>
      <c r="H235" s="80"/>
      <c r="I235" s="80"/>
      <c r="J235" s="94">
        <f>SUM(J233:J234)</f>
        <v>2048666.666666667</v>
      </c>
      <c r="K235" s="80"/>
      <c r="L235" s="81"/>
      <c r="M235" s="46">
        <f>SUM(M233:M234)</f>
        <v>2824830</v>
      </c>
      <c r="R235" s="187">
        <f>SUM(R233:R234)</f>
        <v>2229157</v>
      </c>
    </row>
    <row r="236" spans="1:18" ht="12" customHeight="1" x14ac:dyDescent="0.2">
      <c r="A236" s="5">
        <v>7</v>
      </c>
      <c r="B236" s="40" t="s">
        <v>100</v>
      </c>
      <c r="C236" s="6"/>
      <c r="D236" s="121"/>
      <c r="E236" s="6"/>
      <c r="F236" s="56"/>
      <c r="G236" s="44"/>
      <c r="H236" s="28" t="s">
        <v>243</v>
      </c>
      <c r="I236" s="18"/>
      <c r="J236" s="66"/>
      <c r="K236" s="28" t="s">
        <v>243</v>
      </c>
      <c r="L236" s="81"/>
      <c r="M236" s="131"/>
    </row>
    <row r="237" spans="1:18" ht="12" customHeight="1" x14ac:dyDescent="0.2">
      <c r="A237" s="7">
        <v>7.1</v>
      </c>
      <c r="B237" s="12" t="s">
        <v>101</v>
      </c>
      <c r="C237" s="6" t="s">
        <v>7</v>
      </c>
      <c r="D237" s="121">
        <v>2</v>
      </c>
      <c r="E237" s="6"/>
      <c r="F237" s="56">
        <v>1178100</v>
      </c>
      <c r="G237" s="44">
        <f>+F237*D237</f>
        <v>2356200</v>
      </c>
      <c r="H237" s="20" t="s">
        <v>101</v>
      </c>
      <c r="I237" s="21">
        <v>1272666.6666666667</v>
      </c>
      <c r="J237" s="66">
        <f>+I237*D237</f>
        <v>2545333.3333333335</v>
      </c>
      <c r="K237" s="80" t="s">
        <v>267</v>
      </c>
      <c r="L237" s="81">
        <v>1890360</v>
      </c>
      <c r="M237" s="44">
        <f>+L237*D237</f>
        <v>3780720</v>
      </c>
      <c r="N237" s="67">
        <f t="shared" ref="N237" si="443">AVERAGE(F237,I237,L237)</f>
        <v>1447042.2222222222</v>
      </c>
      <c r="O237" s="67">
        <f t="shared" ref="O237" si="444">HARMEAN(F237,I237,L237)</f>
        <v>1386593.4040901707</v>
      </c>
      <c r="P237" s="67">
        <f t="shared" ref="P237" si="445">GEOMEAN(F237,I237,L237)</f>
        <v>1415186.8403233855</v>
      </c>
      <c r="Q237" s="184">
        <f t="shared" ref="Q237" si="446">ROUND(MIN(N237:P237),0)</f>
        <v>1386593</v>
      </c>
      <c r="R237" s="185">
        <f t="shared" ref="R237" si="447">+Q237*D237</f>
        <v>2773186</v>
      </c>
    </row>
    <row r="238" spans="1:18" ht="21" customHeight="1" x14ac:dyDescent="0.2">
      <c r="A238" s="148" t="s">
        <v>140</v>
      </c>
      <c r="B238" s="13" t="s">
        <v>123</v>
      </c>
      <c r="C238" s="8" t="s">
        <v>7</v>
      </c>
      <c r="D238" s="122" t="s">
        <v>124</v>
      </c>
      <c r="E238" s="6" t="s">
        <v>8</v>
      </c>
      <c r="F238" s="57">
        <v>703127</v>
      </c>
      <c r="G238" s="44">
        <f>+F238*D238</f>
        <v>1406254</v>
      </c>
      <c r="H238" s="20" t="s">
        <v>123</v>
      </c>
      <c r="I238" s="21">
        <v>708333.33333333337</v>
      </c>
      <c r="J238" s="66">
        <f>+I238*D238</f>
        <v>1416666.6666666667</v>
      </c>
      <c r="K238" s="84" t="s">
        <v>259</v>
      </c>
      <c r="L238" s="81">
        <v>934200</v>
      </c>
      <c r="M238" s="44">
        <f>+L238*D238</f>
        <v>1868400</v>
      </c>
      <c r="N238" s="67">
        <f t="shared" ref="N238" si="448">AVERAGE(F238,I238,L238)</f>
        <v>781886.77777777787</v>
      </c>
      <c r="O238" s="67">
        <f t="shared" ref="O238" si="449">HARMEAN(F238,I238,L238)</f>
        <v>768360.45736286521</v>
      </c>
      <c r="P238" s="67">
        <f t="shared" ref="P238" si="450">GEOMEAN(F238,I238,L238)</f>
        <v>774884.73572635371</v>
      </c>
      <c r="Q238" s="184">
        <f t="shared" ref="Q238" si="451">ROUND(MIN(N238:P238),0)</f>
        <v>768360</v>
      </c>
      <c r="R238" s="185">
        <f t="shared" ref="R238" si="452">+Q238*D238</f>
        <v>1536720</v>
      </c>
    </row>
    <row r="239" spans="1:18" ht="12" customHeight="1" x14ac:dyDescent="0.2">
      <c r="A239" s="149"/>
      <c r="B239" s="73"/>
      <c r="C239" s="9"/>
      <c r="D239" s="123"/>
      <c r="E239" s="9"/>
      <c r="F239" s="58"/>
      <c r="G239" s="46">
        <v>3762455</v>
      </c>
      <c r="H239" s="80"/>
      <c r="I239" s="80"/>
      <c r="J239" s="94">
        <f>SUM(J237:J238)</f>
        <v>3962000</v>
      </c>
      <c r="K239" s="80"/>
      <c r="M239" s="46">
        <f>SUM(M237:M238)</f>
        <v>5649120</v>
      </c>
      <c r="R239" s="187">
        <f>SUM(R237:R238)</f>
        <v>4309906</v>
      </c>
    </row>
    <row r="240" spans="1:18" ht="12" customHeight="1" x14ac:dyDescent="0.2">
      <c r="A240" s="5">
        <v>8</v>
      </c>
      <c r="B240" s="40" t="s">
        <v>102</v>
      </c>
      <c r="C240" s="6"/>
      <c r="D240" s="121"/>
      <c r="E240" s="6"/>
      <c r="F240" s="56"/>
      <c r="G240" s="44"/>
      <c r="H240" s="28" t="s">
        <v>102</v>
      </c>
      <c r="I240" s="18"/>
      <c r="J240" s="66"/>
      <c r="K240" s="28" t="s">
        <v>102</v>
      </c>
      <c r="L240" s="81"/>
      <c r="M240" s="131"/>
    </row>
    <row r="241" spans="1:18" ht="22.5" customHeight="1" x14ac:dyDescent="0.2">
      <c r="A241" s="7">
        <v>8.1</v>
      </c>
      <c r="B241" s="12" t="s">
        <v>103</v>
      </c>
      <c r="C241" s="6" t="s">
        <v>7</v>
      </c>
      <c r="D241" s="121">
        <v>3</v>
      </c>
      <c r="E241" s="6"/>
      <c r="F241" s="56">
        <v>2142000</v>
      </c>
      <c r="G241" s="44">
        <f>+F241*D241</f>
        <v>6426000</v>
      </c>
      <c r="H241" s="24" t="s">
        <v>103</v>
      </c>
      <c r="I241" s="25">
        <v>2250000</v>
      </c>
      <c r="J241" s="66">
        <f>+I241*D241</f>
        <v>6750000</v>
      </c>
      <c r="K241" s="80" t="s">
        <v>284</v>
      </c>
      <c r="L241" s="81">
        <v>2986338</v>
      </c>
      <c r="M241" s="44">
        <f>+L241*D241</f>
        <v>8959014</v>
      </c>
      <c r="N241" s="67">
        <f t="shared" ref="N241" si="453">AVERAGE(F241,I241,L241)</f>
        <v>2459446</v>
      </c>
      <c r="O241" s="67">
        <f t="shared" ref="O241" si="454">HARMEAN(F241,I241,L241)</f>
        <v>2407402.9945382113</v>
      </c>
      <c r="P241" s="67">
        <f t="shared" ref="P241" si="455">GEOMEAN(F241,I241,L241)</f>
        <v>2432467.1376564554</v>
      </c>
      <c r="Q241" s="184">
        <f t="shared" ref="Q241" si="456">ROUND(MIN(N241:P241),0)</f>
        <v>2407403</v>
      </c>
      <c r="R241" s="185">
        <f t="shared" ref="R241" si="457">+Q241*D241</f>
        <v>7222209</v>
      </c>
    </row>
    <row r="242" spans="1:18" ht="12" customHeight="1" x14ac:dyDescent="0.2">
      <c r="A242" s="7">
        <v>8.1999999999999993</v>
      </c>
      <c r="B242" s="12" t="s">
        <v>104</v>
      </c>
      <c r="C242" s="6" t="s">
        <v>7</v>
      </c>
      <c r="D242" s="121">
        <v>1</v>
      </c>
      <c r="E242" s="6"/>
      <c r="F242" s="56">
        <v>892500</v>
      </c>
      <c r="G242" s="44">
        <f>+F242*D242</f>
        <v>892500</v>
      </c>
      <c r="H242" s="26" t="s">
        <v>104</v>
      </c>
      <c r="I242" s="25">
        <v>980000</v>
      </c>
      <c r="J242" s="66">
        <f>+I242*D242</f>
        <v>980000</v>
      </c>
      <c r="K242" s="52" t="s">
        <v>104</v>
      </c>
      <c r="L242" s="71">
        <v>892500</v>
      </c>
      <c r="M242" s="116">
        <f>+L242*D242</f>
        <v>892500</v>
      </c>
      <c r="N242" s="67">
        <f t="shared" ref="N242" si="458">AVERAGE(F242,I242,L242)</f>
        <v>921666.66666666663</v>
      </c>
      <c r="O242" s="67">
        <f t="shared" ref="O242" si="459">HARMEAN(F242,I242,L242)</f>
        <v>919877.3006134968</v>
      </c>
      <c r="P242" s="67">
        <f t="shared" ref="P242" si="460">GEOMEAN(F242,I242,L242)</f>
        <v>920762.2561838025</v>
      </c>
      <c r="Q242" s="184">
        <f t="shared" ref="Q242" si="461">ROUND(MIN(N242:P242),0)</f>
        <v>919877</v>
      </c>
      <c r="R242" s="185">
        <f t="shared" ref="R242" si="462">+Q242*D242</f>
        <v>919877</v>
      </c>
    </row>
    <row r="243" spans="1:18" ht="12" customHeight="1" x14ac:dyDescent="0.2">
      <c r="A243" s="149"/>
      <c r="B243" s="73"/>
      <c r="C243" s="9"/>
      <c r="D243" s="123"/>
      <c r="E243" s="9"/>
      <c r="F243" s="58"/>
      <c r="G243" s="46">
        <v>7318500</v>
      </c>
      <c r="H243" s="80"/>
      <c r="I243" s="80"/>
      <c r="J243" s="94">
        <f>SUM(J241:J242)</f>
        <v>7730000</v>
      </c>
      <c r="K243" s="80"/>
      <c r="M243" s="46">
        <f>SUM(M241:M242)</f>
        <v>9851514</v>
      </c>
      <c r="R243" s="187">
        <f>SUM(R241:R242)</f>
        <v>8142086</v>
      </c>
    </row>
    <row r="244" spans="1:18" ht="12" customHeight="1" x14ac:dyDescent="0.2">
      <c r="A244" s="5">
        <v>9</v>
      </c>
      <c r="B244" s="40" t="s">
        <v>105</v>
      </c>
      <c r="C244" s="6"/>
      <c r="D244" s="121"/>
      <c r="E244" s="6"/>
      <c r="F244" s="56"/>
      <c r="G244" s="44"/>
      <c r="H244" s="28" t="s">
        <v>105</v>
      </c>
      <c r="I244" s="18"/>
      <c r="J244" s="66"/>
      <c r="K244" s="28" t="s">
        <v>105</v>
      </c>
      <c r="L244" s="81"/>
      <c r="M244" s="131"/>
    </row>
    <row r="245" spans="1:18" s="172" customFormat="1" ht="12" customHeight="1" x14ac:dyDescent="0.2">
      <c r="A245" s="168">
        <v>9.1</v>
      </c>
      <c r="B245" s="173" t="s">
        <v>12</v>
      </c>
      <c r="C245" s="6" t="s">
        <v>7</v>
      </c>
      <c r="D245" s="127">
        <v>1</v>
      </c>
      <c r="E245" s="6"/>
      <c r="F245" s="174">
        <v>5697720</v>
      </c>
      <c r="G245" s="175">
        <f>+F245*D245</f>
        <v>5697720</v>
      </c>
      <c r="H245" s="20" t="s">
        <v>219</v>
      </c>
      <c r="I245" s="31">
        <v>6980000</v>
      </c>
      <c r="J245" s="176">
        <f>+I245*D245</f>
        <v>6980000</v>
      </c>
      <c r="K245" s="71" t="s">
        <v>12</v>
      </c>
      <c r="L245" s="177">
        <v>5697720</v>
      </c>
      <c r="M245" s="178">
        <f>+L245*D245</f>
        <v>5697720</v>
      </c>
      <c r="N245" s="67">
        <f t="shared" ref="N245" si="463">AVERAGE(F245,I245,L245)</f>
        <v>6125146.666666667</v>
      </c>
      <c r="O245" s="67">
        <f t="shared" ref="O245" si="464">HARMEAN(F245,I245,L245)</f>
        <v>6069384.282612633</v>
      </c>
      <c r="P245" s="67">
        <f t="shared" ref="P245" si="465">GEOMEAN(F245,I245,L245)</f>
        <v>6096574.3744169734</v>
      </c>
      <c r="Q245" s="184">
        <f t="shared" ref="Q245" si="466">ROUND(MIN(N245:P245),0)</f>
        <v>6069384</v>
      </c>
      <c r="R245" s="185">
        <f t="shared" ref="R245" si="467">+Q245*D245</f>
        <v>6069384</v>
      </c>
    </row>
    <row r="246" spans="1:18" ht="12" customHeight="1" x14ac:dyDescent="0.2">
      <c r="A246" s="148" t="s">
        <v>145</v>
      </c>
      <c r="B246" s="13" t="s">
        <v>131</v>
      </c>
      <c r="C246" s="8" t="s">
        <v>7</v>
      </c>
      <c r="D246" s="122" t="s">
        <v>126</v>
      </c>
      <c r="E246" s="6"/>
      <c r="F246" s="57">
        <v>745054</v>
      </c>
      <c r="G246" s="44">
        <f>+F246*D246</f>
        <v>745054</v>
      </c>
      <c r="H246" s="20" t="s">
        <v>131</v>
      </c>
      <c r="I246" s="21">
        <v>950000</v>
      </c>
      <c r="J246" s="66">
        <f>+I246*D246</f>
        <v>950000</v>
      </c>
      <c r="K246" s="53" t="s">
        <v>131</v>
      </c>
      <c r="L246" s="114">
        <v>745054</v>
      </c>
      <c r="M246" s="116">
        <f>+L246*D246</f>
        <v>745054</v>
      </c>
      <c r="N246" s="67">
        <f t="shared" ref="N246:N249" si="468">AVERAGE(F246,I246,L246)</f>
        <v>813369.33333333337</v>
      </c>
      <c r="O246" s="67">
        <f t="shared" ref="O246:O249" si="469">HARMEAN(F246,I246,L246)</f>
        <v>802782.81653229007</v>
      </c>
      <c r="P246" s="67">
        <f t="shared" ref="P246:P249" si="470">GEOMEAN(F246,I246,L246)</f>
        <v>807916.29741566652</v>
      </c>
      <c r="Q246" s="184">
        <f t="shared" ref="Q246:Q249" si="471">ROUND(MIN(N246:P246),0)</f>
        <v>802783</v>
      </c>
      <c r="R246" s="185">
        <f t="shared" ref="R246:R249" si="472">+Q246*D246</f>
        <v>802783</v>
      </c>
    </row>
    <row r="247" spans="1:18" ht="12" customHeight="1" x14ac:dyDescent="0.2">
      <c r="A247" s="148" t="s">
        <v>146</v>
      </c>
      <c r="B247" s="13" t="s">
        <v>142</v>
      </c>
      <c r="C247" s="8" t="s">
        <v>7</v>
      </c>
      <c r="D247" s="122" t="s">
        <v>124</v>
      </c>
      <c r="E247" s="6"/>
      <c r="F247" s="57">
        <v>495619</v>
      </c>
      <c r="G247" s="44">
        <f>+F247*D247</f>
        <v>991238</v>
      </c>
      <c r="H247" s="20" t="s">
        <v>142</v>
      </c>
      <c r="I247" s="21">
        <v>518166.66666666669</v>
      </c>
      <c r="J247" s="66">
        <f>+I247*D247</f>
        <v>1036333.3333333334</v>
      </c>
      <c r="K247" s="84" t="s">
        <v>260</v>
      </c>
      <c r="L247" s="87">
        <v>609360</v>
      </c>
      <c r="M247" s="44">
        <f>+L247*D247</f>
        <v>1218720</v>
      </c>
      <c r="N247" s="67">
        <f t="shared" si="468"/>
        <v>541048.55555555562</v>
      </c>
      <c r="O247" s="67">
        <f t="shared" si="469"/>
        <v>536804.58089878247</v>
      </c>
      <c r="P247" s="67">
        <f t="shared" si="470"/>
        <v>538886.272319932</v>
      </c>
      <c r="Q247" s="184">
        <f t="shared" si="471"/>
        <v>536805</v>
      </c>
      <c r="R247" s="185">
        <f t="shared" si="472"/>
        <v>1073610</v>
      </c>
    </row>
    <row r="248" spans="1:18" ht="12" customHeight="1" x14ac:dyDescent="0.2">
      <c r="A248" s="7">
        <v>9.4</v>
      </c>
      <c r="B248" s="12" t="s">
        <v>93</v>
      </c>
      <c r="C248" s="6" t="s">
        <v>7</v>
      </c>
      <c r="D248" s="121">
        <v>1</v>
      </c>
      <c r="E248" s="6"/>
      <c r="F248" s="56">
        <v>1178100</v>
      </c>
      <c r="G248" s="44">
        <f>+F248*D248</f>
        <v>1178100</v>
      </c>
      <c r="H248" s="20" t="s">
        <v>93</v>
      </c>
      <c r="I248" s="21">
        <v>1272666.6666666667</v>
      </c>
      <c r="J248" s="66">
        <f>+I248*D248</f>
        <v>1272666.6666666667</v>
      </c>
      <c r="K248" s="80" t="s">
        <v>267</v>
      </c>
      <c r="L248" s="81">
        <v>1890360</v>
      </c>
      <c r="M248" s="44">
        <f>+L248*D248</f>
        <v>1890360</v>
      </c>
      <c r="N248" s="67">
        <f t="shared" si="468"/>
        <v>1447042.2222222222</v>
      </c>
      <c r="O248" s="67">
        <f t="shared" si="469"/>
        <v>1386593.4040901707</v>
      </c>
      <c r="P248" s="67">
        <f t="shared" si="470"/>
        <v>1415186.8403233855</v>
      </c>
      <c r="Q248" s="184">
        <f t="shared" si="471"/>
        <v>1386593</v>
      </c>
      <c r="R248" s="185">
        <f t="shared" si="472"/>
        <v>1386593</v>
      </c>
    </row>
    <row r="249" spans="1:18" ht="18" customHeight="1" x14ac:dyDescent="0.2">
      <c r="A249" s="148" t="s">
        <v>201</v>
      </c>
      <c r="B249" s="13" t="s">
        <v>123</v>
      </c>
      <c r="C249" s="8" t="s">
        <v>7</v>
      </c>
      <c r="D249" s="122" t="s">
        <v>126</v>
      </c>
      <c r="E249" s="6" t="s">
        <v>8</v>
      </c>
      <c r="F249" s="57">
        <v>703127</v>
      </c>
      <c r="G249" s="44">
        <f>+F249*D249</f>
        <v>703127</v>
      </c>
      <c r="H249" s="20" t="s">
        <v>123</v>
      </c>
      <c r="I249" s="21">
        <v>708333.33333333337</v>
      </c>
      <c r="J249" s="66">
        <f>+I249*D249</f>
        <v>708333.33333333337</v>
      </c>
      <c r="K249" s="84" t="s">
        <v>259</v>
      </c>
      <c r="L249" s="81">
        <v>934200</v>
      </c>
      <c r="M249" s="44">
        <f>+L249*D249</f>
        <v>934200</v>
      </c>
      <c r="N249" s="67">
        <f t="shared" si="468"/>
        <v>781886.77777777787</v>
      </c>
      <c r="O249" s="67">
        <f t="shared" si="469"/>
        <v>768360.45736286521</v>
      </c>
      <c r="P249" s="67">
        <f t="shared" si="470"/>
        <v>774884.73572635371</v>
      </c>
      <c r="Q249" s="184">
        <f t="shared" si="471"/>
        <v>768360</v>
      </c>
      <c r="R249" s="185">
        <f t="shared" si="472"/>
        <v>768360</v>
      </c>
    </row>
    <row r="250" spans="1:18" ht="12" customHeight="1" x14ac:dyDescent="0.2">
      <c r="A250" s="149"/>
      <c r="B250" s="73"/>
      <c r="C250" s="9"/>
      <c r="D250" s="123"/>
      <c r="E250" s="9"/>
      <c r="F250" s="58"/>
      <c r="G250" s="46">
        <v>9315239</v>
      </c>
      <c r="H250" s="80"/>
      <c r="I250" s="80"/>
      <c r="J250" s="94">
        <f>SUM(J245:J249)</f>
        <v>10947333.333333334</v>
      </c>
      <c r="K250" s="56"/>
      <c r="L250" s="131"/>
      <c r="M250" s="46">
        <f>SUM(M245:M249)</f>
        <v>10486054</v>
      </c>
      <c r="R250" s="187">
        <f>SUM(R245:R249)</f>
        <v>10100730</v>
      </c>
    </row>
    <row r="251" spans="1:18" ht="12" customHeight="1" x14ac:dyDescent="0.2">
      <c r="A251" s="5">
        <v>10</v>
      </c>
      <c r="B251" s="40" t="s">
        <v>106</v>
      </c>
      <c r="C251" s="6"/>
      <c r="D251" s="121"/>
      <c r="E251" s="6"/>
      <c r="F251" s="56"/>
      <c r="G251" s="44"/>
      <c r="H251" s="28" t="s">
        <v>106</v>
      </c>
      <c r="I251" s="18"/>
      <c r="J251" s="66"/>
      <c r="K251" s="56"/>
      <c r="L251" s="131"/>
      <c r="M251" s="131"/>
    </row>
    <row r="252" spans="1:18" ht="12" customHeight="1" x14ac:dyDescent="0.2">
      <c r="A252" s="7">
        <v>10.1</v>
      </c>
      <c r="B252" s="12" t="s">
        <v>93</v>
      </c>
      <c r="C252" s="6" t="s">
        <v>7</v>
      </c>
      <c r="D252" s="121">
        <v>4</v>
      </c>
      <c r="E252" s="6"/>
      <c r="F252" s="56">
        <v>1178100</v>
      </c>
      <c r="G252" s="44">
        <f>+F252*D252</f>
        <v>4712400</v>
      </c>
      <c r="H252" s="20" t="s">
        <v>93</v>
      </c>
      <c r="I252" s="21">
        <v>1272666.6666666667</v>
      </c>
      <c r="J252" s="66">
        <f>+I252*D252</f>
        <v>5090666.666666667</v>
      </c>
      <c r="K252" s="80" t="s">
        <v>267</v>
      </c>
      <c r="L252" s="81">
        <v>1890360</v>
      </c>
      <c r="M252" s="44">
        <f>+L252*D252</f>
        <v>7561440</v>
      </c>
      <c r="N252" s="67">
        <f t="shared" ref="N252" si="473">AVERAGE(F252,I252,L252)</f>
        <v>1447042.2222222222</v>
      </c>
      <c r="O252" s="67">
        <f t="shared" ref="O252" si="474">HARMEAN(F252,I252,L252)</f>
        <v>1386593.4040901707</v>
      </c>
      <c r="P252" s="67">
        <f t="shared" ref="P252" si="475">GEOMEAN(F252,I252,L252)</f>
        <v>1415186.8403233855</v>
      </c>
      <c r="Q252" s="184">
        <f t="shared" ref="Q252" si="476">ROUND(MIN(N252:P252),0)</f>
        <v>1386593</v>
      </c>
      <c r="R252" s="185">
        <f t="shared" ref="R252" si="477">+Q252*D252</f>
        <v>5546372</v>
      </c>
    </row>
    <row r="253" spans="1:18" ht="20.25" customHeight="1" x14ac:dyDescent="0.2">
      <c r="A253" s="148" t="s">
        <v>147</v>
      </c>
      <c r="B253" s="13" t="s">
        <v>123</v>
      </c>
      <c r="C253" s="8" t="s">
        <v>7</v>
      </c>
      <c r="D253" s="122" t="s">
        <v>137</v>
      </c>
      <c r="E253" s="6" t="s">
        <v>8</v>
      </c>
      <c r="F253" s="57">
        <v>703127</v>
      </c>
      <c r="G253" s="44">
        <f>+F253*D253</f>
        <v>2812508</v>
      </c>
      <c r="H253" s="20" t="s">
        <v>123</v>
      </c>
      <c r="I253" s="21">
        <v>708333.33333333337</v>
      </c>
      <c r="J253" s="66">
        <f>+I253*D253</f>
        <v>2833333.3333333335</v>
      </c>
      <c r="K253" s="84" t="s">
        <v>259</v>
      </c>
      <c r="L253" s="81">
        <v>934200</v>
      </c>
      <c r="M253" s="44">
        <f>+L253*D253</f>
        <v>3736800</v>
      </c>
      <c r="N253" s="67">
        <f t="shared" ref="N253:N254" si="478">AVERAGE(F253,I253,L253)</f>
        <v>781886.77777777787</v>
      </c>
      <c r="O253" s="67">
        <f t="shared" ref="O253:O254" si="479">HARMEAN(F253,I253,L253)</f>
        <v>768360.45736286521</v>
      </c>
      <c r="P253" s="67">
        <f t="shared" ref="P253:P254" si="480">GEOMEAN(F253,I253,L253)</f>
        <v>774884.73572635371</v>
      </c>
      <c r="Q253" s="184">
        <f t="shared" ref="Q253:Q254" si="481">ROUND(MIN(N253:P253),0)</f>
        <v>768360</v>
      </c>
      <c r="R253" s="185">
        <f t="shared" ref="R253:R254" si="482">+Q253*D253</f>
        <v>3073440</v>
      </c>
    </row>
    <row r="254" spans="1:18" ht="12" customHeight="1" x14ac:dyDescent="0.2">
      <c r="A254" s="7">
        <v>10.3</v>
      </c>
      <c r="B254" s="12" t="s">
        <v>107</v>
      </c>
      <c r="C254" s="6" t="s">
        <v>7</v>
      </c>
      <c r="D254" s="121">
        <v>2</v>
      </c>
      <c r="E254" s="6"/>
      <c r="F254" s="56">
        <v>2142000</v>
      </c>
      <c r="G254" s="44">
        <f>+F254*D254</f>
        <v>4284000</v>
      </c>
      <c r="H254" s="20" t="s">
        <v>244</v>
      </c>
      <c r="I254" s="21">
        <v>648666.66666666674</v>
      </c>
      <c r="J254" s="66">
        <f>+I254*D254</f>
        <v>1297333.3333333335</v>
      </c>
      <c r="K254" s="52" t="s">
        <v>107</v>
      </c>
      <c r="L254" s="71">
        <v>2142000</v>
      </c>
      <c r="M254" s="116">
        <f>+L254*D254</f>
        <v>4284000</v>
      </c>
      <c r="N254" s="67">
        <f t="shared" si="478"/>
        <v>1644222.2222222222</v>
      </c>
      <c r="O254" s="67">
        <f t="shared" si="479"/>
        <v>1211959.2944369065</v>
      </c>
      <c r="P254" s="67">
        <f t="shared" si="480"/>
        <v>1438423.7265754731</v>
      </c>
      <c r="Q254" s="184">
        <f t="shared" si="481"/>
        <v>1211959</v>
      </c>
      <c r="R254" s="185">
        <f t="shared" si="482"/>
        <v>2423918</v>
      </c>
    </row>
    <row r="255" spans="1:18" ht="12" customHeight="1" x14ac:dyDescent="0.2">
      <c r="A255" s="149"/>
      <c r="B255" s="73"/>
      <c r="C255" s="9"/>
      <c r="D255" s="123"/>
      <c r="E255" s="9"/>
      <c r="F255" s="58"/>
      <c r="G255" s="46">
        <v>11808910</v>
      </c>
      <c r="H255" s="80"/>
      <c r="I255" s="80"/>
      <c r="J255" s="94">
        <f>SUM(J252:J254)</f>
        <v>9221333.333333334</v>
      </c>
      <c r="K255" s="56"/>
      <c r="L255" s="131"/>
      <c r="M255" s="46">
        <f>SUM(M252:M254)</f>
        <v>15582240</v>
      </c>
      <c r="R255" s="187">
        <f>SUM(R252:R254)</f>
        <v>11043730</v>
      </c>
    </row>
    <row r="256" spans="1:18" ht="12" customHeight="1" x14ac:dyDescent="0.2">
      <c r="A256" s="5">
        <v>11</v>
      </c>
      <c r="B256" s="40" t="s">
        <v>108</v>
      </c>
      <c r="C256" s="6"/>
      <c r="D256" s="121"/>
      <c r="E256" s="6"/>
      <c r="F256" s="56"/>
      <c r="G256" s="44"/>
      <c r="H256" s="28" t="s">
        <v>108</v>
      </c>
      <c r="I256" s="18"/>
      <c r="J256" s="66"/>
      <c r="K256" s="56"/>
      <c r="L256" s="131"/>
      <c r="M256" s="131"/>
    </row>
    <row r="257" spans="1:18" ht="12" customHeight="1" x14ac:dyDescent="0.2">
      <c r="A257" s="7">
        <v>11.1</v>
      </c>
      <c r="B257" s="12" t="s">
        <v>93</v>
      </c>
      <c r="C257" s="6" t="s">
        <v>7</v>
      </c>
      <c r="D257" s="121">
        <v>2</v>
      </c>
      <c r="E257" s="6"/>
      <c r="F257" s="56">
        <v>1178100</v>
      </c>
      <c r="G257" s="44">
        <f>+F257*D257</f>
        <v>2356200</v>
      </c>
      <c r="H257" s="20" t="s">
        <v>93</v>
      </c>
      <c r="I257" s="21">
        <v>1272666.6666666667</v>
      </c>
      <c r="J257" s="66">
        <f>+I257*D257</f>
        <v>2545333.3333333335</v>
      </c>
      <c r="K257" s="80" t="s">
        <v>267</v>
      </c>
      <c r="L257" s="81">
        <v>1890360</v>
      </c>
      <c r="M257" s="44">
        <f>+L257*D257</f>
        <v>3780720</v>
      </c>
      <c r="N257" s="67">
        <f t="shared" ref="N257" si="483">AVERAGE(F257,I257,L257)</f>
        <v>1447042.2222222222</v>
      </c>
      <c r="O257" s="67">
        <f t="shared" ref="O257" si="484">HARMEAN(F257,I257,L257)</f>
        <v>1386593.4040901707</v>
      </c>
      <c r="P257" s="67">
        <f t="shared" ref="P257" si="485">GEOMEAN(F257,I257,L257)</f>
        <v>1415186.8403233855</v>
      </c>
      <c r="Q257" s="184">
        <f t="shared" ref="Q257" si="486">ROUND(MIN(N257:P257),0)</f>
        <v>1386593</v>
      </c>
      <c r="R257" s="185">
        <f t="shared" ref="R257" si="487">+Q257*D257</f>
        <v>2773186</v>
      </c>
    </row>
    <row r="258" spans="1:18" ht="12" customHeight="1" x14ac:dyDescent="0.2">
      <c r="A258" s="148" t="s">
        <v>149</v>
      </c>
      <c r="B258" s="13" t="s">
        <v>123</v>
      </c>
      <c r="C258" s="8" t="s">
        <v>7</v>
      </c>
      <c r="D258" s="122" t="s">
        <v>124</v>
      </c>
      <c r="E258" s="6" t="s">
        <v>8</v>
      </c>
      <c r="F258" s="57">
        <v>703127</v>
      </c>
      <c r="G258" s="44">
        <f>+F258*D258</f>
        <v>1406254</v>
      </c>
      <c r="H258" s="20" t="s">
        <v>123</v>
      </c>
      <c r="I258" s="21">
        <v>708333.33333333337</v>
      </c>
      <c r="J258" s="66">
        <f>+I258*D258</f>
        <v>1416666.6666666667</v>
      </c>
      <c r="K258" s="84" t="s">
        <v>259</v>
      </c>
      <c r="L258" s="81">
        <v>934200</v>
      </c>
      <c r="M258" s="44">
        <f>+L258*D258</f>
        <v>1868400</v>
      </c>
      <c r="N258" s="67">
        <f t="shared" ref="N258" si="488">AVERAGE(F258,I258,L258)</f>
        <v>781886.77777777787</v>
      </c>
      <c r="O258" s="67">
        <f t="shared" ref="O258" si="489">HARMEAN(F258,I258,L258)</f>
        <v>768360.45736286521</v>
      </c>
      <c r="P258" s="67">
        <f t="shared" ref="P258" si="490">GEOMEAN(F258,I258,L258)</f>
        <v>774884.73572635371</v>
      </c>
      <c r="Q258" s="184">
        <f t="shared" ref="Q258" si="491">ROUND(MIN(N258:P258),0)</f>
        <v>768360</v>
      </c>
      <c r="R258" s="185">
        <f t="shared" ref="R258" si="492">+Q258*D258</f>
        <v>1536720</v>
      </c>
    </row>
    <row r="259" spans="1:18" ht="12" customHeight="1" x14ac:dyDescent="0.2">
      <c r="A259" s="149"/>
      <c r="B259" s="73"/>
      <c r="C259" s="9"/>
      <c r="D259" s="123"/>
      <c r="E259" s="9"/>
      <c r="F259" s="58"/>
      <c r="G259" s="46">
        <v>3762455</v>
      </c>
      <c r="H259" s="80"/>
      <c r="I259" s="80"/>
      <c r="J259" s="94">
        <f>SUM(J257:J258)</f>
        <v>3962000</v>
      </c>
      <c r="K259" s="80"/>
      <c r="M259" s="46">
        <f>SUM(L257:L258)</f>
        <v>2824560</v>
      </c>
      <c r="R259" s="187">
        <f>SUM(R257:R258)</f>
        <v>4309906</v>
      </c>
    </row>
    <row r="260" spans="1:18" ht="12" customHeight="1" x14ac:dyDescent="0.2">
      <c r="A260" s="5">
        <v>12</v>
      </c>
      <c r="B260" s="40" t="s">
        <v>109</v>
      </c>
      <c r="C260" s="6"/>
      <c r="D260" s="121"/>
      <c r="E260" s="6"/>
      <c r="F260" s="56"/>
      <c r="G260" s="44"/>
      <c r="H260" s="28" t="s">
        <v>245</v>
      </c>
      <c r="I260" s="18"/>
      <c r="J260" s="66"/>
      <c r="K260" s="28" t="s">
        <v>245</v>
      </c>
      <c r="L260" s="131"/>
      <c r="M260" s="131"/>
    </row>
    <row r="261" spans="1:18" ht="12" customHeight="1" x14ac:dyDescent="0.2">
      <c r="A261" s="7">
        <v>12.1</v>
      </c>
      <c r="B261" s="12" t="s">
        <v>110</v>
      </c>
      <c r="C261" s="6" t="s">
        <v>7</v>
      </c>
      <c r="D261" s="121">
        <v>3</v>
      </c>
      <c r="E261" s="6"/>
      <c r="F261" s="56">
        <v>2975000</v>
      </c>
      <c r="G261" s="44">
        <f>+F261*D261</f>
        <v>8925000</v>
      </c>
      <c r="H261" s="85" t="s">
        <v>110</v>
      </c>
      <c r="I261" s="97">
        <v>2975000</v>
      </c>
      <c r="J261" s="66">
        <f>+I261*D261</f>
        <v>8925000</v>
      </c>
      <c r="K261" s="52" t="s">
        <v>110</v>
      </c>
      <c r="L261" s="71">
        <v>2975000</v>
      </c>
      <c r="M261" s="116">
        <f>+L261*D261</f>
        <v>8925000</v>
      </c>
      <c r="N261" s="67">
        <f t="shared" ref="N261" si="493">AVERAGE(F261,I261,L261)</f>
        <v>2975000</v>
      </c>
      <c r="O261" s="67">
        <f t="shared" ref="O261" si="494">HARMEAN(F261,I261,L261)</f>
        <v>2975000</v>
      </c>
      <c r="P261" s="67">
        <f t="shared" ref="P261" si="495">GEOMEAN(F261,I261,L261)</f>
        <v>2975000</v>
      </c>
      <c r="Q261" s="184">
        <f t="shared" ref="Q261" si="496">ROUND(MIN(N261:P261),0)</f>
        <v>2975000</v>
      </c>
      <c r="R261" s="185">
        <f t="shared" ref="R261" si="497">+Q261*D261</f>
        <v>8925000</v>
      </c>
    </row>
    <row r="262" spans="1:18" ht="12" customHeight="1" x14ac:dyDescent="0.2">
      <c r="A262" s="149"/>
      <c r="B262" s="73"/>
      <c r="C262" s="9"/>
      <c r="D262" s="123"/>
      <c r="E262" s="9"/>
      <c r="F262" s="58"/>
      <c r="G262" s="46">
        <v>8925000</v>
      </c>
      <c r="H262" s="20"/>
      <c r="I262" s="18"/>
      <c r="J262" s="94">
        <f>SUM(J261)</f>
        <v>8925000</v>
      </c>
      <c r="K262" s="80"/>
      <c r="M262" s="46">
        <f>SUM(M261)</f>
        <v>8925000</v>
      </c>
      <c r="R262" s="187">
        <f>SUM(R261)</f>
        <v>8925000</v>
      </c>
    </row>
    <row r="263" spans="1:18" ht="12" customHeight="1" x14ac:dyDescent="0.2">
      <c r="A263" s="5">
        <v>13</v>
      </c>
      <c r="B263" s="40" t="s">
        <v>111</v>
      </c>
      <c r="C263" s="6"/>
      <c r="D263" s="121"/>
      <c r="E263" s="6"/>
      <c r="F263" s="56"/>
      <c r="G263" s="44"/>
      <c r="H263" s="35" t="s">
        <v>111</v>
      </c>
      <c r="I263" s="18"/>
      <c r="J263" s="66"/>
      <c r="K263" s="35" t="s">
        <v>111</v>
      </c>
      <c r="L263" s="131"/>
      <c r="M263" s="131"/>
    </row>
    <row r="264" spans="1:18" ht="16.5" customHeight="1" x14ac:dyDescent="0.2">
      <c r="A264" s="7">
        <v>13.1</v>
      </c>
      <c r="B264" s="12" t="s">
        <v>93</v>
      </c>
      <c r="C264" s="6" t="s">
        <v>7</v>
      </c>
      <c r="D264" s="121">
        <v>2</v>
      </c>
      <c r="E264" s="6"/>
      <c r="F264" s="56">
        <v>1178100</v>
      </c>
      <c r="G264" s="44">
        <f>+F264*D264</f>
        <v>2356200</v>
      </c>
      <c r="H264" s="20" t="s">
        <v>93</v>
      </c>
      <c r="I264" s="21">
        <v>1272666.6666666667</v>
      </c>
      <c r="J264" s="66">
        <f>+I264*D264</f>
        <v>2545333.3333333335</v>
      </c>
      <c r="K264" s="80" t="s">
        <v>267</v>
      </c>
      <c r="L264" s="81">
        <v>1890360</v>
      </c>
      <c r="M264" s="44">
        <f>+L264*D264</f>
        <v>3780720</v>
      </c>
      <c r="N264" s="67">
        <f t="shared" ref="N264" si="498">AVERAGE(F264,I264,L264)</f>
        <v>1447042.2222222222</v>
      </c>
      <c r="O264" s="67">
        <f t="shared" ref="O264" si="499">HARMEAN(F264,I264,L264)</f>
        <v>1386593.4040901707</v>
      </c>
      <c r="P264" s="67">
        <f t="shared" ref="P264" si="500">GEOMEAN(F264,I264,L264)</f>
        <v>1415186.8403233855</v>
      </c>
      <c r="Q264" s="184">
        <f t="shared" ref="Q264" si="501">ROUND(MIN(N264:P264),0)</f>
        <v>1386593</v>
      </c>
      <c r="R264" s="185">
        <f t="shared" ref="R264" si="502">+Q264*D264</f>
        <v>2773186</v>
      </c>
    </row>
    <row r="265" spans="1:18" ht="18" customHeight="1" x14ac:dyDescent="0.2">
      <c r="A265" s="148" t="s">
        <v>154</v>
      </c>
      <c r="B265" s="13" t="s">
        <v>123</v>
      </c>
      <c r="C265" s="8" t="s">
        <v>7</v>
      </c>
      <c r="D265" s="122" t="s">
        <v>124</v>
      </c>
      <c r="E265" s="6" t="s">
        <v>8</v>
      </c>
      <c r="F265" s="57">
        <v>703127</v>
      </c>
      <c r="G265" s="44">
        <f>+F265*D265</f>
        <v>1406254</v>
      </c>
      <c r="H265" s="20" t="s">
        <v>123</v>
      </c>
      <c r="I265" s="21">
        <v>708333.33333333337</v>
      </c>
      <c r="J265" s="66">
        <f>+I265*D265</f>
        <v>1416666.6666666667</v>
      </c>
      <c r="K265" s="84" t="s">
        <v>259</v>
      </c>
      <c r="L265" s="81">
        <v>934200</v>
      </c>
      <c r="M265" s="44">
        <f>+L265*D265</f>
        <v>1868400</v>
      </c>
      <c r="N265" s="67">
        <f t="shared" ref="N265:N266" si="503">AVERAGE(F265,I265,L265)</f>
        <v>781886.77777777787</v>
      </c>
      <c r="O265" s="67">
        <f t="shared" ref="O265:O266" si="504">HARMEAN(F265,I265,L265)</f>
        <v>768360.45736286521</v>
      </c>
      <c r="P265" s="67">
        <f t="shared" ref="P265:P266" si="505">GEOMEAN(F265,I265,L265)</f>
        <v>774884.73572635371</v>
      </c>
      <c r="Q265" s="184">
        <f t="shared" ref="Q265:Q266" si="506">ROUND(MIN(N265:P265),0)</f>
        <v>768360</v>
      </c>
      <c r="R265" s="185">
        <f t="shared" ref="R265:R266" si="507">+Q265*D265</f>
        <v>1536720</v>
      </c>
    </row>
    <row r="266" spans="1:18" ht="15" customHeight="1" x14ac:dyDescent="0.2">
      <c r="A266" s="7">
        <v>13.3</v>
      </c>
      <c r="B266" s="12" t="s">
        <v>202</v>
      </c>
      <c r="C266" s="6" t="s">
        <v>7</v>
      </c>
      <c r="D266" s="121">
        <v>1</v>
      </c>
      <c r="E266" s="6"/>
      <c r="F266" s="57">
        <v>2380000</v>
      </c>
      <c r="G266" s="44">
        <f>+F266*D266</f>
        <v>2380000</v>
      </c>
      <c r="H266" s="24" t="s">
        <v>202</v>
      </c>
      <c r="I266" s="25">
        <v>2550000</v>
      </c>
      <c r="J266" s="66">
        <f>+I266*D266</f>
        <v>2550000</v>
      </c>
      <c r="K266" s="52" t="s">
        <v>202</v>
      </c>
      <c r="L266" s="72">
        <v>2380000</v>
      </c>
      <c r="M266" s="116">
        <f>+L266*D266</f>
        <v>2380000</v>
      </c>
      <c r="N266" s="67">
        <f t="shared" si="503"/>
        <v>2436666.6666666665</v>
      </c>
      <c r="O266" s="67">
        <f t="shared" si="504"/>
        <v>2434090.9090909092</v>
      </c>
      <c r="P266" s="67">
        <f t="shared" si="505"/>
        <v>2435368.5772632752</v>
      </c>
      <c r="Q266" s="184">
        <f t="shared" si="506"/>
        <v>2434091</v>
      </c>
      <c r="R266" s="185">
        <f t="shared" si="507"/>
        <v>2434091</v>
      </c>
    </row>
    <row r="267" spans="1:18" ht="10.5" customHeight="1" x14ac:dyDescent="0.2">
      <c r="A267" s="149"/>
      <c r="B267" s="73"/>
      <c r="C267" s="9"/>
      <c r="D267" s="123"/>
      <c r="E267" s="9"/>
      <c r="F267" s="58"/>
      <c r="G267" s="46">
        <v>6142455</v>
      </c>
      <c r="H267" s="80"/>
      <c r="I267" s="80"/>
      <c r="J267" s="94">
        <f>SUM(J264:J266)</f>
        <v>6512000</v>
      </c>
      <c r="K267" s="80"/>
      <c r="M267" s="46">
        <f>SUM(M264:M266)</f>
        <v>8029120</v>
      </c>
      <c r="R267" s="187">
        <f>SUM(R264:R266)</f>
        <v>6743997</v>
      </c>
    </row>
    <row r="268" spans="1:18" ht="12" customHeight="1" x14ac:dyDescent="0.2">
      <c r="A268" s="5">
        <v>14</v>
      </c>
      <c r="B268" s="40" t="s">
        <v>112</v>
      </c>
      <c r="C268" s="6"/>
      <c r="D268" s="121"/>
      <c r="E268" s="6"/>
      <c r="F268" s="56"/>
      <c r="G268" s="44"/>
      <c r="H268" s="93" t="s">
        <v>112</v>
      </c>
      <c r="I268" s="93"/>
      <c r="J268" s="66"/>
      <c r="K268" s="93" t="s">
        <v>112</v>
      </c>
      <c r="L268" s="131"/>
      <c r="M268" s="131"/>
    </row>
    <row r="269" spans="1:18" ht="12" customHeight="1" x14ac:dyDescent="0.2">
      <c r="A269" s="7">
        <v>14.1</v>
      </c>
      <c r="B269" s="12" t="s">
        <v>113</v>
      </c>
      <c r="C269" s="6" t="s">
        <v>7</v>
      </c>
      <c r="D269" s="121">
        <v>1</v>
      </c>
      <c r="E269" s="6"/>
      <c r="F269" s="56">
        <v>1713600</v>
      </c>
      <c r="G269" s="44">
        <f>+F269*D269</f>
        <v>1713600</v>
      </c>
      <c r="H269" s="85" t="s">
        <v>113</v>
      </c>
      <c r="I269" s="78">
        <v>1713600</v>
      </c>
      <c r="J269" s="66">
        <f>+I269*D269</f>
        <v>1713600</v>
      </c>
      <c r="K269" s="144" t="s">
        <v>288</v>
      </c>
      <c r="L269" s="145"/>
      <c r="M269" s="116">
        <v>1925640</v>
      </c>
      <c r="N269" s="67">
        <f t="shared" ref="N269" si="508">AVERAGE(F269,I269,L269)</f>
        <v>1713600</v>
      </c>
      <c r="O269" s="67">
        <f t="shared" ref="O269" si="509">HARMEAN(F269,I269,L269)</f>
        <v>1713600</v>
      </c>
      <c r="P269" s="67">
        <f t="shared" ref="P269" si="510">GEOMEAN(F269,I269,L269)</f>
        <v>1713600</v>
      </c>
      <c r="Q269" s="184">
        <f t="shared" ref="Q269" si="511">ROUND(MIN(N269:P269),0)</f>
        <v>1713600</v>
      </c>
      <c r="R269" s="185">
        <f t="shared" ref="R269" si="512">+Q269*D269</f>
        <v>1713600</v>
      </c>
    </row>
    <row r="270" spans="1:18" ht="12" customHeight="1" x14ac:dyDescent="0.2">
      <c r="A270" s="149"/>
      <c r="B270" s="73"/>
      <c r="C270" s="9"/>
      <c r="D270" s="123"/>
      <c r="E270" s="9"/>
      <c r="F270" s="58"/>
      <c r="G270" s="46">
        <v>1713600</v>
      </c>
      <c r="H270" s="80"/>
      <c r="I270" s="80"/>
      <c r="J270" s="94">
        <f>SUM(J269)</f>
        <v>1713600</v>
      </c>
      <c r="K270" s="80"/>
      <c r="M270" s="46">
        <f>SUM(M269)</f>
        <v>1925640</v>
      </c>
      <c r="R270" s="187">
        <f>SUM(R269)</f>
        <v>1713600</v>
      </c>
    </row>
    <row r="271" spans="1:18" ht="12" customHeight="1" x14ac:dyDescent="0.2">
      <c r="A271" s="2" t="s">
        <v>114</v>
      </c>
      <c r="B271" s="74"/>
      <c r="C271" s="74"/>
      <c r="D271" s="126"/>
      <c r="E271" s="74"/>
      <c r="F271" s="139"/>
      <c r="G271" s="44"/>
      <c r="H271" s="298" t="s">
        <v>114</v>
      </c>
      <c r="I271" s="298"/>
      <c r="J271" s="298"/>
      <c r="K271" s="298" t="s">
        <v>114</v>
      </c>
      <c r="L271" s="298"/>
      <c r="M271" s="298"/>
    </row>
    <row r="272" spans="1:18" ht="8.6999999999999993" customHeight="1" x14ac:dyDescent="0.2">
      <c r="A272" s="5" t="s">
        <v>2</v>
      </c>
      <c r="B272" s="40" t="s">
        <v>115</v>
      </c>
      <c r="C272" s="3" t="s">
        <v>173</v>
      </c>
      <c r="D272" s="120" t="s">
        <v>91</v>
      </c>
      <c r="E272" s="4" t="s">
        <v>120</v>
      </c>
      <c r="F272" s="61" t="s">
        <v>121</v>
      </c>
      <c r="G272" s="44"/>
      <c r="H272" s="37" t="s">
        <v>115</v>
      </c>
      <c r="I272" s="38" t="s">
        <v>218</v>
      </c>
      <c r="J272" s="70" t="s">
        <v>252</v>
      </c>
      <c r="K272" s="37" t="s">
        <v>115</v>
      </c>
      <c r="L272" s="38" t="s">
        <v>218</v>
      </c>
      <c r="M272" s="136" t="s">
        <v>252</v>
      </c>
    </row>
    <row r="273" spans="1:18" ht="58.5" customHeight="1" x14ac:dyDescent="0.2">
      <c r="A273" s="148" t="s">
        <v>203</v>
      </c>
      <c r="B273" s="13" t="s">
        <v>204</v>
      </c>
      <c r="C273" s="8" t="s">
        <v>7</v>
      </c>
      <c r="D273" s="122" t="s">
        <v>205</v>
      </c>
      <c r="E273" s="8" t="s">
        <v>8</v>
      </c>
      <c r="F273" s="57">
        <v>1825305</v>
      </c>
      <c r="G273" s="44">
        <f>+F273*D273</f>
        <v>12777135</v>
      </c>
      <c r="H273" s="68" t="s">
        <v>246</v>
      </c>
      <c r="I273" s="67">
        <v>1664500</v>
      </c>
      <c r="J273" s="66">
        <f>+I273*D273</f>
        <v>11651500</v>
      </c>
      <c r="K273" s="131" t="s">
        <v>289</v>
      </c>
      <c r="L273" s="44">
        <v>1071068</v>
      </c>
      <c r="M273" s="131">
        <f>+L273*D273</f>
        <v>7497476</v>
      </c>
      <c r="N273" s="67">
        <f t="shared" ref="N273" si="513">AVERAGE(F273,I273,L273)</f>
        <v>1520291</v>
      </c>
      <c r="O273" s="67">
        <f t="shared" ref="O273" si="514">HARMEAN(F273,I273,L273)</f>
        <v>1440726.9111228501</v>
      </c>
      <c r="P273" s="67">
        <f t="shared" ref="P273" si="515">GEOMEAN(F273,I273,L273)</f>
        <v>1481876.7893120409</v>
      </c>
      <c r="Q273" s="184">
        <f t="shared" ref="Q273" si="516">ROUND(MIN(N273:P273),0)</f>
        <v>1440727</v>
      </c>
      <c r="R273" s="185">
        <f t="shared" ref="R273" si="517">+Q273*D273</f>
        <v>10085089</v>
      </c>
    </row>
    <row r="274" spans="1:18" ht="43.5" customHeight="1" x14ac:dyDescent="0.2">
      <c r="A274" s="148" t="s">
        <v>122</v>
      </c>
      <c r="B274" s="13" t="s">
        <v>206</v>
      </c>
      <c r="C274" s="8" t="s">
        <v>7</v>
      </c>
      <c r="D274" s="122" t="s">
        <v>126</v>
      </c>
      <c r="E274" s="8" t="s">
        <v>8</v>
      </c>
      <c r="F274" s="57">
        <v>1265484</v>
      </c>
      <c r="G274" s="44">
        <f>+F274*D274</f>
        <v>1265484</v>
      </c>
      <c r="H274" s="68" t="s">
        <v>247</v>
      </c>
      <c r="I274" s="67">
        <v>2242500</v>
      </c>
      <c r="J274" s="66">
        <f>+I274*D274</f>
        <v>2242500</v>
      </c>
      <c r="K274" s="131" t="s">
        <v>290</v>
      </c>
      <c r="L274" s="44">
        <v>1163012</v>
      </c>
      <c r="M274" s="44">
        <f>+L274*D274</f>
        <v>1163012</v>
      </c>
      <c r="N274" s="67">
        <f t="shared" ref="N274:N277" si="518">AVERAGE(F274,I274,L274)</f>
        <v>1556998.6666666667</v>
      </c>
      <c r="O274" s="67">
        <f t="shared" ref="O274:O277" si="519">HARMEAN(F274,I274,L274)</f>
        <v>1431312.2355153069</v>
      </c>
      <c r="P274" s="67">
        <f t="shared" ref="P274:P277" si="520">GEOMEAN(F274,I274,L274)</f>
        <v>1488873.3923231487</v>
      </c>
      <c r="Q274" s="184">
        <f t="shared" ref="Q274:Q277" si="521">ROUND(MIN(N274:P274),0)</f>
        <v>1431312</v>
      </c>
      <c r="R274" s="185">
        <f t="shared" ref="R274:R277" si="522">+Q274*D274</f>
        <v>1431312</v>
      </c>
    </row>
    <row r="275" spans="1:18" ht="45" customHeight="1" x14ac:dyDescent="0.2">
      <c r="A275" s="148" t="s">
        <v>196</v>
      </c>
      <c r="B275" s="13" t="s">
        <v>207</v>
      </c>
      <c r="C275" s="8" t="s">
        <v>7</v>
      </c>
      <c r="D275" s="122" t="s">
        <v>124</v>
      </c>
      <c r="E275" s="6" t="s">
        <v>8</v>
      </c>
      <c r="F275" s="57">
        <v>6711432</v>
      </c>
      <c r="G275" s="44">
        <f>+F275*D275</f>
        <v>13422864</v>
      </c>
      <c r="H275" s="34" t="s">
        <v>248</v>
      </c>
      <c r="I275" s="67">
        <v>10357833</v>
      </c>
      <c r="J275" s="66">
        <f>+I275*D275</f>
        <v>20715666</v>
      </c>
      <c r="K275" s="131" t="s">
        <v>291</v>
      </c>
      <c r="L275" s="44">
        <v>6862434</v>
      </c>
      <c r="M275" s="44">
        <f>+L275*D275</f>
        <v>13724868</v>
      </c>
      <c r="N275" s="67">
        <f t="shared" si="518"/>
        <v>7977233</v>
      </c>
      <c r="O275" s="67">
        <f t="shared" si="519"/>
        <v>7667424.3344571553</v>
      </c>
      <c r="P275" s="67">
        <f t="shared" si="520"/>
        <v>7813652.5074350024</v>
      </c>
      <c r="Q275" s="184">
        <f t="shared" si="521"/>
        <v>7667424</v>
      </c>
      <c r="R275" s="185">
        <f t="shared" si="522"/>
        <v>15334848</v>
      </c>
    </row>
    <row r="276" spans="1:18" ht="101.25" customHeight="1" x14ac:dyDescent="0.2">
      <c r="A276" s="148" t="s">
        <v>208</v>
      </c>
      <c r="B276" s="13" t="s">
        <v>209</v>
      </c>
      <c r="C276" s="8" t="s">
        <v>7</v>
      </c>
      <c r="D276" s="122" t="s">
        <v>124</v>
      </c>
      <c r="E276" s="8" t="s">
        <v>8</v>
      </c>
      <c r="F276" s="57">
        <v>826394</v>
      </c>
      <c r="G276" s="44">
        <f>+F276*D276</f>
        <v>1652788</v>
      </c>
      <c r="H276" s="68" t="s">
        <v>249</v>
      </c>
      <c r="I276" s="67">
        <v>1331500</v>
      </c>
      <c r="J276" s="66">
        <f>+I276*D276</f>
        <v>2663000</v>
      </c>
      <c r="K276" s="80" t="s">
        <v>292</v>
      </c>
      <c r="L276" s="44">
        <v>831185</v>
      </c>
      <c r="M276" s="44">
        <f>+L276*D276</f>
        <v>1662370</v>
      </c>
      <c r="N276" s="67">
        <f t="shared" si="518"/>
        <v>996359.66666666663</v>
      </c>
      <c r="O276" s="67">
        <f t="shared" si="519"/>
        <v>948103.70583241212</v>
      </c>
      <c r="P276" s="67">
        <f t="shared" si="520"/>
        <v>970678.34518511337</v>
      </c>
      <c r="Q276" s="184">
        <f t="shared" si="521"/>
        <v>948104</v>
      </c>
      <c r="R276" s="185">
        <f t="shared" si="522"/>
        <v>1896208</v>
      </c>
    </row>
    <row r="277" spans="1:18" ht="50.25" customHeight="1" x14ac:dyDescent="0.2">
      <c r="A277" s="148" t="s">
        <v>197</v>
      </c>
      <c r="B277" s="13" t="s">
        <v>210</v>
      </c>
      <c r="C277" s="8" t="s">
        <v>7</v>
      </c>
      <c r="D277" s="122" t="s">
        <v>126</v>
      </c>
      <c r="E277" s="8" t="s">
        <v>8</v>
      </c>
      <c r="F277" s="57">
        <v>1695524</v>
      </c>
      <c r="G277" s="44">
        <f>+F277*D277</f>
        <v>1695524</v>
      </c>
      <c r="H277" s="34" t="s">
        <v>250</v>
      </c>
      <c r="I277" s="67">
        <v>3131000</v>
      </c>
      <c r="J277" s="66">
        <f>+I277*D277</f>
        <v>3131000</v>
      </c>
      <c r="K277" s="80" t="s">
        <v>293</v>
      </c>
      <c r="L277" s="44">
        <v>1840000</v>
      </c>
      <c r="M277" s="44">
        <f>+L277*D277</f>
        <v>1840000</v>
      </c>
      <c r="N277" s="67">
        <f t="shared" si="518"/>
        <v>2222174.6666666665</v>
      </c>
      <c r="O277" s="67">
        <f t="shared" si="519"/>
        <v>2065186.6388190545</v>
      </c>
      <c r="P277" s="67">
        <f t="shared" si="520"/>
        <v>2137641.8535378561</v>
      </c>
      <c r="Q277" s="184">
        <f t="shared" si="521"/>
        <v>2065187</v>
      </c>
      <c r="R277" s="185">
        <f t="shared" si="522"/>
        <v>2065187</v>
      </c>
    </row>
    <row r="278" spans="1:18" ht="13.5" customHeight="1" x14ac:dyDescent="0.2">
      <c r="A278" s="149"/>
      <c r="B278" s="73"/>
      <c r="C278" s="9"/>
      <c r="D278" s="123"/>
      <c r="E278" s="9"/>
      <c r="F278" s="58"/>
      <c r="G278" s="46">
        <v>30813798</v>
      </c>
      <c r="H278" s="80"/>
      <c r="I278" s="80"/>
      <c r="J278" s="94">
        <f>SUM(J273:J277)</f>
        <v>40403666</v>
      </c>
      <c r="K278" s="80"/>
      <c r="L278" s="131"/>
      <c r="M278" s="46">
        <f>SUM(M273:M277)</f>
        <v>25887726</v>
      </c>
      <c r="N278" s="80"/>
      <c r="O278" s="80"/>
      <c r="P278" s="80"/>
      <c r="Q278" s="80"/>
      <c r="R278" s="187">
        <f>SUM(R273:R277)</f>
        <v>30812644</v>
      </c>
    </row>
    <row r="279" spans="1:18" ht="13.5" customHeight="1" x14ac:dyDescent="0.2">
      <c r="A279" s="151"/>
      <c r="C279" s="41"/>
      <c r="E279" s="41"/>
      <c r="F279" s="62"/>
      <c r="G279" s="48"/>
      <c r="H279" s="188"/>
      <c r="J279" s="189"/>
      <c r="M279" s="190"/>
    </row>
    <row r="280" spans="1:18" ht="14.25" customHeight="1" x14ac:dyDescent="0.2">
      <c r="A280" s="304" t="s">
        <v>116</v>
      </c>
      <c r="B280" s="305"/>
      <c r="C280" s="306"/>
      <c r="D280" s="306"/>
      <c r="E280" s="306"/>
      <c r="F280" s="305"/>
      <c r="G280" s="307"/>
      <c r="H280" s="299" t="s">
        <v>116</v>
      </c>
      <c r="I280" s="300"/>
      <c r="J280" s="301"/>
      <c r="K280" s="302" t="s">
        <v>116</v>
      </c>
      <c r="L280" s="300"/>
      <c r="M280" s="303"/>
    </row>
    <row r="281" spans="1:18" ht="15.75" customHeight="1" x14ac:dyDescent="0.2">
      <c r="A281" s="150" t="s">
        <v>148</v>
      </c>
      <c r="B281" s="155" t="s">
        <v>115</v>
      </c>
      <c r="C281" s="3" t="s">
        <v>173</v>
      </c>
      <c r="D281" s="120" t="s">
        <v>91</v>
      </c>
      <c r="E281" s="4" t="s">
        <v>120</v>
      </c>
      <c r="F281" s="61" t="s">
        <v>121</v>
      </c>
      <c r="G281" s="44" t="s">
        <v>253</v>
      </c>
      <c r="H281" s="69" t="s">
        <v>115</v>
      </c>
      <c r="I281" s="138" t="s">
        <v>121</v>
      </c>
      <c r="J281" s="136" t="s">
        <v>117</v>
      </c>
      <c r="K281" s="69" t="s">
        <v>115</v>
      </c>
      <c r="L281" s="138" t="s">
        <v>121</v>
      </c>
      <c r="M281" s="136" t="s">
        <v>117</v>
      </c>
    </row>
    <row r="282" spans="1:18" ht="106.5" customHeight="1" x14ac:dyDescent="0.2">
      <c r="A282" s="148" t="s">
        <v>198</v>
      </c>
      <c r="B282" s="157" t="s">
        <v>211</v>
      </c>
      <c r="C282" s="8" t="s">
        <v>7</v>
      </c>
      <c r="D282" s="122" t="s">
        <v>212</v>
      </c>
      <c r="E282" s="8" t="s">
        <v>8</v>
      </c>
      <c r="F282" s="57">
        <v>832584</v>
      </c>
      <c r="G282" s="44">
        <f>+F282*D282</f>
        <v>8325840</v>
      </c>
      <c r="H282" s="106" t="s">
        <v>251</v>
      </c>
      <c r="I282" s="67">
        <v>913333</v>
      </c>
      <c r="J282" s="107">
        <f>+I282*D282</f>
        <v>9133330</v>
      </c>
      <c r="K282" s="110" t="s">
        <v>251</v>
      </c>
      <c r="L282" s="72">
        <v>832584</v>
      </c>
      <c r="M282" s="44">
        <f>+L282*D282</f>
        <v>8325840</v>
      </c>
      <c r="N282" s="67">
        <f t="shared" ref="N282:N283" si="523">AVERAGE(F282,I282,L282)</f>
        <v>859500.33333333337</v>
      </c>
      <c r="O282" s="67">
        <f t="shared" ref="O282:O283" si="524">HARMEAN(F282,I282,L282)</f>
        <v>857865.68672219594</v>
      </c>
      <c r="P282" s="67">
        <f t="shared" ref="P282:P283" si="525">GEOMEAN(F282,I282,L282)</f>
        <v>858674.21879134199</v>
      </c>
      <c r="Q282" s="184">
        <f t="shared" ref="Q282:Q283" si="526">ROUND(MIN(N282:P282),0)</f>
        <v>857866</v>
      </c>
      <c r="R282" s="185">
        <f t="shared" ref="R282:R283" si="527">+Q282*D282</f>
        <v>8578660</v>
      </c>
    </row>
    <row r="283" spans="1:18" ht="78" customHeight="1" x14ac:dyDescent="0.2">
      <c r="A283" s="148" t="s">
        <v>130</v>
      </c>
      <c r="B283" s="157" t="s">
        <v>213</v>
      </c>
      <c r="C283" s="8" t="s">
        <v>7</v>
      </c>
      <c r="D283" s="122" t="s">
        <v>212</v>
      </c>
      <c r="E283" s="6" t="s">
        <v>8</v>
      </c>
      <c r="F283" s="57">
        <v>999184</v>
      </c>
      <c r="G283" s="44">
        <f>+F283*D283</f>
        <v>9991840</v>
      </c>
      <c r="H283" s="68" t="s">
        <v>213</v>
      </c>
      <c r="I283" s="67">
        <v>1553333</v>
      </c>
      <c r="J283" s="107">
        <f>+I283*D283</f>
        <v>15533330</v>
      </c>
      <c r="K283" s="111" t="s">
        <v>213</v>
      </c>
      <c r="L283" s="72">
        <v>999184</v>
      </c>
      <c r="M283" s="44">
        <f>+L283*D283</f>
        <v>9991840</v>
      </c>
      <c r="N283" s="67">
        <f t="shared" si="523"/>
        <v>1183900.3333333333</v>
      </c>
      <c r="O283" s="67">
        <f t="shared" si="524"/>
        <v>1134039.587616693</v>
      </c>
      <c r="P283" s="67">
        <f t="shared" si="525"/>
        <v>1157493.3473742725</v>
      </c>
      <c r="Q283" s="184">
        <f t="shared" si="526"/>
        <v>1134040</v>
      </c>
      <c r="R283" s="185">
        <f t="shared" si="527"/>
        <v>11340400</v>
      </c>
    </row>
    <row r="284" spans="1:18" ht="18" customHeight="1" x14ac:dyDescent="0.2">
      <c r="A284" s="149"/>
      <c r="B284" s="158"/>
      <c r="C284" s="9"/>
      <c r="D284" s="123"/>
      <c r="E284" s="9"/>
      <c r="F284" s="58"/>
      <c r="G284" s="46">
        <v>18317670</v>
      </c>
      <c r="H284" s="108"/>
      <c r="I284" s="67"/>
      <c r="J284" s="46">
        <f>SUM(J282:J283)</f>
        <v>24666660</v>
      </c>
      <c r="M284" s="46">
        <f>SUM(M282:M283)</f>
        <v>18317680</v>
      </c>
      <c r="R284" s="187">
        <f>SUM(R282:R283)</f>
        <v>19919060</v>
      </c>
    </row>
    <row r="285" spans="1:18" ht="9.4499999999999993" customHeight="1" x14ac:dyDescent="0.2">
      <c r="B285" s="130"/>
      <c r="E285" s="12" t="s">
        <v>117</v>
      </c>
      <c r="F285" s="130" t="s">
        <v>254</v>
      </c>
      <c r="G285" s="49">
        <f>+G7+G12+G17+G22+G28+G33+G38+G44+G49+G53+G57+G61+G65+G69+G73+G78+G83+G88+G94+G97+G101+G104+G112+G116+G121+G126+G130+G135+G139+G145+G149+G154+G162+G167+G174+G179+G183+G188+G194+G198+G201+G206+G215+G219+G222+G227+G231+G235+G239+G243+G250+G255+G259+G262+G267+G270+G278+G284</f>
        <v>796694189</v>
      </c>
      <c r="I285" s="130" t="s">
        <v>254</v>
      </c>
      <c r="J285" s="154">
        <f>+J7+J12+J17+J22+J28+J33+J38+J44+J49+J53+J57+J61+J65+J69+J73+J78+J83+J88+J94+J94+J97+J101+J104+J112+J116+J121+J126+J130+J135+J139+J145+J149+J154+J162+J167+J174+J179+J183+J188+J194+J198+J201+J206+J215+J219+J222+J227+J231+J235+J239+J243+J250+J255+J259+J262+J267+J270+J278+J284</f>
        <v>1041573184.6666669</v>
      </c>
      <c r="R285" s="183">
        <f>+R7+R12+R17+R21+R28+R33+R38+R44+R49+R53+R57+R61+R65+R69+R73+R78+R83+R88+R94+R97+R101+R104+R112+R116+R121+R126+R130+R135+R139+R145+R149+R154+R162+R167+R174+R179+R183+R188+R194+R198+R201+R206+R215+R219+R227+R231+R235+R239+R243+R250+R255+R259+R262+R267+R270+R278+R284</f>
        <v>811533357</v>
      </c>
    </row>
    <row r="286" spans="1:18" ht="10.5" customHeight="1" x14ac:dyDescent="0.2">
      <c r="B286" s="130"/>
      <c r="E286" s="12" t="s">
        <v>118</v>
      </c>
      <c r="F286" s="130" t="s">
        <v>255</v>
      </c>
      <c r="G286" s="49">
        <f>+G285*19%</f>
        <v>151371895.91</v>
      </c>
      <c r="I286" s="130" t="s">
        <v>255</v>
      </c>
      <c r="J286" s="154">
        <f>+J285*19%</f>
        <v>197898905.0866667</v>
      </c>
      <c r="R286" s="183">
        <f>+R285*19%</f>
        <v>154191337.83000001</v>
      </c>
    </row>
    <row r="287" spans="1:18" ht="10.5" customHeight="1" x14ac:dyDescent="0.2">
      <c r="B287" s="130"/>
      <c r="E287" s="13" t="s">
        <v>214</v>
      </c>
      <c r="F287" s="130" t="s">
        <v>256</v>
      </c>
      <c r="G287" s="50">
        <f>+G285+G286</f>
        <v>948066084.90999997</v>
      </c>
      <c r="I287" s="130" t="s">
        <v>256</v>
      </c>
      <c r="J287" s="154">
        <f>SUM(J285:J286)</f>
        <v>1239472089.7533336</v>
      </c>
      <c r="R287" s="183">
        <f>+R285+R286</f>
        <v>965724694.83000004</v>
      </c>
    </row>
    <row r="288" spans="1:18" ht="10.5" customHeight="1" x14ac:dyDescent="0.2"/>
    <row r="289" spans="8:8" x14ac:dyDescent="0.2">
      <c r="H289" s="79"/>
    </row>
  </sheetData>
  <mergeCells count="18">
    <mergeCell ref="F2:G2"/>
    <mergeCell ref="N2:R2"/>
    <mergeCell ref="K2:M2"/>
    <mergeCell ref="H2:J2"/>
    <mergeCell ref="K8:L8"/>
    <mergeCell ref="K29:L29"/>
    <mergeCell ref="H105:I105"/>
    <mergeCell ref="H8:I8"/>
    <mergeCell ref="H29:I29"/>
    <mergeCell ref="H100:I100"/>
    <mergeCell ref="K271:M271"/>
    <mergeCell ref="H280:J280"/>
    <mergeCell ref="K280:M280"/>
    <mergeCell ref="A280:G280"/>
    <mergeCell ref="A207:G207"/>
    <mergeCell ref="K207:M207"/>
    <mergeCell ref="H207:I207"/>
    <mergeCell ref="H271:J27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A7EEF-5F29-41B9-A3A1-D28F60321AB5}">
  <dimension ref="A1:E279"/>
  <sheetViews>
    <sheetView tabSelected="1" topLeftCell="A272" zoomScale="110" zoomScaleNormal="110" workbookViewId="0">
      <selection activeCell="B275" sqref="B275"/>
    </sheetView>
  </sheetViews>
  <sheetFormatPr baseColWidth="10" defaultColWidth="9.109375" defaultRowHeight="11.4" x14ac:dyDescent="0.2"/>
  <cols>
    <col min="1" max="1" width="4.44140625" style="288" customWidth="1"/>
    <col min="2" max="2" width="65.77734375" style="290" customWidth="1"/>
    <col min="3" max="3" width="15" style="288" customWidth="1"/>
    <col min="4" max="4" width="10.88671875" style="289" customWidth="1"/>
    <col min="5" max="16384" width="9.109375" style="271"/>
  </cols>
  <sheetData>
    <row r="1" spans="1:4" ht="22.2" customHeight="1" thickTop="1" thickBot="1" x14ac:dyDescent="0.25">
      <c r="A1" s="323" t="s">
        <v>1</v>
      </c>
      <c r="B1" s="324"/>
      <c r="C1" s="324"/>
      <c r="D1" s="325"/>
    </row>
    <row r="2" spans="1:4" s="275" customFormat="1" ht="21.6" customHeight="1" thickTop="1" x14ac:dyDescent="0.3">
      <c r="A2" s="291" t="s">
        <v>2</v>
      </c>
      <c r="B2" s="292" t="s">
        <v>3</v>
      </c>
      <c r="C2" s="331" t="s">
        <v>119</v>
      </c>
      <c r="D2" s="291" t="s">
        <v>4</v>
      </c>
    </row>
    <row r="3" spans="1:4" ht="12" customHeight="1" x14ac:dyDescent="0.2">
      <c r="A3" s="335">
        <v>1</v>
      </c>
      <c r="B3" s="336" t="s">
        <v>5</v>
      </c>
      <c r="C3" s="283"/>
      <c r="D3" s="285"/>
    </row>
    <row r="4" spans="1:4" ht="16.5" customHeight="1" x14ac:dyDescent="0.2">
      <c r="A4" s="283">
        <v>1.1000000000000001</v>
      </c>
      <c r="B4" s="284" t="s">
        <v>324</v>
      </c>
      <c r="C4" s="283" t="s">
        <v>7</v>
      </c>
      <c r="D4" s="285">
        <v>2</v>
      </c>
    </row>
    <row r="5" spans="1:4" ht="18" customHeight="1" x14ac:dyDescent="0.2">
      <c r="A5" s="276" t="s">
        <v>122</v>
      </c>
      <c r="B5" s="277" t="s">
        <v>312</v>
      </c>
      <c r="C5" s="276" t="s">
        <v>7</v>
      </c>
      <c r="D5" s="278">
        <v>2</v>
      </c>
    </row>
    <row r="6" spans="1:4" ht="15.6" customHeight="1" x14ac:dyDescent="0.2">
      <c r="A6" s="283"/>
      <c r="B6" s="284"/>
      <c r="C6" s="283"/>
      <c r="D6" s="285"/>
    </row>
    <row r="7" spans="1:4" ht="11.25" customHeight="1" x14ac:dyDescent="0.2">
      <c r="A7" s="335">
        <v>2</v>
      </c>
      <c r="B7" s="336" t="s">
        <v>9</v>
      </c>
      <c r="C7" s="283"/>
      <c r="D7" s="285"/>
    </row>
    <row r="8" spans="1:4" ht="12" customHeight="1" x14ac:dyDescent="0.2">
      <c r="A8" s="283">
        <v>2.1</v>
      </c>
      <c r="B8" s="284" t="s">
        <v>313</v>
      </c>
      <c r="C8" s="285" t="s">
        <v>7</v>
      </c>
      <c r="D8" s="285">
        <v>1</v>
      </c>
    </row>
    <row r="9" spans="1:4" ht="20.25" customHeight="1" x14ac:dyDescent="0.2">
      <c r="A9" s="276" t="s">
        <v>125</v>
      </c>
      <c r="B9" s="277" t="s">
        <v>312</v>
      </c>
      <c r="C9" s="276" t="s">
        <v>7</v>
      </c>
      <c r="D9" s="278">
        <v>1</v>
      </c>
    </row>
    <row r="10" spans="1:4" ht="14.25" customHeight="1" x14ac:dyDescent="0.2">
      <c r="A10" s="276" t="s">
        <v>127</v>
      </c>
      <c r="B10" s="277" t="s">
        <v>317</v>
      </c>
      <c r="C10" s="276" t="s">
        <v>7</v>
      </c>
      <c r="D10" s="278">
        <v>9</v>
      </c>
    </row>
    <row r="11" spans="1:4" ht="9" customHeight="1" x14ac:dyDescent="0.2">
      <c r="A11" s="283"/>
      <c r="B11" s="284"/>
      <c r="C11" s="283"/>
      <c r="D11" s="285"/>
    </row>
    <row r="12" spans="1:4" ht="12" customHeight="1" x14ac:dyDescent="0.2">
      <c r="A12" s="335">
        <v>3</v>
      </c>
      <c r="B12" s="336" t="s">
        <v>11</v>
      </c>
      <c r="C12" s="283"/>
      <c r="D12" s="285"/>
    </row>
    <row r="13" spans="1:4" ht="11.25" customHeight="1" x14ac:dyDescent="0.2">
      <c r="A13" s="283">
        <v>3.1</v>
      </c>
      <c r="B13" s="284" t="s">
        <v>79</v>
      </c>
      <c r="C13" s="283" t="s">
        <v>7</v>
      </c>
      <c r="D13" s="285">
        <v>1</v>
      </c>
    </row>
    <row r="14" spans="1:4" ht="12.75" customHeight="1" x14ac:dyDescent="0.2">
      <c r="A14" s="276" t="s">
        <v>130</v>
      </c>
      <c r="B14" s="277" t="s">
        <v>314</v>
      </c>
      <c r="C14" s="276" t="s">
        <v>7</v>
      </c>
      <c r="D14" s="278">
        <v>1</v>
      </c>
    </row>
    <row r="15" spans="1:4" ht="15.75" customHeight="1" x14ac:dyDescent="0.2">
      <c r="A15" s="276" t="s">
        <v>132</v>
      </c>
      <c r="B15" s="277" t="s">
        <v>133</v>
      </c>
      <c r="C15" s="276" t="s">
        <v>7</v>
      </c>
      <c r="D15" s="278">
        <v>2</v>
      </c>
    </row>
    <row r="16" spans="1:4" ht="11.25" customHeight="1" x14ac:dyDescent="0.2">
      <c r="A16" s="283"/>
      <c r="B16" s="284"/>
      <c r="C16" s="283"/>
      <c r="D16" s="285"/>
    </row>
    <row r="17" spans="1:4" ht="12.75" customHeight="1" x14ac:dyDescent="0.2">
      <c r="A17" s="335">
        <v>4</v>
      </c>
      <c r="B17" s="336" t="s">
        <v>13</v>
      </c>
      <c r="C17" s="283"/>
      <c r="D17" s="285"/>
    </row>
    <row r="18" spans="1:4" ht="15.75" customHeight="1" x14ac:dyDescent="0.2">
      <c r="A18" s="283">
        <v>4.0999999999999996</v>
      </c>
      <c r="B18" s="277" t="s">
        <v>315</v>
      </c>
      <c r="C18" s="283" t="s">
        <v>7</v>
      </c>
      <c r="D18" s="285">
        <v>1</v>
      </c>
    </row>
    <row r="19" spans="1:4" ht="15.75" customHeight="1" x14ac:dyDescent="0.2">
      <c r="A19" s="283">
        <v>4.2</v>
      </c>
      <c r="B19" s="284" t="s">
        <v>313</v>
      </c>
      <c r="C19" s="285" t="s">
        <v>7</v>
      </c>
      <c r="D19" s="285">
        <v>5</v>
      </c>
    </row>
    <row r="20" spans="1:4" ht="15.75" customHeight="1" x14ac:dyDescent="0.2">
      <c r="A20" s="276" t="s">
        <v>134</v>
      </c>
      <c r="B20" s="277" t="s">
        <v>312</v>
      </c>
      <c r="C20" s="276" t="s">
        <v>7</v>
      </c>
      <c r="D20" s="278">
        <v>9</v>
      </c>
    </row>
    <row r="21" spans="1:4" ht="12.6" customHeight="1" x14ac:dyDescent="0.2">
      <c r="A21" s="283"/>
      <c r="B21" s="284"/>
      <c r="C21" s="283"/>
      <c r="D21" s="285"/>
    </row>
    <row r="22" spans="1:4" ht="11.25" customHeight="1" x14ac:dyDescent="0.2">
      <c r="A22" s="335">
        <v>5</v>
      </c>
      <c r="B22" s="336" t="s">
        <v>16</v>
      </c>
      <c r="C22" s="283"/>
      <c r="D22" s="285"/>
    </row>
    <row r="23" spans="1:4" ht="11.25" customHeight="1" x14ac:dyDescent="0.2">
      <c r="A23" s="283">
        <v>5.0999999999999996</v>
      </c>
      <c r="B23" s="277" t="s">
        <v>315</v>
      </c>
      <c r="C23" s="283" t="s">
        <v>7</v>
      </c>
      <c r="D23" s="285">
        <f>1+1</f>
        <v>2</v>
      </c>
    </row>
    <row r="24" spans="1:4" ht="19.5" customHeight="1" x14ac:dyDescent="0.2">
      <c r="A24" s="276" t="s">
        <v>136</v>
      </c>
      <c r="B24" s="277" t="s">
        <v>312</v>
      </c>
      <c r="C24" s="276" t="s">
        <v>7</v>
      </c>
      <c r="D24" s="278">
        <v>8</v>
      </c>
    </row>
    <row r="25" spans="1:4" ht="11.25" customHeight="1" x14ac:dyDescent="0.2">
      <c r="A25" s="283">
        <v>5.4</v>
      </c>
      <c r="B25" s="284" t="s">
        <v>18</v>
      </c>
      <c r="C25" s="283" t="s">
        <v>7</v>
      </c>
      <c r="D25" s="285">
        <v>2</v>
      </c>
    </row>
    <row r="26" spans="1:4" ht="11.25" customHeight="1" x14ac:dyDescent="0.2">
      <c r="A26" s="283"/>
      <c r="B26" s="284"/>
      <c r="C26" s="283"/>
      <c r="D26" s="285"/>
    </row>
    <row r="27" spans="1:4" ht="10.5" customHeight="1" x14ac:dyDescent="0.2">
      <c r="A27" s="335">
        <v>7</v>
      </c>
      <c r="B27" s="336" t="s">
        <v>20</v>
      </c>
      <c r="C27" s="283"/>
      <c r="D27" s="278"/>
    </row>
    <row r="28" spans="1:4" ht="14.25" customHeight="1" x14ac:dyDescent="0.2">
      <c r="A28" s="283">
        <v>7.1</v>
      </c>
      <c r="B28" s="284" t="s">
        <v>79</v>
      </c>
      <c r="C28" s="283" t="s">
        <v>7</v>
      </c>
      <c r="D28" s="278">
        <v>1</v>
      </c>
    </row>
    <row r="29" spans="1:4" ht="15.75" customHeight="1" x14ac:dyDescent="0.2">
      <c r="A29" s="276" t="s">
        <v>140</v>
      </c>
      <c r="B29" s="277" t="s">
        <v>314</v>
      </c>
      <c r="C29" s="276" t="s">
        <v>7</v>
      </c>
      <c r="D29" s="278">
        <v>1</v>
      </c>
    </row>
    <row r="30" spans="1:4" ht="15.75" customHeight="1" x14ac:dyDescent="0.2">
      <c r="A30" s="276" t="s">
        <v>141</v>
      </c>
      <c r="B30" s="277" t="s">
        <v>133</v>
      </c>
      <c r="C30" s="276" t="s">
        <v>7</v>
      </c>
      <c r="D30" s="278">
        <v>2</v>
      </c>
    </row>
    <row r="31" spans="1:4" ht="9.75" customHeight="1" x14ac:dyDescent="0.2">
      <c r="A31" s="283"/>
      <c r="B31" s="284"/>
      <c r="C31" s="283"/>
      <c r="D31" s="278"/>
    </row>
    <row r="32" spans="1:4" ht="12" customHeight="1" x14ac:dyDescent="0.2">
      <c r="A32" s="335">
        <v>8</v>
      </c>
      <c r="B32" s="336" t="s">
        <v>21</v>
      </c>
      <c r="C32" s="283"/>
      <c r="D32" s="278"/>
    </row>
    <row r="33" spans="1:4" ht="24.75" customHeight="1" x14ac:dyDescent="0.2">
      <c r="A33" s="283">
        <v>8.1</v>
      </c>
      <c r="B33" s="277" t="s">
        <v>331</v>
      </c>
      <c r="C33" s="283" t="s">
        <v>7</v>
      </c>
      <c r="D33" s="278">
        <v>1</v>
      </c>
    </row>
    <row r="34" spans="1:4" ht="22.5" customHeight="1" x14ac:dyDescent="0.2">
      <c r="A34" s="276" t="s">
        <v>143</v>
      </c>
      <c r="B34" s="277" t="s">
        <v>312</v>
      </c>
      <c r="C34" s="276" t="s">
        <v>7</v>
      </c>
      <c r="D34" s="278">
        <v>6</v>
      </c>
    </row>
    <row r="35" spans="1:4" ht="21.6" customHeight="1" x14ac:dyDescent="0.2">
      <c r="A35" s="283">
        <v>8.4</v>
      </c>
      <c r="B35" s="277" t="s">
        <v>23</v>
      </c>
      <c r="C35" s="283" t="s">
        <v>7</v>
      </c>
      <c r="D35" s="278">
        <v>5</v>
      </c>
    </row>
    <row r="36" spans="1:4" ht="9" customHeight="1" x14ac:dyDescent="0.2">
      <c r="A36" s="283"/>
      <c r="B36" s="284"/>
      <c r="C36" s="283"/>
      <c r="D36" s="278"/>
    </row>
    <row r="37" spans="1:4" ht="8.4" customHeight="1" x14ac:dyDescent="0.2">
      <c r="A37" s="335">
        <v>9</v>
      </c>
      <c r="B37" s="336" t="s">
        <v>24</v>
      </c>
      <c r="C37" s="283"/>
      <c r="D37" s="278"/>
    </row>
    <row r="38" spans="1:4" ht="11.25" customHeight="1" x14ac:dyDescent="0.2">
      <c r="A38" s="283">
        <v>9.1</v>
      </c>
      <c r="B38" s="284" t="s">
        <v>79</v>
      </c>
      <c r="C38" s="283" t="s">
        <v>7</v>
      </c>
      <c r="D38" s="278">
        <v>1</v>
      </c>
    </row>
    <row r="39" spans="1:4" ht="12" customHeight="1" x14ac:dyDescent="0.2">
      <c r="A39" s="276" t="s">
        <v>145</v>
      </c>
      <c r="B39" s="277" t="s">
        <v>314</v>
      </c>
      <c r="C39" s="276" t="s">
        <v>7</v>
      </c>
      <c r="D39" s="278">
        <v>1</v>
      </c>
    </row>
    <row r="40" spans="1:4" ht="12" customHeight="1" x14ac:dyDescent="0.2">
      <c r="A40" s="276" t="s">
        <v>146</v>
      </c>
      <c r="B40" s="277" t="s">
        <v>133</v>
      </c>
      <c r="C40" s="276" t="s">
        <v>7</v>
      </c>
      <c r="D40" s="278">
        <v>2</v>
      </c>
    </row>
    <row r="41" spans="1:4" ht="9" customHeight="1" x14ac:dyDescent="0.2">
      <c r="A41" s="283"/>
      <c r="B41" s="284"/>
      <c r="C41" s="283"/>
      <c r="D41" s="278"/>
    </row>
    <row r="42" spans="1:4" ht="8.4" customHeight="1" x14ac:dyDescent="0.2">
      <c r="A42" s="335">
        <v>10</v>
      </c>
      <c r="B42" s="336" t="s">
        <v>25</v>
      </c>
      <c r="C42" s="283"/>
      <c r="D42" s="278"/>
    </row>
    <row r="43" spans="1:4" ht="15.75" customHeight="1" x14ac:dyDescent="0.2">
      <c r="A43" s="283">
        <v>10.1</v>
      </c>
      <c r="B43" s="277" t="s">
        <v>315</v>
      </c>
      <c r="C43" s="283" t="s">
        <v>7</v>
      </c>
      <c r="D43" s="278">
        <v>1</v>
      </c>
    </row>
    <row r="44" spans="1:4" ht="11.25" customHeight="1" x14ac:dyDescent="0.2">
      <c r="A44" s="276" t="s">
        <v>147</v>
      </c>
      <c r="B44" s="277" t="s">
        <v>312</v>
      </c>
      <c r="C44" s="276" t="s">
        <v>7</v>
      </c>
      <c r="D44" s="278">
        <f>3+1</f>
        <v>4</v>
      </c>
    </row>
    <row r="45" spans="1:4" ht="11.25" customHeight="1" x14ac:dyDescent="0.2">
      <c r="A45" s="283"/>
      <c r="B45" s="284"/>
      <c r="C45" s="283"/>
      <c r="D45" s="278"/>
    </row>
    <row r="46" spans="1:4" ht="11.25" customHeight="1" x14ac:dyDescent="0.2">
      <c r="A46" s="335">
        <v>11</v>
      </c>
      <c r="B46" s="336" t="s">
        <v>27</v>
      </c>
      <c r="C46" s="283"/>
      <c r="D46" s="278"/>
    </row>
    <row r="47" spans="1:4" ht="17.25" customHeight="1" x14ac:dyDescent="0.2">
      <c r="A47" s="283">
        <v>11.1</v>
      </c>
      <c r="B47" s="284" t="s">
        <v>316</v>
      </c>
      <c r="C47" s="283" t="s">
        <v>7</v>
      </c>
      <c r="D47" s="278">
        <v>1</v>
      </c>
    </row>
    <row r="48" spans="1:4" ht="21.75" customHeight="1" x14ac:dyDescent="0.2">
      <c r="A48" s="276" t="s">
        <v>149</v>
      </c>
      <c r="B48" s="277" t="s">
        <v>321</v>
      </c>
      <c r="C48" s="276" t="s">
        <v>7</v>
      </c>
      <c r="D48" s="278">
        <v>4</v>
      </c>
    </row>
    <row r="49" spans="1:4" ht="9.75" customHeight="1" x14ac:dyDescent="0.2">
      <c r="A49" s="283"/>
      <c r="B49" s="284"/>
      <c r="C49" s="283"/>
      <c r="D49" s="278"/>
    </row>
    <row r="50" spans="1:4" ht="8.4" customHeight="1" x14ac:dyDescent="0.2">
      <c r="A50" s="335">
        <v>12</v>
      </c>
      <c r="B50" s="336" t="s">
        <v>29</v>
      </c>
      <c r="C50" s="283"/>
      <c r="D50" s="278"/>
    </row>
    <row r="51" spans="1:4" ht="45.75" customHeight="1" x14ac:dyDescent="0.2">
      <c r="A51" s="283">
        <v>12.1</v>
      </c>
      <c r="B51" s="277" t="s">
        <v>311</v>
      </c>
      <c r="C51" s="283" t="s">
        <v>7</v>
      </c>
      <c r="D51" s="278">
        <v>14</v>
      </c>
    </row>
    <row r="52" spans="1:4" ht="18.75" customHeight="1" x14ac:dyDescent="0.2">
      <c r="A52" s="276" t="s">
        <v>152</v>
      </c>
      <c r="B52" s="277" t="s">
        <v>312</v>
      </c>
      <c r="C52" s="276" t="s">
        <v>7</v>
      </c>
      <c r="D52" s="278">
        <v>14</v>
      </c>
    </row>
    <row r="53" spans="1:4" ht="18.75" customHeight="1" x14ac:dyDescent="0.2">
      <c r="A53" s="276">
        <v>12.3</v>
      </c>
      <c r="B53" s="277" t="s">
        <v>133</v>
      </c>
      <c r="C53" s="276"/>
      <c r="D53" s="278">
        <v>14</v>
      </c>
    </row>
    <row r="54" spans="1:4" ht="10.5" customHeight="1" x14ac:dyDescent="0.2">
      <c r="A54" s="283"/>
      <c r="B54" s="284"/>
      <c r="C54" s="283"/>
      <c r="D54" s="278"/>
    </row>
    <row r="55" spans="1:4" ht="8.4" customHeight="1" x14ac:dyDescent="0.2">
      <c r="A55" s="335">
        <v>13</v>
      </c>
      <c r="B55" s="336" t="s">
        <v>30</v>
      </c>
      <c r="C55" s="283"/>
      <c r="D55" s="278"/>
    </row>
    <row r="56" spans="1:4" ht="15.75" customHeight="1" x14ac:dyDescent="0.2">
      <c r="A56" s="283">
        <v>13.1</v>
      </c>
      <c r="B56" s="284" t="s">
        <v>330</v>
      </c>
      <c r="C56" s="283" t="s">
        <v>7</v>
      </c>
      <c r="D56" s="278">
        <v>2</v>
      </c>
    </row>
    <row r="57" spans="1:4" ht="16.5" customHeight="1" x14ac:dyDescent="0.2">
      <c r="A57" s="276" t="s">
        <v>154</v>
      </c>
      <c r="B57" s="277" t="s">
        <v>312</v>
      </c>
      <c r="C57" s="276" t="s">
        <v>7</v>
      </c>
      <c r="D57" s="278">
        <v>2</v>
      </c>
    </row>
    <row r="58" spans="1:4" ht="13.5" customHeight="1" x14ac:dyDescent="0.2">
      <c r="A58" s="283"/>
      <c r="B58" s="284"/>
      <c r="C58" s="283"/>
      <c r="D58" s="278"/>
    </row>
    <row r="59" spans="1:4" ht="8.4" customHeight="1" x14ac:dyDescent="0.2">
      <c r="A59" s="335">
        <v>14</v>
      </c>
      <c r="B59" s="336" t="s">
        <v>32</v>
      </c>
      <c r="C59" s="283"/>
      <c r="D59" s="278"/>
    </row>
    <row r="60" spans="1:4" ht="17.399999999999999" customHeight="1" x14ac:dyDescent="0.2">
      <c r="A60" s="283">
        <v>14.1</v>
      </c>
      <c r="B60" s="277" t="s">
        <v>340</v>
      </c>
      <c r="C60" s="283" t="s">
        <v>7</v>
      </c>
      <c r="D60" s="278">
        <v>1</v>
      </c>
    </row>
    <row r="61" spans="1:4" ht="17.25" customHeight="1" x14ac:dyDescent="0.2">
      <c r="A61" s="276" t="s">
        <v>155</v>
      </c>
      <c r="B61" s="277" t="s">
        <v>312</v>
      </c>
      <c r="C61" s="276" t="s">
        <v>7</v>
      </c>
      <c r="D61" s="278">
        <v>1</v>
      </c>
    </row>
    <row r="62" spans="1:4" ht="9.75" customHeight="1" x14ac:dyDescent="0.2">
      <c r="A62" s="283"/>
      <c r="B62" s="284"/>
      <c r="C62" s="283"/>
      <c r="D62" s="278"/>
    </row>
    <row r="63" spans="1:4" ht="8.4" customHeight="1" x14ac:dyDescent="0.2">
      <c r="A63" s="335">
        <v>15</v>
      </c>
      <c r="B63" s="336" t="s">
        <v>34</v>
      </c>
      <c r="C63" s="283"/>
      <c r="D63" s="278"/>
    </row>
    <row r="64" spans="1:4" ht="13.5" customHeight="1" x14ac:dyDescent="0.2">
      <c r="A64" s="283">
        <v>15.1</v>
      </c>
      <c r="B64" s="284" t="s">
        <v>328</v>
      </c>
      <c r="C64" s="283" t="s">
        <v>7</v>
      </c>
      <c r="D64" s="278">
        <v>1</v>
      </c>
    </row>
    <row r="65" spans="1:4" ht="21" customHeight="1" x14ac:dyDescent="0.2">
      <c r="A65" s="276" t="s">
        <v>156</v>
      </c>
      <c r="B65" s="277" t="s">
        <v>312</v>
      </c>
      <c r="C65" s="276" t="s">
        <v>7</v>
      </c>
      <c r="D65" s="278">
        <v>1</v>
      </c>
    </row>
    <row r="66" spans="1:4" ht="10.5" customHeight="1" x14ac:dyDescent="0.2">
      <c r="A66" s="283"/>
      <c r="B66" s="284"/>
      <c r="C66" s="283"/>
      <c r="D66" s="278"/>
    </row>
    <row r="67" spans="1:4" ht="8.4" customHeight="1" x14ac:dyDescent="0.2">
      <c r="A67" s="335">
        <v>16</v>
      </c>
      <c r="B67" s="336" t="s">
        <v>36</v>
      </c>
      <c r="C67" s="283"/>
      <c r="D67" s="278"/>
    </row>
    <row r="68" spans="1:4" ht="14.25" customHeight="1" x14ac:dyDescent="0.2">
      <c r="A68" s="276" t="s">
        <v>157</v>
      </c>
      <c r="B68" s="277" t="s">
        <v>317</v>
      </c>
      <c r="C68" s="276" t="s">
        <v>7</v>
      </c>
      <c r="D68" s="278">
        <v>55</v>
      </c>
    </row>
    <row r="69" spans="1:4" ht="13.5" customHeight="1" x14ac:dyDescent="0.2">
      <c r="A69" s="283">
        <v>16.2</v>
      </c>
      <c r="B69" s="284" t="s">
        <v>338</v>
      </c>
      <c r="C69" s="283" t="s">
        <v>7</v>
      </c>
      <c r="D69" s="278">
        <v>1</v>
      </c>
    </row>
    <row r="70" spans="1:4" ht="21.75" customHeight="1" x14ac:dyDescent="0.2">
      <c r="A70" s="276" t="s">
        <v>160</v>
      </c>
      <c r="B70" s="277" t="s">
        <v>321</v>
      </c>
      <c r="C70" s="276" t="s">
        <v>7</v>
      </c>
      <c r="D70" s="278">
        <v>0</v>
      </c>
    </row>
    <row r="71" spans="1:4" ht="13.5" customHeight="1" x14ac:dyDescent="0.2">
      <c r="A71" s="283"/>
      <c r="B71" s="284"/>
      <c r="C71" s="283"/>
      <c r="D71" s="278"/>
    </row>
    <row r="72" spans="1:4" ht="8.4" customHeight="1" x14ac:dyDescent="0.2">
      <c r="A72" s="335">
        <v>17</v>
      </c>
      <c r="B72" s="336" t="s">
        <v>318</v>
      </c>
      <c r="C72" s="283"/>
      <c r="D72" s="278"/>
    </row>
    <row r="73" spans="1:4" ht="21.6" customHeight="1" x14ac:dyDescent="0.2">
      <c r="A73" s="283">
        <v>17.100000000000001</v>
      </c>
      <c r="B73" s="277" t="s">
        <v>79</v>
      </c>
      <c r="C73" s="283" t="s">
        <v>7</v>
      </c>
      <c r="D73" s="278">
        <v>1</v>
      </c>
    </row>
    <row r="74" spans="1:4" ht="15.75" customHeight="1" x14ac:dyDescent="0.2">
      <c r="A74" s="276" t="s">
        <v>161</v>
      </c>
      <c r="B74" s="277" t="s">
        <v>314</v>
      </c>
      <c r="C74" s="276" t="s">
        <v>7</v>
      </c>
      <c r="D74" s="278">
        <v>1</v>
      </c>
    </row>
    <row r="75" spans="1:4" ht="15.75" customHeight="1" x14ac:dyDescent="0.2">
      <c r="A75" s="276" t="s">
        <v>162</v>
      </c>
      <c r="B75" s="277" t="s">
        <v>133</v>
      </c>
      <c r="C75" s="276" t="s">
        <v>7</v>
      </c>
      <c r="D75" s="278">
        <v>2</v>
      </c>
    </row>
    <row r="76" spans="1:4" ht="11.25" customHeight="1" x14ac:dyDescent="0.2">
      <c r="A76" s="283"/>
      <c r="B76" s="284"/>
      <c r="C76" s="283"/>
      <c r="D76" s="278"/>
    </row>
    <row r="77" spans="1:4" ht="15.6" customHeight="1" x14ac:dyDescent="0.2">
      <c r="A77" s="335">
        <v>18</v>
      </c>
      <c r="B77" s="337" t="s">
        <v>319</v>
      </c>
      <c r="C77" s="283"/>
      <c r="D77" s="278"/>
    </row>
    <row r="78" spans="1:4" ht="18.75" customHeight="1" x14ac:dyDescent="0.2">
      <c r="A78" s="283">
        <v>18.100000000000001</v>
      </c>
      <c r="B78" s="284" t="s">
        <v>313</v>
      </c>
      <c r="C78" s="285" t="s">
        <v>7</v>
      </c>
      <c r="D78" s="278">
        <v>1</v>
      </c>
    </row>
    <row r="79" spans="1:4" ht="20.25" customHeight="1" x14ac:dyDescent="0.2">
      <c r="A79" s="276" t="s">
        <v>163</v>
      </c>
      <c r="B79" s="277" t="s">
        <v>312</v>
      </c>
      <c r="C79" s="276" t="s">
        <v>7</v>
      </c>
      <c r="D79" s="278">
        <v>1</v>
      </c>
    </row>
    <row r="80" spans="1:4" ht="18.75" customHeight="1" x14ac:dyDescent="0.2">
      <c r="A80" s="276" t="s">
        <v>164</v>
      </c>
      <c r="B80" s="277" t="s">
        <v>133</v>
      </c>
      <c r="C80" s="276" t="s">
        <v>7</v>
      </c>
      <c r="D80" s="278">
        <v>2</v>
      </c>
    </row>
    <row r="81" spans="1:4" ht="12.75" customHeight="1" x14ac:dyDescent="0.2">
      <c r="A81" s="283"/>
      <c r="B81" s="284"/>
      <c r="C81" s="283"/>
      <c r="D81" s="285"/>
    </row>
    <row r="82" spans="1:4" ht="18" customHeight="1" x14ac:dyDescent="0.2">
      <c r="A82" s="335">
        <v>19</v>
      </c>
      <c r="B82" s="337" t="s">
        <v>320</v>
      </c>
      <c r="C82" s="283"/>
      <c r="D82" s="285"/>
    </row>
    <row r="83" spans="1:4" ht="26.25" customHeight="1" x14ac:dyDescent="0.2">
      <c r="A83" s="283">
        <v>19.100000000000001</v>
      </c>
      <c r="B83" s="277" t="s">
        <v>333</v>
      </c>
      <c r="C83" s="283" t="s">
        <v>7</v>
      </c>
      <c r="D83" s="285">
        <v>1</v>
      </c>
    </row>
    <row r="84" spans="1:4" ht="15.75" customHeight="1" x14ac:dyDescent="0.2">
      <c r="A84" s="276" t="s">
        <v>165</v>
      </c>
      <c r="B84" s="277" t="s">
        <v>312</v>
      </c>
      <c r="C84" s="276" t="s">
        <v>7</v>
      </c>
      <c r="D84" s="278">
        <v>11</v>
      </c>
    </row>
    <row r="85" spans="1:4" ht="44.25" customHeight="1" x14ac:dyDescent="0.2">
      <c r="A85" s="283">
        <v>19.399999999999999</v>
      </c>
      <c r="B85" s="284" t="s">
        <v>324</v>
      </c>
      <c r="C85" s="283" t="s">
        <v>7</v>
      </c>
      <c r="D85" s="285">
        <v>3</v>
      </c>
    </row>
    <row r="86" spans="1:4" ht="11.25" customHeight="1" x14ac:dyDescent="0.2">
      <c r="A86" s="283"/>
      <c r="B86" s="284"/>
      <c r="C86" s="283"/>
      <c r="D86" s="285"/>
    </row>
    <row r="87" spans="1:4" ht="10.5" customHeight="1" x14ac:dyDescent="0.2">
      <c r="A87" s="335">
        <v>20</v>
      </c>
      <c r="B87" s="336" t="s">
        <v>44</v>
      </c>
      <c r="C87" s="283"/>
      <c r="D87" s="285"/>
    </row>
    <row r="88" spans="1:4" ht="19.5" customHeight="1" x14ac:dyDescent="0.2">
      <c r="A88" s="276" t="s">
        <v>167</v>
      </c>
      <c r="B88" s="277" t="s">
        <v>337</v>
      </c>
      <c r="C88" s="276" t="s">
        <v>7</v>
      </c>
      <c r="D88" s="278">
        <v>0</v>
      </c>
    </row>
    <row r="89" spans="1:4" ht="19.5" customHeight="1" x14ac:dyDescent="0.2">
      <c r="A89" s="276"/>
      <c r="B89" s="277" t="s">
        <v>337</v>
      </c>
      <c r="C89" s="276" t="s">
        <v>7</v>
      </c>
      <c r="D89" s="293">
        <v>14</v>
      </c>
    </row>
    <row r="90" spans="1:4" ht="12.6" customHeight="1" x14ac:dyDescent="0.2">
      <c r="A90" s="283"/>
      <c r="B90" s="284"/>
      <c r="C90" s="283"/>
      <c r="D90" s="285"/>
    </row>
    <row r="91" spans="1:4" ht="13.2" customHeight="1" x14ac:dyDescent="0.2">
      <c r="A91" s="335">
        <v>21</v>
      </c>
      <c r="B91" s="336" t="s">
        <v>45</v>
      </c>
      <c r="C91" s="283"/>
      <c r="D91" s="285"/>
    </row>
    <row r="92" spans="1:4" ht="31.5" customHeight="1" x14ac:dyDescent="0.2">
      <c r="A92" s="276" t="s">
        <v>169</v>
      </c>
      <c r="B92" s="277" t="s">
        <v>353</v>
      </c>
      <c r="C92" s="276" t="s">
        <v>7</v>
      </c>
      <c r="D92" s="278">
        <v>1</v>
      </c>
    </row>
    <row r="93" spans="1:4" ht="21" customHeight="1" x14ac:dyDescent="0.2">
      <c r="A93" s="276" t="s">
        <v>171</v>
      </c>
      <c r="B93" s="277" t="s">
        <v>172</v>
      </c>
      <c r="C93" s="276" t="s">
        <v>7</v>
      </c>
      <c r="D93" s="278">
        <v>1</v>
      </c>
    </row>
    <row r="94" spans="1:4" ht="12" customHeight="1" x14ac:dyDescent="0.2">
      <c r="A94" s="283"/>
      <c r="B94" s="284"/>
      <c r="C94" s="283"/>
      <c r="D94" s="285"/>
    </row>
    <row r="95" spans="1:4" ht="12" customHeight="1" x14ac:dyDescent="0.2">
      <c r="A95" s="335">
        <v>22</v>
      </c>
      <c r="B95" s="336" t="s">
        <v>46</v>
      </c>
      <c r="C95" s="283"/>
      <c r="D95" s="285"/>
    </row>
    <row r="96" spans="1:4" ht="12" customHeight="1" x14ac:dyDescent="0.2">
      <c r="A96" s="283">
        <v>22.1</v>
      </c>
      <c r="B96" s="284" t="s">
        <v>113</v>
      </c>
      <c r="C96" s="283" t="s">
        <v>7</v>
      </c>
      <c r="D96" s="285">
        <v>0</v>
      </c>
    </row>
    <row r="97" spans="1:4" ht="12" customHeight="1" thickBot="1" x14ac:dyDescent="0.25">
      <c r="A97" s="283"/>
      <c r="B97" s="284"/>
      <c r="C97" s="283"/>
      <c r="D97" s="285"/>
    </row>
    <row r="98" spans="1:4" ht="24.6" customHeight="1" thickTop="1" thickBot="1" x14ac:dyDescent="0.25">
      <c r="A98" s="323" t="s">
        <v>48</v>
      </c>
      <c r="B98" s="324"/>
      <c r="C98" s="324"/>
      <c r="D98" s="325"/>
    </row>
    <row r="99" spans="1:4" ht="19.5" customHeight="1" thickTop="1" x14ac:dyDescent="0.2">
      <c r="A99" s="287" t="s">
        <v>2</v>
      </c>
      <c r="B99" s="338" t="s">
        <v>115</v>
      </c>
      <c r="C99" s="335" t="s">
        <v>173</v>
      </c>
      <c r="D99" s="273" t="s">
        <v>91</v>
      </c>
    </row>
    <row r="100" spans="1:4" ht="12" customHeight="1" x14ac:dyDescent="0.2">
      <c r="A100" s="335">
        <v>1</v>
      </c>
      <c r="B100" s="336" t="s">
        <v>49</v>
      </c>
      <c r="C100" s="283" t="s">
        <v>7</v>
      </c>
      <c r="D100" s="285"/>
    </row>
    <row r="101" spans="1:4" ht="20.100000000000001" customHeight="1" x14ac:dyDescent="0.2">
      <c r="A101" s="283">
        <v>1.1000000000000001</v>
      </c>
      <c r="B101" s="277" t="s">
        <v>325</v>
      </c>
      <c r="C101" s="283" t="s">
        <v>7</v>
      </c>
      <c r="D101" s="285">
        <v>1</v>
      </c>
    </row>
    <row r="102" spans="1:4" ht="12" customHeight="1" x14ac:dyDescent="0.2">
      <c r="A102" s="276" t="s">
        <v>122</v>
      </c>
      <c r="B102" s="277" t="s">
        <v>312</v>
      </c>
      <c r="C102" s="276" t="s">
        <v>7</v>
      </c>
      <c r="D102" s="278">
        <v>1</v>
      </c>
    </row>
    <row r="103" spans="1:4" ht="19.5" customHeight="1" x14ac:dyDescent="0.2">
      <c r="A103" s="283">
        <v>1.3</v>
      </c>
      <c r="B103" s="284" t="s">
        <v>51</v>
      </c>
      <c r="C103" s="283" t="s">
        <v>7</v>
      </c>
      <c r="D103" s="285">
        <v>1</v>
      </c>
    </row>
    <row r="104" spans="1:4" ht="28.5" customHeight="1" x14ac:dyDescent="0.2">
      <c r="A104" s="283">
        <v>1.4</v>
      </c>
      <c r="B104" s="277" t="s">
        <v>342</v>
      </c>
      <c r="C104" s="283" t="s">
        <v>7</v>
      </c>
      <c r="D104" s="285">
        <v>0</v>
      </c>
    </row>
    <row r="105" spans="1:4" ht="12" customHeight="1" x14ac:dyDescent="0.2">
      <c r="A105" s="283"/>
      <c r="B105" s="284"/>
      <c r="C105" s="283"/>
      <c r="D105" s="285"/>
    </row>
    <row r="106" spans="1:4" ht="12" customHeight="1" x14ac:dyDescent="0.2">
      <c r="A106" s="335">
        <v>2</v>
      </c>
      <c r="B106" s="336" t="s">
        <v>53</v>
      </c>
      <c r="C106" s="283"/>
      <c r="D106" s="285"/>
    </row>
    <row r="107" spans="1:4" ht="30.75" customHeight="1" x14ac:dyDescent="0.2">
      <c r="A107" s="276" t="s">
        <v>174</v>
      </c>
      <c r="B107" s="277" t="s">
        <v>345</v>
      </c>
      <c r="C107" s="283" t="s">
        <v>7</v>
      </c>
      <c r="D107" s="285">
        <v>1</v>
      </c>
    </row>
    <row r="108" spans="1:4" ht="22.5" customHeight="1" x14ac:dyDescent="0.2">
      <c r="A108" s="276" t="s">
        <v>125</v>
      </c>
      <c r="B108" s="277" t="s">
        <v>321</v>
      </c>
      <c r="C108" s="276" t="s">
        <v>7</v>
      </c>
      <c r="D108" s="278">
        <v>8</v>
      </c>
    </row>
    <row r="109" spans="1:4" ht="12" customHeight="1" x14ac:dyDescent="0.2">
      <c r="A109" s="283"/>
      <c r="B109" s="284"/>
      <c r="C109" s="283"/>
      <c r="D109" s="285"/>
    </row>
    <row r="110" spans="1:4" ht="12" customHeight="1" x14ac:dyDescent="0.2">
      <c r="A110" s="335">
        <v>3</v>
      </c>
      <c r="B110" s="336" t="s">
        <v>54</v>
      </c>
      <c r="C110" s="283"/>
      <c r="D110" s="285"/>
    </row>
    <row r="111" spans="1:4" ht="18.75" customHeight="1" x14ac:dyDescent="0.2">
      <c r="A111" s="283">
        <v>3.1</v>
      </c>
      <c r="B111" s="277" t="s">
        <v>326</v>
      </c>
      <c r="C111" s="283" t="s">
        <v>7</v>
      </c>
      <c r="D111" s="285">
        <v>1</v>
      </c>
    </row>
    <row r="112" spans="1:4" ht="12" customHeight="1" x14ac:dyDescent="0.2">
      <c r="A112" s="276" t="s">
        <v>130</v>
      </c>
      <c r="B112" s="277" t="s">
        <v>336</v>
      </c>
      <c r="C112" s="276" t="s">
        <v>7</v>
      </c>
      <c r="D112" s="278">
        <v>1</v>
      </c>
    </row>
    <row r="113" spans="1:4" ht="12" customHeight="1" x14ac:dyDescent="0.2">
      <c r="A113" s="276" t="s">
        <v>132</v>
      </c>
      <c r="B113" s="277" t="s">
        <v>177</v>
      </c>
      <c r="C113" s="276" t="s">
        <v>7</v>
      </c>
      <c r="D113" s="278">
        <v>2</v>
      </c>
    </row>
    <row r="114" spans="1:4" ht="12" customHeight="1" x14ac:dyDescent="0.2">
      <c r="A114" s="283"/>
      <c r="B114" s="284"/>
      <c r="C114" s="283"/>
      <c r="D114" s="285"/>
    </row>
    <row r="115" spans="1:4" ht="12" customHeight="1" x14ac:dyDescent="0.2">
      <c r="A115" s="335">
        <v>4</v>
      </c>
      <c r="B115" s="336" t="s">
        <v>56</v>
      </c>
      <c r="C115" s="283"/>
      <c r="D115" s="285"/>
    </row>
    <row r="116" spans="1:4" ht="12" customHeight="1" x14ac:dyDescent="0.2">
      <c r="A116" s="283">
        <v>4.0999999999999996</v>
      </c>
      <c r="B116" s="284" t="s">
        <v>79</v>
      </c>
      <c r="C116" s="283" t="s">
        <v>7</v>
      </c>
      <c r="D116" s="285">
        <v>1</v>
      </c>
    </row>
    <row r="117" spans="1:4" ht="12" customHeight="1" x14ac:dyDescent="0.2">
      <c r="A117" s="276" t="s">
        <v>178</v>
      </c>
      <c r="B117" s="277" t="s">
        <v>314</v>
      </c>
      <c r="C117" s="276" t="s">
        <v>7</v>
      </c>
      <c r="D117" s="278">
        <v>1</v>
      </c>
    </row>
    <row r="118" spans="1:4" ht="12" customHeight="1" x14ac:dyDescent="0.2">
      <c r="A118" s="276" t="s">
        <v>134</v>
      </c>
      <c r="B118" s="277" t="s">
        <v>133</v>
      </c>
      <c r="C118" s="276" t="s">
        <v>7</v>
      </c>
      <c r="D118" s="278">
        <v>2</v>
      </c>
    </row>
    <row r="119" spans="1:4" ht="12" customHeight="1" x14ac:dyDescent="0.2">
      <c r="A119" s="283"/>
      <c r="B119" s="284"/>
      <c r="C119" s="283"/>
      <c r="D119" s="285"/>
    </row>
    <row r="120" spans="1:4" ht="12" customHeight="1" x14ac:dyDescent="0.2">
      <c r="A120" s="335">
        <v>5</v>
      </c>
      <c r="B120" s="336" t="s">
        <v>57</v>
      </c>
      <c r="C120" s="283"/>
      <c r="D120" s="285"/>
    </row>
    <row r="121" spans="1:4" ht="12" customHeight="1" x14ac:dyDescent="0.2">
      <c r="A121" s="283">
        <v>5.0999999999999996</v>
      </c>
      <c r="B121" s="284" t="s">
        <v>313</v>
      </c>
      <c r="C121" s="285" t="s">
        <v>7</v>
      </c>
      <c r="D121" s="285">
        <v>3</v>
      </c>
    </row>
    <row r="122" spans="1:4" ht="19.5" customHeight="1" x14ac:dyDescent="0.2">
      <c r="A122" s="276" t="s">
        <v>179</v>
      </c>
      <c r="B122" s="277" t="s">
        <v>312</v>
      </c>
      <c r="C122" s="276" t="s">
        <v>7</v>
      </c>
      <c r="D122" s="278">
        <v>3</v>
      </c>
    </row>
    <row r="123" spans="1:4" ht="12" customHeight="1" x14ac:dyDescent="0.2">
      <c r="A123" s="283"/>
      <c r="B123" s="284"/>
      <c r="C123" s="283"/>
      <c r="D123" s="285"/>
    </row>
    <row r="124" spans="1:4" ht="12" customHeight="1" x14ac:dyDescent="0.2">
      <c r="A124" s="335">
        <v>6</v>
      </c>
      <c r="B124" s="336" t="s">
        <v>58</v>
      </c>
      <c r="C124" s="283"/>
      <c r="D124" s="285"/>
    </row>
    <row r="125" spans="1:4" ht="12" customHeight="1" x14ac:dyDescent="0.2">
      <c r="A125" s="283">
        <v>6.1</v>
      </c>
      <c r="B125" s="284" t="s">
        <v>79</v>
      </c>
      <c r="C125" s="283" t="s">
        <v>7</v>
      </c>
      <c r="D125" s="285">
        <v>1</v>
      </c>
    </row>
    <row r="126" spans="1:4" ht="12" customHeight="1" x14ac:dyDescent="0.2">
      <c r="A126" s="276" t="s">
        <v>138</v>
      </c>
      <c r="B126" s="277" t="s">
        <v>314</v>
      </c>
      <c r="C126" s="276" t="s">
        <v>7</v>
      </c>
      <c r="D126" s="278">
        <v>1</v>
      </c>
    </row>
    <row r="127" spans="1:4" ht="12" customHeight="1" x14ac:dyDescent="0.2">
      <c r="A127" s="276" t="s">
        <v>139</v>
      </c>
      <c r="B127" s="277" t="s">
        <v>133</v>
      </c>
      <c r="C127" s="276" t="s">
        <v>7</v>
      </c>
      <c r="D127" s="278">
        <v>2</v>
      </c>
    </row>
    <row r="128" spans="1:4" ht="12" customHeight="1" x14ac:dyDescent="0.2">
      <c r="A128" s="283"/>
      <c r="B128" s="284"/>
      <c r="C128" s="283"/>
      <c r="D128" s="285"/>
    </row>
    <row r="129" spans="1:4" ht="12" customHeight="1" x14ac:dyDescent="0.2">
      <c r="A129" s="335">
        <v>7</v>
      </c>
      <c r="B129" s="336" t="s">
        <v>59</v>
      </c>
      <c r="C129" s="283"/>
      <c r="D129" s="285"/>
    </row>
    <row r="130" spans="1:4" ht="12" customHeight="1" x14ac:dyDescent="0.2">
      <c r="A130" s="283">
        <v>7.1</v>
      </c>
      <c r="B130" s="284" t="s">
        <v>313</v>
      </c>
      <c r="C130" s="285" t="s">
        <v>7</v>
      </c>
      <c r="D130" s="285">
        <v>3</v>
      </c>
    </row>
    <row r="131" spans="1:4" ht="18.75" customHeight="1" x14ac:dyDescent="0.2">
      <c r="A131" s="276" t="s">
        <v>140</v>
      </c>
      <c r="B131" s="277" t="s">
        <v>312</v>
      </c>
      <c r="C131" s="276" t="s">
        <v>7</v>
      </c>
      <c r="D131" s="278">
        <v>3</v>
      </c>
    </row>
    <row r="132" spans="1:4" ht="12" customHeight="1" x14ac:dyDescent="0.2">
      <c r="A132" s="283"/>
      <c r="B132" s="284"/>
      <c r="C132" s="283"/>
      <c r="D132" s="285"/>
    </row>
    <row r="133" spans="1:4" ht="12" customHeight="1" x14ac:dyDescent="0.2">
      <c r="A133" s="335">
        <v>8</v>
      </c>
      <c r="B133" s="336" t="s">
        <v>60</v>
      </c>
      <c r="C133" s="283"/>
      <c r="D133" s="285"/>
    </row>
    <row r="134" spans="1:4" x14ac:dyDescent="0.2">
      <c r="A134" s="283">
        <v>8.1</v>
      </c>
      <c r="B134" s="277" t="s">
        <v>334</v>
      </c>
      <c r="C134" s="283" t="s">
        <v>7</v>
      </c>
      <c r="D134" s="285">
        <v>1</v>
      </c>
    </row>
    <row r="135" spans="1:4" ht="12" customHeight="1" x14ac:dyDescent="0.2">
      <c r="A135" s="283">
        <v>8.3000000000000007</v>
      </c>
      <c r="B135" s="284" t="s">
        <v>313</v>
      </c>
      <c r="C135" s="285" t="s">
        <v>7</v>
      </c>
      <c r="D135" s="285">
        <v>3</v>
      </c>
    </row>
    <row r="136" spans="1:4" ht="19.5" customHeight="1" x14ac:dyDescent="0.2">
      <c r="A136" s="276" t="s">
        <v>180</v>
      </c>
      <c r="B136" s="277" t="s">
        <v>312</v>
      </c>
      <c r="C136" s="276" t="s">
        <v>7</v>
      </c>
      <c r="D136" s="278">
        <v>9</v>
      </c>
    </row>
    <row r="137" spans="1:4" ht="12" customHeight="1" x14ac:dyDescent="0.2">
      <c r="A137" s="283"/>
      <c r="B137" s="284"/>
      <c r="C137" s="283"/>
      <c r="D137" s="285"/>
    </row>
    <row r="138" spans="1:4" ht="12" customHeight="1" x14ac:dyDescent="0.2">
      <c r="A138" s="335">
        <v>9</v>
      </c>
      <c r="B138" s="336" t="s">
        <v>63</v>
      </c>
      <c r="C138" s="283"/>
      <c r="D138" s="285"/>
    </row>
    <row r="139" spans="1:4" ht="20.25" customHeight="1" x14ac:dyDescent="0.2">
      <c r="A139" s="283">
        <v>9.1</v>
      </c>
      <c r="B139" s="284" t="s">
        <v>316</v>
      </c>
      <c r="C139" s="283" t="s">
        <v>7</v>
      </c>
      <c r="D139" s="285">
        <v>1</v>
      </c>
    </row>
    <row r="140" spans="1:4" ht="21" customHeight="1" x14ac:dyDescent="0.2">
      <c r="A140" s="276" t="s">
        <v>145</v>
      </c>
      <c r="B140" s="277" t="s">
        <v>321</v>
      </c>
      <c r="C140" s="276" t="s">
        <v>7</v>
      </c>
      <c r="D140" s="278">
        <v>6</v>
      </c>
    </row>
    <row r="141" spans="1:4" ht="12" customHeight="1" x14ac:dyDescent="0.2">
      <c r="A141" s="283"/>
      <c r="B141" s="284"/>
      <c r="C141" s="283"/>
      <c r="D141" s="285"/>
    </row>
    <row r="142" spans="1:4" ht="12" customHeight="1" x14ac:dyDescent="0.2">
      <c r="A142" s="335">
        <v>10</v>
      </c>
      <c r="B142" s="336" t="s">
        <v>65</v>
      </c>
      <c r="C142" s="283"/>
      <c r="D142" s="285"/>
    </row>
    <row r="143" spans="1:4" ht="18" customHeight="1" x14ac:dyDescent="0.2">
      <c r="A143" s="283">
        <v>10.1</v>
      </c>
      <c r="B143" s="277" t="s">
        <v>349</v>
      </c>
      <c r="C143" s="283" t="s">
        <v>7</v>
      </c>
      <c r="D143" s="285">
        <v>1</v>
      </c>
    </row>
    <row r="144" spans="1:4" ht="22.5" customHeight="1" x14ac:dyDescent="0.2">
      <c r="A144" s="276" t="s">
        <v>147</v>
      </c>
      <c r="B144" s="277" t="s">
        <v>321</v>
      </c>
      <c r="C144" s="276" t="s">
        <v>7</v>
      </c>
      <c r="D144" s="278">
        <v>14</v>
      </c>
    </row>
    <row r="145" spans="1:4" ht="12" customHeight="1" x14ac:dyDescent="0.2">
      <c r="A145" s="283"/>
      <c r="B145" s="284"/>
      <c r="C145" s="283"/>
      <c r="D145" s="285"/>
    </row>
    <row r="146" spans="1:4" ht="12" customHeight="1" x14ac:dyDescent="0.2">
      <c r="A146" s="335">
        <v>11</v>
      </c>
      <c r="B146" s="336" t="s">
        <v>67</v>
      </c>
      <c r="C146" s="283"/>
      <c r="D146" s="285"/>
    </row>
    <row r="147" spans="1:4" ht="34.5" customHeight="1" x14ac:dyDescent="0.2">
      <c r="A147" s="283">
        <v>11.1</v>
      </c>
      <c r="B147" s="277" t="s">
        <v>352</v>
      </c>
      <c r="C147" s="283" t="s">
        <v>7</v>
      </c>
      <c r="D147" s="285">
        <v>2</v>
      </c>
    </row>
    <row r="148" spans="1:4" ht="33.75" customHeight="1" x14ac:dyDescent="0.2">
      <c r="A148" s="283">
        <v>11.2</v>
      </c>
      <c r="B148" s="277" t="s">
        <v>302</v>
      </c>
      <c r="C148" s="283" t="s">
        <v>7</v>
      </c>
      <c r="D148" s="285">
        <v>2</v>
      </c>
    </row>
    <row r="149" spans="1:4" ht="12" customHeight="1" x14ac:dyDescent="0.2">
      <c r="A149" s="283"/>
      <c r="B149" s="284"/>
      <c r="C149" s="283"/>
      <c r="D149" s="285"/>
    </row>
    <row r="150" spans="1:4" ht="16.5" customHeight="1" x14ac:dyDescent="0.2">
      <c r="A150" s="335">
        <v>12</v>
      </c>
      <c r="B150" s="337" t="s">
        <v>72</v>
      </c>
      <c r="C150" s="283"/>
      <c r="D150" s="285"/>
    </row>
    <row r="151" spans="1:4" ht="12" customHeight="1" x14ac:dyDescent="0.2">
      <c r="A151" s="283">
        <v>12.1</v>
      </c>
      <c r="B151" s="284" t="s">
        <v>79</v>
      </c>
      <c r="C151" s="283" t="s">
        <v>7</v>
      </c>
      <c r="D151" s="285">
        <v>1</v>
      </c>
    </row>
    <row r="152" spans="1:4" ht="12" customHeight="1" x14ac:dyDescent="0.2">
      <c r="A152" s="276" t="s">
        <v>152</v>
      </c>
      <c r="B152" s="277" t="s">
        <v>314</v>
      </c>
      <c r="C152" s="276" t="s">
        <v>7</v>
      </c>
      <c r="D152" s="278">
        <v>1</v>
      </c>
    </row>
    <row r="153" spans="1:4" ht="12" customHeight="1" x14ac:dyDescent="0.2">
      <c r="A153" s="276" t="s">
        <v>185</v>
      </c>
      <c r="B153" s="277" t="s">
        <v>133</v>
      </c>
      <c r="C153" s="276" t="s">
        <v>7</v>
      </c>
      <c r="D153" s="278">
        <v>2</v>
      </c>
    </row>
    <row r="154" spans="1:4" ht="12" customHeight="1" x14ac:dyDescent="0.2">
      <c r="A154" s="283"/>
      <c r="B154" s="284"/>
      <c r="C154" s="283"/>
      <c r="D154" s="285"/>
    </row>
    <row r="155" spans="1:4" ht="12" customHeight="1" x14ac:dyDescent="0.2">
      <c r="A155" s="335">
        <v>13</v>
      </c>
      <c r="B155" s="336" t="s">
        <v>73</v>
      </c>
      <c r="C155" s="283"/>
      <c r="D155" s="285"/>
    </row>
    <row r="156" spans="1:4" ht="42" customHeight="1" x14ac:dyDescent="0.2">
      <c r="A156" s="283">
        <v>13.1</v>
      </c>
      <c r="B156" s="277" t="s">
        <v>333</v>
      </c>
      <c r="C156" s="283" t="s">
        <v>7</v>
      </c>
      <c r="D156" s="285">
        <v>2</v>
      </c>
    </row>
    <row r="157" spans="1:4" ht="21" customHeight="1" x14ac:dyDescent="0.2">
      <c r="A157" s="276" t="s">
        <v>186</v>
      </c>
      <c r="B157" s="277" t="s">
        <v>312</v>
      </c>
      <c r="C157" s="276" t="s">
        <v>7</v>
      </c>
      <c r="D157" s="278">
        <v>20</v>
      </c>
    </row>
    <row r="158" spans="1:4" ht="27.75" customHeight="1" x14ac:dyDescent="0.2">
      <c r="A158" s="283">
        <v>13.4</v>
      </c>
      <c r="B158" s="277" t="s">
        <v>342</v>
      </c>
      <c r="C158" s="283" t="s">
        <v>7</v>
      </c>
      <c r="D158" s="285">
        <v>6</v>
      </c>
    </row>
    <row r="159" spans="1:4" ht="26.25" customHeight="1" x14ac:dyDescent="0.2">
      <c r="A159" s="283">
        <v>13.5</v>
      </c>
      <c r="B159" s="284" t="s">
        <v>323</v>
      </c>
      <c r="C159" s="283" t="s">
        <v>7</v>
      </c>
      <c r="D159" s="285">
        <v>4</v>
      </c>
    </row>
    <row r="160" spans="1:4" ht="12" customHeight="1" x14ac:dyDescent="0.2">
      <c r="A160" s="283"/>
      <c r="B160" s="284"/>
      <c r="C160" s="283"/>
      <c r="D160" s="285"/>
    </row>
    <row r="161" spans="1:4" ht="12" customHeight="1" x14ac:dyDescent="0.2">
      <c r="A161" s="335">
        <v>14</v>
      </c>
      <c r="B161" s="336" t="s">
        <v>78</v>
      </c>
      <c r="C161" s="283"/>
      <c r="D161" s="285"/>
    </row>
    <row r="162" spans="1:4" ht="12" customHeight="1" x14ac:dyDescent="0.2">
      <c r="A162" s="283">
        <v>14.1</v>
      </c>
      <c r="B162" s="284" t="s">
        <v>79</v>
      </c>
      <c r="C162" s="283" t="s">
        <v>7</v>
      </c>
      <c r="D162" s="285">
        <v>1</v>
      </c>
    </row>
    <row r="163" spans="1:4" ht="12" customHeight="1" x14ac:dyDescent="0.2">
      <c r="A163" s="276" t="s">
        <v>155</v>
      </c>
      <c r="B163" s="277" t="s">
        <v>314</v>
      </c>
      <c r="C163" s="276" t="s">
        <v>7</v>
      </c>
      <c r="D163" s="278">
        <v>1</v>
      </c>
    </row>
    <row r="164" spans="1:4" ht="12" customHeight="1" x14ac:dyDescent="0.2">
      <c r="A164" s="276" t="s">
        <v>188</v>
      </c>
      <c r="B164" s="277" t="s">
        <v>133</v>
      </c>
      <c r="C164" s="276" t="s">
        <v>7</v>
      </c>
      <c r="D164" s="278">
        <v>2</v>
      </c>
    </row>
    <row r="165" spans="1:4" ht="12" customHeight="1" x14ac:dyDescent="0.2">
      <c r="A165" s="283"/>
      <c r="B165" s="284"/>
      <c r="C165" s="283"/>
      <c r="D165" s="285"/>
    </row>
    <row r="166" spans="1:4" ht="12" customHeight="1" x14ac:dyDescent="0.2">
      <c r="A166" s="335">
        <v>15</v>
      </c>
      <c r="B166" s="336" t="s">
        <v>80</v>
      </c>
      <c r="C166" s="283"/>
      <c r="D166" s="285"/>
    </row>
    <row r="167" spans="1:4" ht="14.25" customHeight="1" x14ac:dyDescent="0.2">
      <c r="A167" s="283">
        <v>15.1</v>
      </c>
      <c r="B167" s="284" t="s">
        <v>313</v>
      </c>
      <c r="C167" s="285" t="s">
        <v>7</v>
      </c>
      <c r="D167" s="285">
        <v>2</v>
      </c>
    </row>
    <row r="168" spans="1:4" ht="22.5" customHeight="1" x14ac:dyDescent="0.2">
      <c r="A168" s="276" t="s">
        <v>156</v>
      </c>
      <c r="B168" s="277" t="s">
        <v>312</v>
      </c>
      <c r="C168" s="276" t="s">
        <v>7</v>
      </c>
      <c r="D168" s="278">
        <v>2</v>
      </c>
    </row>
    <row r="169" spans="1:4" ht="12" customHeight="1" x14ac:dyDescent="0.2">
      <c r="A169" s="283"/>
      <c r="B169" s="284"/>
      <c r="C169" s="283"/>
      <c r="D169" s="285"/>
    </row>
    <row r="170" spans="1:4" ht="12" customHeight="1" x14ac:dyDescent="0.2">
      <c r="A170" s="335">
        <v>16</v>
      </c>
      <c r="B170" s="336" t="s">
        <v>81</v>
      </c>
      <c r="C170" s="283"/>
      <c r="D170" s="285"/>
    </row>
    <row r="171" spans="1:4" ht="12" customHeight="1" x14ac:dyDescent="0.2">
      <c r="A171" s="283">
        <v>16.100000000000001</v>
      </c>
      <c r="B171" s="284" t="s">
        <v>79</v>
      </c>
      <c r="C171" s="283" t="s">
        <v>7</v>
      </c>
      <c r="D171" s="285">
        <v>1</v>
      </c>
    </row>
    <row r="172" spans="1:4" ht="12" customHeight="1" x14ac:dyDescent="0.2">
      <c r="A172" s="276" t="s">
        <v>189</v>
      </c>
      <c r="B172" s="277" t="s">
        <v>314</v>
      </c>
      <c r="C172" s="276" t="s">
        <v>7</v>
      </c>
      <c r="D172" s="278">
        <v>1</v>
      </c>
    </row>
    <row r="173" spans="1:4" ht="12" customHeight="1" x14ac:dyDescent="0.2">
      <c r="A173" s="276" t="s">
        <v>160</v>
      </c>
      <c r="B173" s="277" t="s">
        <v>133</v>
      </c>
      <c r="C173" s="276" t="s">
        <v>7</v>
      </c>
      <c r="D173" s="278">
        <v>2</v>
      </c>
    </row>
    <row r="174" spans="1:4" ht="12" customHeight="1" x14ac:dyDescent="0.2">
      <c r="A174" s="283"/>
      <c r="B174" s="284"/>
      <c r="C174" s="283"/>
      <c r="D174" s="285"/>
    </row>
    <row r="175" spans="1:4" ht="12" customHeight="1" x14ac:dyDescent="0.2">
      <c r="A175" s="335">
        <v>17</v>
      </c>
      <c r="B175" s="336" t="s">
        <v>82</v>
      </c>
      <c r="C175" s="283"/>
      <c r="D175" s="285"/>
    </row>
    <row r="176" spans="1:4" ht="23.25" customHeight="1" x14ac:dyDescent="0.2">
      <c r="A176" s="283">
        <v>17.100000000000001</v>
      </c>
      <c r="B176" s="277" t="s">
        <v>334</v>
      </c>
      <c r="C176" s="283" t="s">
        <v>7</v>
      </c>
      <c r="D176" s="285">
        <v>1</v>
      </c>
    </row>
    <row r="177" spans="1:4" ht="24.75" customHeight="1" x14ac:dyDescent="0.2">
      <c r="A177" s="276" t="s">
        <v>190</v>
      </c>
      <c r="B177" s="277" t="s">
        <v>312</v>
      </c>
      <c r="C177" s="276" t="s">
        <v>7</v>
      </c>
      <c r="D177" s="278">
        <v>12</v>
      </c>
    </row>
    <row r="178" spans="1:4" ht="19.5" customHeight="1" x14ac:dyDescent="0.2">
      <c r="A178" s="283">
        <v>17.5</v>
      </c>
      <c r="B178" s="284" t="s">
        <v>323</v>
      </c>
      <c r="C178" s="283" t="s">
        <v>7</v>
      </c>
      <c r="D178" s="285">
        <v>6</v>
      </c>
    </row>
    <row r="179" spans="1:4" ht="12" customHeight="1" x14ac:dyDescent="0.2">
      <c r="A179" s="283"/>
      <c r="B179" s="284"/>
      <c r="C179" s="283"/>
      <c r="D179" s="285"/>
    </row>
    <row r="180" spans="1:4" ht="12" customHeight="1" x14ac:dyDescent="0.2">
      <c r="A180" s="335">
        <v>18</v>
      </c>
      <c r="B180" s="336" t="s">
        <v>85</v>
      </c>
      <c r="C180" s="283"/>
      <c r="D180" s="285"/>
    </row>
    <row r="181" spans="1:4" ht="17.25" customHeight="1" x14ac:dyDescent="0.2">
      <c r="A181" s="283">
        <v>18.100000000000001</v>
      </c>
      <c r="B181" s="284" t="s">
        <v>323</v>
      </c>
      <c r="C181" s="283" t="s">
        <v>7</v>
      </c>
      <c r="D181" s="285">
        <v>3</v>
      </c>
    </row>
    <row r="182" spans="1:4" ht="20.25" customHeight="1" x14ac:dyDescent="0.2">
      <c r="A182" s="276" t="s">
        <v>163</v>
      </c>
      <c r="B182" s="277" t="s">
        <v>312</v>
      </c>
      <c r="C182" s="276" t="s">
        <v>7</v>
      </c>
      <c r="D182" s="278">
        <v>3</v>
      </c>
    </row>
    <row r="183" spans="1:4" ht="12" customHeight="1" x14ac:dyDescent="0.2">
      <c r="A183" s="283"/>
      <c r="B183" s="284"/>
      <c r="C183" s="283"/>
      <c r="D183" s="285"/>
    </row>
    <row r="184" spans="1:4" ht="14.25" customHeight="1" x14ac:dyDescent="0.2">
      <c r="A184" s="335">
        <v>19</v>
      </c>
      <c r="B184" s="274" t="s">
        <v>86</v>
      </c>
      <c r="C184" s="283"/>
      <c r="D184" s="285"/>
    </row>
    <row r="185" spans="1:4" ht="17.25" customHeight="1" x14ac:dyDescent="0.2">
      <c r="A185" s="283">
        <v>19.100000000000001</v>
      </c>
      <c r="B185" s="284" t="s">
        <v>87</v>
      </c>
      <c r="C185" s="283" t="s">
        <v>7</v>
      </c>
      <c r="D185" s="285">
        <v>4</v>
      </c>
    </row>
    <row r="186" spans="1:4" ht="12" customHeight="1" x14ac:dyDescent="0.2">
      <c r="A186" s="283"/>
      <c r="B186" s="284"/>
      <c r="C186" s="283"/>
      <c r="D186" s="285"/>
    </row>
    <row r="187" spans="1:4" ht="12" customHeight="1" x14ac:dyDescent="0.2">
      <c r="A187" s="335">
        <v>20</v>
      </c>
      <c r="B187" s="336" t="s">
        <v>88</v>
      </c>
      <c r="C187" s="283"/>
      <c r="D187" s="285"/>
    </row>
    <row r="188" spans="1:4" ht="12" customHeight="1" x14ac:dyDescent="0.2">
      <c r="A188" s="283">
        <v>20.100000000000001</v>
      </c>
      <c r="B188" s="284" t="s">
        <v>339</v>
      </c>
      <c r="C188" s="283" t="s">
        <v>7</v>
      </c>
      <c r="D188" s="285">
        <v>9</v>
      </c>
    </row>
    <row r="189" spans="1:4" ht="12" customHeight="1" x14ac:dyDescent="0.2">
      <c r="A189" s="276" t="s">
        <v>171</v>
      </c>
      <c r="B189" s="277" t="s">
        <v>192</v>
      </c>
      <c r="C189" s="276" t="s">
        <v>7</v>
      </c>
      <c r="D189" s="278">
        <v>36</v>
      </c>
    </row>
    <row r="190" spans="1:4" ht="12" customHeight="1" x14ac:dyDescent="0.2">
      <c r="A190" s="276" t="s">
        <v>194</v>
      </c>
      <c r="B190" s="277" t="s">
        <v>195</v>
      </c>
      <c r="C190" s="276" t="s">
        <v>7</v>
      </c>
      <c r="D190" s="278">
        <v>0</v>
      </c>
    </row>
    <row r="191" spans="1:4" ht="12" customHeight="1" thickBot="1" x14ac:dyDescent="0.25">
      <c r="A191" s="283"/>
      <c r="B191" s="284"/>
      <c r="C191" s="283"/>
      <c r="D191" s="285"/>
    </row>
    <row r="192" spans="1:4" ht="16.8" customHeight="1" thickTop="1" thickBot="1" x14ac:dyDescent="0.25">
      <c r="A192" s="323" t="s">
        <v>90</v>
      </c>
      <c r="B192" s="324"/>
      <c r="C192" s="324"/>
      <c r="D192" s="325"/>
    </row>
    <row r="193" spans="1:4" ht="12" customHeight="1" thickTop="1" x14ac:dyDescent="0.2">
      <c r="A193" s="339" t="s">
        <v>2</v>
      </c>
      <c r="B193" s="340" t="s">
        <v>115</v>
      </c>
      <c r="C193" s="341" t="s">
        <v>173</v>
      </c>
      <c r="D193" s="342" t="s">
        <v>91</v>
      </c>
    </row>
    <row r="194" spans="1:4" ht="13.2" customHeight="1" x14ac:dyDescent="0.2">
      <c r="A194" s="335">
        <v>1</v>
      </c>
      <c r="B194" s="343" t="s">
        <v>92</v>
      </c>
      <c r="C194" s="344"/>
      <c r="D194" s="345"/>
    </row>
    <row r="195" spans="1:4" ht="12" customHeight="1" x14ac:dyDescent="0.2">
      <c r="A195" s="283">
        <v>1.1000000000000001</v>
      </c>
      <c r="B195" s="284" t="s">
        <v>79</v>
      </c>
      <c r="C195" s="283" t="s">
        <v>7</v>
      </c>
      <c r="D195" s="285">
        <v>1</v>
      </c>
    </row>
    <row r="196" spans="1:4" ht="12" customHeight="1" x14ac:dyDescent="0.2">
      <c r="A196" s="276" t="s">
        <v>122</v>
      </c>
      <c r="B196" s="277" t="s">
        <v>314</v>
      </c>
      <c r="C196" s="276" t="s">
        <v>7</v>
      </c>
      <c r="D196" s="278">
        <v>1</v>
      </c>
    </row>
    <row r="197" spans="1:4" ht="17.25" customHeight="1" x14ac:dyDescent="0.2">
      <c r="A197" s="276" t="s">
        <v>196</v>
      </c>
      <c r="B197" s="277" t="s">
        <v>133</v>
      </c>
      <c r="C197" s="276" t="s">
        <v>7</v>
      </c>
      <c r="D197" s="278">
        <v>2</v>
      </c>
    </row>
    <row r="198" spans="1:4" ht="24.75" customHeight="1" x14ac:dyDescent="0.2">
      <c r="A198" s="283">
        <v>1.4</v>
      </c>
      <c r="B198" s="284" t="s">
        <v>327</v>
      </c>
      <c r="C198" s="283" t="s">
        <v>7</v>
      </c>
      <c r="D198" s="285">
        <v>2</v>
      </c>
    </row>
    <row r="199" spans="1:4" ht="18.75" customHeight="1" x14ac:dyDescent="0.2">
      <c r="A199" s="276" t="s">
        <v>197</v>
      </c>
      <c r="B199" s="277" t="s">
        <v>312</v>
      </c>
      <c r="C199" s="276" t="s">
        <v>7</v>
      </c>
      <c r="D199" s="278">
        <v>2</v>
      </c>
    </row>
    <row r="200" spans="1:4" ht="12" customHeight="1" x14ac:dyDescent="0.2">
      <c r="A200" s="283"/>
      <c r="B200" s="284"/>
      <c r="C200" s="283"/>
      <c r="D200" s="285"/>
    </row>
    <row r="201" spans="1:4" ht="12" customHeight="1" x14ac:dyDescent="0.2">
      <c r="A201" s="335">
        <v>2</v>
      </c>
      <c r="B201" s="336" t="s">
        <v>94</v>
      </c>
      <c r="C201" s="283"/>
      <c r="D201" s="285"/>
    </row>
    <row r="202" spans="1:4" ht="20.25" customHeight="1" x14ac:dyDescent="0.2">
      <c r="A202" s="283">
        <v>2.1</v>
      </c>
      <c r="B202" s="284" t="s">
        <v>327</v>
      </c>
      <c r="C202" s="283" t="s">
        <v>7</v>
      </c>
      <c r="D202" s="285">
        <v>4</v>
      </c>
    </row>
    <row r="203" spans="1:4" ht="20.25" customHeight="1" x14ac:dyDescent="0.2">
      <c r="A203" s="276" t="s">
        <v>125</v>
      </c>
      <c r="B203" s="277" t="s">
        <v>312</v>
      </c>
      <c r="C203" s="276" t="s">
        <v>7</v>
      </c>
      <c r="D203" s="278">
        <v>4</v>
      </c>
    </row>
    <row r="204" spans="1:4" ht="12" customHeight="1" x14ac:dyDescent="0.2">
      <c r="A204" s="283"/>
      <c r="B204" s="284"/>
      <c r="C204" s="283"/>
      <c r="D204" s="285"/>
    </row>
    <row r="205" spans="1:4" ht="12" customHeight="1" x14ac:dyDescent="0.2">
      <c r="A205" s="335">
        <v>3</v>
      </c>
      <c r="B205" s="336" t="s">
        <v>44</v>
      </c>
      <c r="C205" s="283"/>
      <c r="D205" s="285"/>
    </row>
    <row r="206" spans="1:4" ht="18" customHeight="1" x14ac:dyDescent="0.2">
      <c r="A206" s="276" t="s">
        <v>198</v>
      </c>
      <c r="B206" s="277" t="s">
        <v>337</v>
      </c>
      <c r="C206" s="276" t="s">
        <v>7</v>
      </c>
      <c r="D206" s="278">
        <v>0</v>
      </c>
    </row>
    <row r="207" spans="1:4" ht="18" customHeight="1" x14ac:dyDescent="0.2">
      <c r="A207" s="276"/>
      <c r="B207" s="277" t="s">
        <v>337</v>
      </c>
      <c r="C207" s="276" t="s">
        <v>7</v>
      </c>
      <c r="D207" s="278">
        <v>12</v>
      </c>
    </row>
    <row r="208" spans="1:4" ht="12" customHeight="1" x14ac:dyDescent="0.2">
      <c r="A208" s="283"/>
      <c r="B208" s="284"/>
      <c r="C208" s="283"/>
      <c r="D208" s="285"/>
    </row>
    <row r="209" spans="1:4" ht="12" customHeight="1" x14ac:dyDescent="0.2">
      <c r="A209" s="335">
        <v>4</v>
      </c>
      <c r="B209" s="336" t="s">
        <v>95</v>
      </c>
      <c r="C209" s="283"/>
      <c r="D209" s="285"/>
    </row>
    <row r="210" spans="1:4" ht="12" customHeight="1" x14ac:dyDescent="0.2">
      <c r="A210" s="283">
        <v>4.0999999999999996</v>
      </c>
      <c r="B210" s="284" t="s">
        <v>327</v>
      </c>
      <c r="C210" s="283" t="s">
        <v>7</v>
      </c>
      <c r="D210" s="285">
        <v>1</v>
      </c>
    </row>
    <row r="211" spans="1:4" ht="12" customHeight="1" x14ac:dyDescent="0.2">
      <c r="A211" s="276" t="s">
        <v>178</v>
      </c>
      <c r="B211" s="277" t="s">
        <v>312</v>
      </c>
      <c r="C211" s="276" t="s">
        <v>7</v>
      </c>
      <c r="D211" s="278">
        <v>1</v>
      </c>
    </row>
    <row r="212" spans="1:4" ht="12" customHeight="1" x14ac:dyDescent="0.2">
      <c r="A212" s="276" t="s">
        <v>134</v>
      </c>
      <c r="B212" s="277" t="s">
        <v>133</v>
      </c>
      <c r="C212" s="276" t="s">
        <v>7</v>
      </c>
      <c r="D212" s="278">
        <v>2</v>
      </c>
    </row>
    <row r="213" spans="1:4" ht="12" customHeight="1" x14ac:dyDescent="0.2">
      <c r="A213" s="283"/>
      <c r="B213" s="284"/>
      <c r="C213" s="283"/>
      <c r="D213" s="285"/>
    </row>
    <row r="214" spans="1:4" ht="12" customHeight="1" x14ac:dyDescent="0.2">
      <c r="A214" s="335">
        <v>5</v>
      </c>
      <c r="B214" s="336" t="s">
        <v>97</v>
      </c>
      <c r="C214" s="283"/>
      <c r="D214" s="285"/>
    </row>
    <row r="215" spans="1:4" ht="12" customHeight="1" x14ac:dyDescent="0.2">
      <c r="A215" s="283">
        <v>5.0999999999999996</v>
      </c>
      <c r="B215" s="284" t="s">
        <v>329</v>
      </c>
      <c r="C215" s="283" t="s">
        <v>7</v>
      </c>
      <c r="D215" s="285">
        <v>1</v>
      </c>
    </row>
    <row r="216" spans="1:4" ht="20.25" customHeight="1" x14ac:dyDescent="0.2">
      <c r="A216" s="276" t="s">
        <v>179</v>
      </c>
      <c r="B216" s="277" t="s">
        <v>312</v>
      </c>
      <c r="C216" s="276" t="s">
        <v>7</v>
      </c>
      <c r="D216" s="278">
        <v>2</v>
      </c>
    </row>
    <row r="217" spans="1:4" ht="12" customHeight="1" x14ac:dyDescent="0.2">
      <c r="A217" s="283"/>
      <c r="B217" s="284"/>
      <c r="C217" s="283"/>
      <c r="D217" s="285"/>
    </row>
    <row r="218" spans="1:4" ht="12" customHeight="1" x14ac:dyDescent="0.2">
      <c r="A218" s="283">
        <v>6</v>
      </c>
      <c r="B218" s="336" t="s">
        <v>30</v>
      </c>
      <c r="C218" s="283"/>
      <c r="D218" s="285"/>
    </row>
    <row r="219" spans="1:4" ht="20.25" customHeight="1" x14ac:dyDescent="0.2">
      <c r="A219" s="283">
        <v>6.1</v>
      </c>
      <c r="B219" s="284" t="s">
        <v>324</v>
      </c>
      <c r="C219" s="283" t="s">
        <v>7</v>
      </c>
      <c r="D219" s="285">
        <v>1</v>
      </c>
    </row>
    <row r="220" spans="1:4" ht="18" customHeight="1" x14ac:dyDescent="0.2">
      <c r="A220" s="276" t="s">
        <v>138</v>
      </c>
      <c r="B220" s="277" t="s">
        <v>312</v>
      </c>
      <c r="C220" s="276" t="s">
        <v>7</v>
      </c>
      <c r="D220" s="278">
        <v>1</v>
      </c>
    </row>
    <row r="221" spans="1:4" ht="12" customHeight="1" x14ac:dyDescent="0.2">
      <c r="A221" s="283"/>
      <c r="B221" s="284"/>
      <c r="C221" s="283"/>
      <c r="D221" s="285"/>
    </row>
    <row r="222" spans="1:4" ht="12" customHeight="1" x14ac:dyDescent="0.2">
      <c r="A222" s="335">
        <v>7</v>
      </c>
      <c r="B222" s="336" t="s">
        <v>100</v>
      </c>
      <c r="C222" s="283"/>
      <c r="D222" s="285"/>
    </row>
    <row r="223" spans="1:4" ht="12" customHeight="1" x14ac:dyDescent="0.2">
      <c r="A223" s="283">
        <v>7.1</v>
      </c>
      <c r="B223" s="284" t="s">
        <v>327</v>
      </c>
      <c r="C223" s="283" t="s">
        <v>7</v>
      </c>
      <c r="D223" s="285">
        <v>2</v>
      </c>
    </row>
    <row r="224" spans="1:4" ht="21" customHeight="1" x14ac:dyDescent="0.2">
      <c r="A224" s="276" t="s">
        <v>140</v>
      </c>
      <c r="B224" s="277" t="s">
        <v>312</v>
      </c>
      <c r="C224" s="276" t="s">
        <v>7</v>
      </c>
      <c r="D224" s="278">
        <v>2</v>
      </c>
    </row>
    <row r="225" spans="1:4" ht="12" customHeight="1" x14ac:dyDescent="0.2">
      <c r="A225" s="283"/>
      <c r="B225" s="284"/>
      <c r="C225" s="283"/>
      <c r="D225" s="285"/>
    </row>
    <row r="226" spans="1:4" ht="12" customHeight="1" x14ac:dyDescent="0.2">
      <c r="A226" s="335">
        <v>8</v>
      </c>
      <c r="B226" s="336" t="s">
        <v>102</v>
      </c>
      <c r="C226" s="283"/>
      <c r="D226" s="285"/>
    </row>
    <row r="227" spans="1:4" ht="22.5" customHeight="1" x14ac:dyDescent="0.2">
      <c r="A227" s="283">
        <v>8.1</v>
      </c>
      <c r="B227" s="284" t="s">
        <v>103</v>
      </c>
      <c r="C227" s="283" t="s">
        <v>7</v>
      </c>
      <c r="D227" s="285">
        <v>3</v>
      </c>
    </row>
    <row r="228" spans="1:4" ht="11.25" customHeight="1" x14ac:dyDescent="0.2">
      <c r="A228" s="283">
        <v>8.1999999999999993</v>
      </c>
      <c r="B228" s="284" t="s">
        <v>104</v>
      </c>
      <c r="C228" s="283" t="s">
        <v>7</v>
      </c>
      <c r="D228" s="285">
        <v>1</v>
      </c>
    </row>
    <row r="229" spans="1:4" ht="12" customHeight="1" x14ac:dyDescent="0.2">
      <c r="A229" s="283"/>
      <c r="B229" s="284"/>
      <c r="C229" s="283"/>
      <c r="D229" s="285"/>
    </row>
    <row r="230" spans="1:4" ht="12" customHeight="1" x14ac:dyDescent="0.2">
      <c r="A230" s="335">
        <v>9</v>
      </c>
      <c r="B230" s="336" t="s">
        <v>105</v>
      </c>
      <c r="C230" s="283"/>
      <c r="D230" s="285"/>
    </row>
    <row r="231" spans="1:4" ht="12" customHeight="1" x14ac:dyDescent="0.2">
      <c r="A231" s="283">
        <v>9.1</v>
      </c>
      <c r="B231" s="284" t="s">
        <v>79</v>
      </c>
      <c r="C231" s="283" t="s">
        <v>7</v>
      </c>
      <c r="D231" s="285">
        <v>1</v>
      </c>
    </row>
    <row r="232" spans="1:4" ht="12" customHeight="1" x14ac:dyDescent="0.2">
      <c r="A232" s="276" t="s">
        <v>145</v>
      </c>
      <c r="B232" s="277" t="s">
        <v>314</v>
      </c>
      <c r="C232" s="276" t="s">
        <v>7</v>
      </c>
      <c r="D232" s="278">
        <v>1</v>
      </c>
    </row>
    <row r="233" spans="1:4" ht="12" customHeight="1" x14ac:dyDescent="0.2">
      <c r="A233" s="276" t="s">
        <v>146</v>
      </c>
      <c r="B233" s="277" t="s">
        <v>133</v>
      </c>
      <c r="C233" s="276" t="s">
        <v>7</v>
      </c>
      <c r="D233" s="278">
        <v>2</v>
      </c>
    </row>
    <row r="234" spans="1:4" ht="12" customHeight="1" x14ac:dyDescent="0.2">
      <c r="A234" s="283">
        <v>9.4</v>
      </c>
      <c r="B234" s="284" t="s">
        <v>327</v>
      </c>
      <c r="C234" s="283" t="s">
        <v>7</v>
      </c>
      <c r="D234" s="285">
        <v>1</v>
      </c>
    </row>
    <row r="235" spans="1:4" ht="18" customHeight="1" x14ac:dyDescent="0.2">
      <c r="A235" s="276" t="s">
        <v>201</v>
      </c>
      <c r="B235" s="277" t="s">
        <v>312</v>
      </c>
      <c r="C235" s="276" t="s">
        <v>7</v>
      </c>
      <c r="D235" s="278">
        <v>1</v>
      </c>
    </row>
    <row r="236" spans="1:4" ht="12" customHeight="1" x14ac:dyDescent="0.2">
      <c r="A236" s="283"/>
      <c r="B236" s="284"/>
      <c r="C236" s="283"/>
      <c r="D236" s="285"/>
    </row>
    <row r="237" spans="1:4" ht="12" customHeight="1" x14ac:dyDescent="0.2">
      <c r="A237" s="335">
        <v>10</v>
      </c>
      <c r="B237" s="336" t="s">
        <v>106</v>
      </c>
      <c r="C237" s="283"/>
      <c r="D237" s="285"/>
    </row>
    <row r="238" spans="1:4" ht="12" customHeight="1" x14ac:dyDescent="0.2">
      <c r="A238" s="283">
        <v>10.1</v>
      </c>
      <c r="B238" s="284" t="s">
        <v>327</v>
      </c>
      <c r="C238" s="283" t="s">
        <v>7</v>
      </c>
      <c r="D238" s="285">
        <v>4</v>
      </c>
    </row>
    <row r="239" spans="1:4" ht="20.25" customHeight="1" x14ac:dyDescent="0.2">
      <c r="A239" s="276" t="s">
        <v>147</v>
      </c>
      <c r="B239" s="277" t="s">
        <v>312</v>
      </c>
      <c r="C239" s="276" t="s">
        <v>7</v>
      </c>
      <c r="D239" s="278">
        <v>4</v>
      </c>
    </row>
    <row r="240" spans="1:4" ht="19.5" customHeight="1" x14ac:dyDescent="0.2">
      <c r="A240" s="283">
        <v>10.3</v>
      </c>
      <c r="B240" s="277" t="s">
        <v>342</v>
      </c>
      <c r="C240" s="283" t="s">
        <v>7</v>
      </c>
      <c r="D240" s="285">
        <v>0</v>
      </c>
    </row>
    <row r="241" spans="1:4" ht="12" customHeight="1" x14ac:dyDescent="0.2">
      <c r="A241" s="283"/>
      <c r="B241" s="284"/>
      <c r="C241" s="283"/>
      <c r="D241" s="285"/>
    </row>
    <row r="242" spans="1:4" ht="12" customHeight="1" x14ac:dyDescent="0.2">
      <c r="A242" s="335">
        <v>11</v>
      </c>
      <c r="B242" s="336" t="s">
        <v>108</v>
      </c>
      <c r="C242" s="283"/>
      <c r="D242" s="285"/>
    </row>
    <row r="243" spans="1:4" ht="12" customHeight="1" x14ac:dyDescent="0.2">
      <c r="A243" s="283">
        <v>11.1</v>
      </c>
      <c r="B243" s="284" t="s">
        <v>327</v>
      </c>
      <c r="C243" s="283" t="s">
        <v>7</v>
      </c>
      <c r="D243" s="285">
        <v>2</v>
      </c>
    </row>
    <row r="244" spans="1:4" ht="12" customHeight="1" x14ac:dyDescent="0.2">
      <c r="A244" s="276" t="s">
        <v>149</v>
      </c>
      <c r="B244" s="277" t="s">
        <v>312</v>
      </c>
      <c r="C244" s="276" t="s">
        <v>7</v>
      </c>
      <c r="D244" s="278">
        <v>2</v>
      </c>
    </row>
    <row r="245" spans="1:4" ht="12" customHeight="1" x14ac:dyDescent="0.2">
      <c r="A245" s="283"/>
      <c r="B245" s="284"/>
      <c r="C245" s="283"/>
      <c r="D245" s="285"/>
    </row>
    <row r="246" spans="1:4" ht="12" customHeight="1" x14ac:dyDescent="0.2">
      <c r="A246" s="335">
        <v>12</v>
      </c>
      <c r="B246" s="336" t="s">
        <v>109</v>
      </c>
      <c r="C246" s="283"/>
      <c r="D246" s="285"/>
    </row>
    <row r="247" spans="1:4" ht="12" customHeight="1" x14ac:dyDescent="0.2">
      <c r="A247" s="283">
        <v>12.1</v>
      </c>
      <c r="B247" s="284" t="s">
        <v>110</v>
      </c>
      <c r="C247" s="283" t="s">
        <v>7</v>
      </c>
      <c r="D247" s="285">
        <v>3</v>
      </c>
    </row>
    <row r="248" spans="1:4" ht="12" customHeight="1" x14ac:dyDescent="0.2">
      <c r="A248" s="283"/>
      <c r="B248" s="284"/>
      <c r="C248" s="283"/>
      <c r="D248" s="285"/>
    </row>
    <row r="249" spans="1:4" ht="12" customHeight="1" x14ac:dyDescent="0.2">
      <c r="A249" s="335">
        <v>13</v>
      </c>
      <c r="B249" s="336" t="s">
        <v>111</v>
      </c>
      <c r="C249" s="283"/>
      <c r="D249" s="285"/>
    </row>
    <row r="250" spans="1:4" ht="16.5" customHeight="1" x14ac:dyDescent="0.2">
      <c r="A250" s="283">
        <v>13.1</v>
      </c>
      <c r="B250" s="284" t="s">
        <v>327</v>
      </c>
      <c r="C250" s="283" t="s">
        <v>7</v>
      </c>
      <c r="D250" s="285">
        <v>2</v>
      </c>
    </row>
    <row r="251" spans="1:4" ht="16.2" customHeight="1" x14ac:dyDescent="0.2">
      <c r="A251" s="276" t="s">
        <v>154</v>
      </c>
      <c r="B251" s="277" t="s">
        <v>312</v>
      </c>
      <c r="C251" s="276" t="s">
        <v>7</v>
      </c>
      <c r="D251" s="278">
        <v>2</v>
      </c>
    </row>
    <row r="252" spans="1:4" ht="16.2" customHeight="1" x14ac:dyDescent="0.2">
      <c r="A252" s="283">
        <v>13.3</v>
      </c>
      <c r="B252" s="284" t="s">
        <v>202</v>
      </c>
      <c r="C252" s="283" t="s">
        <v>7</v>
      </c>
      <c r="D252" s="285">
        <v>0</v>
      </c>
    </row>
    <row r="253" spans="1:4" ht="10.5" customHeight="1" x14ac:dyDescent="0.2">
      <c r="A253" s="283"/>
      <c r="B253" s="284"/>
      <c r="C253" s="283"/>
      <c r="D253" s="285"/>
    </row>
    <row r="254" spans="1:4" ht="12" customHeight="1" x14ac:dyDescent="0.2">
      <c r="A254" s="335">
        <v>14</v>
      </c>
      <c r="B254" s="336" t="s">
        <v>112</v>
      </c>
      <c r="C254" s="283"/>
      <c r="D254" s="285"/>
    </row>
    <row r="255" spans="1:4" ht="29.4" customHeight="1" thickBot="1" x14ac:dyDescent="0.25">
      <c r="A255" s="283">
        <v>14.1</v>
      </c>
      <c r="B255" s="284" t="s">
        <v>113</v>
      </c>
      <c r="C255" s="283" t="s">
        <v>7</v>
      </c>
      <c r="D255" s="285">
        <v>2</v>
      </c>
    </row>
    <row r="256" spans="1:4" ht="16.2" customHeight="1" thickTop="1" thickBot="1" x14ac:dyDescent="0.25">
      <c r="A256" s="323" t="s">
        <v>114</v>
      </c>
      <c r="B256" s="324"/>
      <c r="C256" s="324"/>
      <c r="D256" s="325"/>
    </row>
    <row r="257" spans="1:5" ht="19.8" customHeight="1" thickTop="1" x14ac:dyDescent="0.2">
      <c r="A257" s="273" t="s">
        <v>2</v>
      </c>
      <c r="B257" s="273" t="s">
        <v>115</v>
      </c>
      <c r="C257" s="273" t="s">
        <v>173</v>
      </c>
      <c r="D257" s="273" t="s">
        <v>91</v>
      </c>
    </row>
    <row r="258" spans="1:5" ht="91.2" customHeight="1" x14ac:dyDescent="0.2">
      <c r="A258" s="278" t="s">
        <v>203</v>
      </c>
      <c r="B258" s="277" t="s">
        <v>204</v>
      </c>
      <c r="C258" s="276" t="s">
        <v>7</v>
      </c>
      <c r="D258" s="278">
        <v>7</v>
      </c>
    </row>
    <row r="259" spans="1:5" ht="43.5" customHeight="1" x14ac:dyDescent="0.2">
      <c r="A259" s="278" t="s">
        <v>122</v>
      </c>
      <c r="B259" s="277" t="s">
        <v>206</v>
      </c>
      <c r="C259" s="276" t="s">
        <v>7</v>
      </c>
      <c r="D259" s="278">
        <v>1</v>
      </c>
    </row>
    <row r="260" spans="1:5" ht="45" customHeight="1" x14ac:dyDescent="0.2">
      <c r="A260" s="278" t="s">
        <v>196</v>
      </c>
      <c r="B260" s="277" t="s">
        <v>207</v>
      </c>
      <c r="C260" s="276" t="s">
        <v>7</v>
      </c>
      <c r="D260" s="278">
        <v>2</v>
      </c>
    </row>
    <row r="261" spans="1:5" ht="101.25" customHeight="1" x14ac:dyDescent="0.2">
      <c r="A261" s="278" t="s">
        <v>208</v>
      </c>
      <c r="B261" s="277" t="s">
        <v>209</v>
      </c>
      <c r="C261" s="276" t="s">
        <v>7</v>
      </c>
      <c r="D261" s="278">
        <v>2</v>
      </c>
    </row>
    <row r="262" spans="1:5" ht="50.25" customHeight="1" x14ac:dyDescent="0.2">
      <c r="A262" s="279" t="s">
        <v>197</v>
      </c>
      <c r="B262" s="280" t="s">
        <v>210</v>
      </c>
      <c r="C262" s="332" t="s">
        <v>7</v>
      </c>
      <c r="D262" s="279">
        <v>1</v>
      </c>
    </row>
    <row r="263" spans="1:5" ht="15.6" customHeight="1" x14ac:dyDescent="0.2">
      <c r="A263" s="281">
        <v>1.6</v>
      </c>
      <c r="B263" s="282" t="s">
        <v>301</v>
      </c>
      <c r="C263" s="333"/>
      <c r="D263" s="281">
        <v>1</v>
      </c>
    </row>
    <row r="264" spans="1:5" ht="15.6" customHeight="1" x14ac:dyDescent="0.2">
      <c r="A264" s="276">
        <v>1.7</v>
      </c>
      <c r="B264" s="277" t="s">
        <v>351</v>
      </c>
      <c r="C264" s="276" t="s">
        <v>7</v>
      </c>
      <c r="D264" s="278">
        <v>1</v>
      </c>
    </row>
    <row r="265" spans="1:5" ht="15.6" customHeight="1" x14ac:dyDescent="0.2">
      <c r="A265" s="283">
        <v>1.8</v>
      </c>
      <c r="B265" s="284" t="s">
        <v>322</v>
      </c>
      <c r="C265" s="283" t="s">
        <v>7</v>
      </c>
      <c r="D265" s="285">
        <v>1</v>
      </c>
    </row>
    <row r="266" spans="1:5" ht="15.6" customHeight="1" x14ac:dyDescent="0.2">
      <c r="A266" s="283">
        <v>1.9</v>
      </c>
      <c r="B266" s="284" t="s">
        <v>69</v>
      </c>
      <c r="C266" s="283" t="s">
        <v>7</v>
      </c>
      <c r="D266" s="285">
        <v>1</v>
      </c>
    </row>
    <row r="267" spans="1:5" ht="15.6" customHeight="1" x14ac:dyDescent="0.2">
      <c r="A267" s="286">
        <v>1.1000000000000001</v>
      </c>
      <c r="B267" s="284" t="s">
        <v>70</v>
      </c>
      <c r="C267" s="283" t="s">
        <v>7</v>
      </c>
      <c r="D267" s="285">
        <v>1</v>
      </c>
    </row>
    <row r="268" spans="1:5" s="272" customFormat="1" ht="15.6" customHeight="1" x14ac:dyDescent="0.25">
      <c r="A268" s="283">
        <v>1.1100000000000001</v>
      </c>
      <c r="B268" s="284" t="s">
        <v>71</v>
      </c>
      <c r="C268" s="283" t="s">
        <v>7</v>
      </c>
      <c r="D268" s="285">
        <v>1</v>
      </c>
      <c r="E268" s="271"/>
    </row>
    <row r="269" spans="1:5" s="272" customFormat="1" ht="13.5" customHeight="1" thickBot="1" x14ac:dyDescent="0.3">
      <c r="A269" s="271"/>
      <c r="B269" s="270"/>
      <c r="C269" s="334"/>
      <c r="D269" s="270"/>
      <c r="E269" s="271"/>
    </row>
    <row r="270" spans="1:5" s="272" customFormat="1" ht="14.25" customHeight="1" thickTop="1" thickBot="1" x14ac:dyDescent="0.3">
      <c r="A270" s="323" t="s">
        <v>116</v>
      </c>
      <c r="B270" s="324"/>
      <c r="C270" s="324"/>
      <c r="D270" s="325"/>
      <c r="E270" s="271"/>
    </row>
    <row r="271" spans="1:5" s="272" customFormat="1" ht="23.4" customHeight="1" thickTop="1" x14ac:dyDescent="0.25">
      <c r="A271" s="287" t="s">
        <v>148</v>
      </c>
      <c r="B271" s="274" t="s">
        <v>115</v>
      </c>
      <c r="C271" s="335" t="s">
        <v>173</v>
      </c>
      <c r="D271" s="273" t="s">
        <v>91</v>
      </c>
      <c r="E271" s="271"/>
    </row>
    <row r="272" spans="1:5" s="272" customFormat="1" ht="125.1" customHeight="1" x14ac:dyDescent="0.25">
      <c r="A272" s="276" t="s">
        <v>198</v>
      </c>
      <c r="B272" s="277" t="s">
        <v>211</v>
      </c>
      <c r="C272" s="276" t="s">
        <v>7</v>
      </c>
      <c r="D272" s="278">
        <v>10</v>
      </c>
      <c r="E272" s="271"/>
    </row>
    <row r="273" spans="1:5" s="272" customFormat="1" ht="103.8" customHeight="1" x14ac:dyDescent="0.25">
      <c r="A273" s="276" t="s">
        <v>130</v>
      </c>
      <c r="B273" s="277" t="s">
        <v>213</v>
      </c>
      <c r="C273" s="276" t="s">
        <v>7</v>
      </c>
      <c r="D273" s="278">
        <v>10</v>
      </c>
      <c r="E273" s="271"/>
    </row>
    <row r="274" spans="1:5" s="272" customFormat="1" ht="12.75" hidden="1" customHeight="1" thickBot="1" x14ac:dyDescent="0.3">
      <c r="A274" s="294"/>
      <c r="B274" s="295"/>
      <c r="C274" s="294"/>
      <c r="D274" s="296"/>
      <c r="E274" s="271"/>
    </row>
    <row r="275" spans="1:5" s="272" customFormat="1" ht="12.75" customHeight="1" x14ac:dyDescent="0.25">
      <c r="A275" s="288"/>
      <c r="B275" s="275"/>
      <c r="C275" s="288"/>
      <c r="D275" s="289"/>
      <c r="E275" s="271"/>
    </row>
    <row r="276" spans="1:5" s="272" customFormat="1" ht="12.75" customHeight="1" x14ac:dyDescent="0.25">
      <c r="A276" s="288"/>
      <c r="B276" s="297"/>
      <c r="C276" s="288"/>
      <c r="D276" s="289"/>
      <c r="E276" s="271"/>
    </row>
    <row r="277" spans="1:5" s="272" customFormat="1" ht="12.75" customHeight="1" x14ac:dyDescent="0.25">
      <c r="A277" s="288"/>
      <c r="B277" s="275"/>
      <c r="C277" s="288"/>
      <c r="D277" s="289"/>
      <c r="E277" s="271"/>
    </row>
    <row r="278" spans="1:5" s="272" customFormat="1" ht="13.5" customHeight="1" x14ac:dyDescent="0.25">
      <c r="A278" s="288"/>
      <c r="B278" s="290"/>
      <c r="C278" s="288"/>
      <c r="D278" s="289"/>
      <c r="E278" s="271"/>
    </row>
    <row r="279" spans="1:5" s="272" customFormat="1" ht="12" x14ac:dyDescent="0.25">
      <c r="A279" s="288"/>
      <c r="B279" s="290"/>
      <c r="C279" s="288"/>
      <c r="D279" s="289"/>
      <c r="E279" s="271"/>
    </row>
  </sheetData>
  <mergeCells count="5">
    <mergeCell ref="A270:D270"/>
    <mergeCell ref="A192:D192"/>
    <mergeCell ref="A1:D1"/>
    <mergeCell ref="A256:D256"/>
    <mergeCell ref="A98:D9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93"/>
  <sheetViews>
    <sheetView topLeftCell="A40" workbookViewId="0">
      <selection activeCell="B44" sqref="B44"/>
    </sheetView>
  </sheetViews>
  <sheetFormatPr baseColWidth="10" defaultRowHeight="14.4" x14ac:dyDescent="0.3"/>
  <cols>
    <col min="1" max="1" width="6.5546875" style="191" customWidth="1"/>
    <col min="2" max="2" width="62" customWidth="1"/>
    <col min="3" max="3" width="12.88671875" style="191" customWidth="1"/>
    <col min="4" max="4" width="17.109375" style="233" bestFit="1" customWidth="1"/>
    <col min="5" max="5" width="17.88671875" style="233" bestFit="1" customWidth="1"/>
    <col min="6" max="6" width="16.109375" bestFit="1" customWidth="1"/>
    <col min="7" max="7" width="17.6640625" bestFit="1" customWidth="1"/>
    <col min="8" max="8" width="11.88671875" customWidth="1"/>
  </cols>
  <sheetData>
    <row r="1" spans="1:6" ht="24" customHeight="1" x14ac:dyDescent="0.3">
      <c r="A1" s="326" t="s">
        <v>309</v>
      </c>
      <c r="B1" s="326"/>
      <c r="C1" s="326"/>
      <c r="D1" s="326"/>
      <c r="E1" s="326"/>
    </row>
    <row r="2" spans="1:6" ht="21" x14ac:dyDescent="0.4">
      <c r="A2" s="328" t="s">
        <v>303</v>
      </c>
      <c r="B2" s="328"/>
      <c r="C2" s="328"/>
      <c r="D2" s="328"/>
      <c r="E2" s="328"/>
    </row>
    <row r="3" spans="1:6" ht="30.9" customHeight="1" x14ac:dyDescent="0.3">
      <c r="A3" s="205" t="s">
        <v>2</v>
      </c>
      <c r="B3" s="205" t="s">
        <v>3</v>
      </c>
      <c r="C3" s="205" t="s">
        <v>4</v>
      </c>
      <c r="D3" s="205" t="s">
        <v>121</v>
      </c>
      <c r="E3" s="205" t="s">
        <v>299</v>
      </c>
    </row>
    <row r="4" spans="1:6" x14ac:dyDescent="0.3">
      <c r="A4" s="194">
        <v>1</v>
      </c>
      <c r="B4" s="192" t="s">
        <v>313</v>
      </c>
      <c r="C4" s="261">
        <v>18</v>
      </c>
      <c r="D4" s="262">
        <v>1938007</v>
      </c>
      <c r="E4" s="226">
        <f>C4*D4</f>
        <v>34884126</v>
      </c>
    </row>
    <row r="5" spans="1:6" x14ac:dyDescent="0.3">
      <c r="A5" s="194">
        <v>2</v>
      </c>
      <c r="B5" s="192" t="s">
        <v>79</v>
      </c>
      <c r="C5" s="261">
        <v>11</v>
      </c>
      <c r="D5" s="262">
        <v>6069384</v>
      </c>
      <c r="E5" s="226">
        <f t="shared" ref="E5:E15" si="0">C5*D5</f>
        <v>66763224</v>
      </c>
    </row>
    <row r="6" spans="1:6" ht="27.9" customHeight="1" x14ac:dyDescent="0.3">
      <c r="A6" s="198">
        <v>3</v>
      </c>
      <c r="B6" s="200" t="s">
        <v>325</v>
      </c>
      <c r="C6" s="261">
        <v>1</v>
      </c>
      <c r="D6" s="262">
        <v>7489807</v>
      </c>
      <c r="E6" s="226">
        <f t="shared" si="0"/>
        <v>7489807</v>
      </c>
    </row>
    <row r="7" spans="1:6" x14ac:dyDescent="0.3">
      <c r="A7" s="194">
        <v>4</v>
      </c>
      <c r="B7" s="192" t="s">
        <v>326</v>
      </c>
      <c r="C7" s="261">
        <v>1</v>
      </c>
      <c r="D7" s="262">
        <v>7963688</v>
      </c>
      <c r="E7" s="226">
        <f t="shared" si="0"/>
        <v>7963688</v>
      </c>
    </row>
    <row r="8" spans="1:6" ht="36" customHeight="1" x14ac:dyDescent="0.3">
      <c r="A8" s="194">
        <v>5</v>
      </c>
      <c r="B8" s="210" t="s">
        <v>302</v>
      </c>
      <c r="C8" s="264">
        <v>2</v>
      </c>
      <c r="D8" s="262">
        <v>1540000</v>
      </c>
      <c r="E8" s="226">
        <f t="shared" si="0"/>
        <v>3080000</v>
      </c>
    </row>
    <row r="9" spans="1:6" x14ac:dyDescent="0.3">
      <c r="A9" s="198">
        <v>6</v>
      </c>
      <c r="B9" s="192" t="s">
        <v>328</v>
      </c>
      <c r="C9" s="261">
        <v>1</v>
      </c>
      <c r="D9" s="262">
        <v>1069444</v>
      </c>
      <c r="E9" s="226">
        <f t="shared" si="0"/>
        <v>1069444</v>
      </c>
    </row>
    <row r="10" spans="1:6" x14ac:dyDescent="0.3">
      <c r="A10" s="194">
        <v>7</v>
      </c>
      <c r="B10" s="192" t="s">
        <v>323</v>
      </c>
      <c r="C10" s="261">
        <v>13</v>
      </c>
      <c r="D10" s="262">
        <v>1104940</v>
      </c>
      <c r="E10" s="226">
        <f t="shared" si="0"/>
        <v>14364220</v>
      </c>
    </row>
    <row r="11" spans="1:6" x14ac:dyDescent="0.3">
      <c r="A11" s="194">
        <v>8</v>
      </c>
      <c r="B11" s="213" t="s">
        <v>327</v>
      </c>
      <c r="C11" s="263">
        <v>18</v>
      </c>
      <c r="D11" s="262">
        <v>1386593</v>
      </c>
      <c r="E11" s="226">
        <f t="shared" si="0"/>
        <v>24958674</v>
      </c>
      <c r="F11">
        <v>17</v>
      </c>
    </row>
    <row r="12" spans="1:6" x14ac:dyDescent="0.3">
      <c r="A12" s="198">
        <v>9</v>
      </c>
      <c r="B12" s="192" t="s">
        <v>324</v>
      </c>
      <c r="C12" s="261">
        <v>6</v>
      </c>
      <c r="D12" s="262">
        <v>1392137</v>
      </c>
      <c r="E12" s="226">
        <f t="shared" si="0"/>
        <v>8352822</v>
      </c>
    </row>
    <row r="13" spans="1:6" x14ac:dyDescent="0.3">
      <c r="A13" s="194">
        <v>10</v>
      </c>
      <c r="B13" s="192" t="s">
        <v>330</v>
      </c>
      <c r="C13" s="261">
        <v>2</v>
      </c>
      <c r="D13" s="262">
        <v>1432632</v>
      </c>
      <c r="E13" s="226">
        <f t="shared" si="0"/>
        <v>2865264</v>
      </c>
    </row>
    <row r="14" spans="1:6" x14ac:dyDescent="0.3">
      <c r="A14" s="194">
        <v>11</v>
      </c>
      <c r="B14" s="192" t="s">
        <v>329</v>
      </c>
      <c r="C14" s="261">
        <v>1</v>
      </c>
      <c r="D14" s="262">
        <v>2040237</v>
      </c>
      <c r="E14" s="226">
        <f t="shared" si="0"/>
        <v>2040237</v>
      </c>
      <c r="F14">
        <v>2</v>
      </c>
    </row>
    <row r="15" spans="1:6" x14ac:dyDescent="0.3">
      <c r="A15" s="194">
        <v>12</v>
      </c>
      <c r="B15" s="192" t="s">
        <v>343</v>
      </c>
      <c r="C15" s="261">
        <v>1</v>
      </c>
      <c r="D15" s="265">
        <v>7914003</v>
      </c>
      <c r="E15" s="226">
        <f t="shared" si="0"/>
        <v>7914003</v>
      </c>
    </row>
    <row r="16" spans="1:6" x14ac:dyDescent="0.3">
      <c r="A16" s="327" t="s">
        <v>307</v>
      </c>
      <c r="B16" s="327"/>
      <c r="C16" s="196">
        <f>SUM(C4:C15)</f>
        <v>75</v>
      </c>
      <c r="D16" s="228">
        <f>SUM(D4:D15)</f>
        <v>41340872</v>
      </c>
      <c r="E16" s="228">
        <f>SUM(E4:E15)</f>
        <v>181745509</v>
      </c>
      <c r="F16" t="s">
        <v>344</v>
      </c>
    </row>
    <row r="17" spans="1:8" x14ac:dyDescent="0.3">
      <c r="A17" s="202"/>
      <c r="B17" s="202"/>
      <c r="C17" s="204"/>
      <c r="D17" s="229"/>
      <c r="E17" s="229"/>
    </row>
    <row r="18" spans="1:8" ht="21" x14ac:dyDescent="0.4">
      <c r="A18" s="328" t="s">
        <v>306</v>
      </c>
      <c r="B18" s="328"/>
      <c r="C18" s="328"/>
      <c r="D18" s="328"/>
      <c r="E18" s="328"/>
    </row>
    <row r="19" spans="1:8" ht="28.8" x14ac:dyDescent="0.3">
      <c r="A19" s="205" t="s">
        <v>2</v>
      </c>
      <c r="B19" s="205" t="s">
        <v>3</v>
      </c>
      <c r="C19" s="205" t="s">
        <v>4</v>
      </c>
      <c r="D19" s="205" t="s">
        <v>121</v>
      </c>
      <c r="E19" s="205" t="s">
        <v>299</v>
      </c>
    </row>
    <row r="20" spans="1:8" ht="28.8" x14ac:dyDescent="0.3">
      <c r="A20" s="194">
        <v>1</v>
      </c>
      <c r="B20" s="210" t="s">
        <v>332</v>
      </c>
      <c r="C20" s="214">
        <v>4</v>
      </c>
      <c r="D20" s="246">
        <v>10810353</v>
      </c>
      <c r="E20" s="230">
        <f>D20*C20</f>
        <v>43241412</v>
      </c>
    </row>
    <row r="21" spans="1:8" ht="28.8" x14ac:dyDescent="0.3">
      <c r="A21" s="194">
        <v>2</v>
      </c>
      <c r="B21" s="210" t="s">
        <v>331</v>
      </c>
      <c r="C21" s="214">
        <v>1</v>
      </c>
      <c r="D21" s="246">
        <v>12119618</v>
      </c>
      <c r="E21" s="230">
        <f>D21*C21</f>
        <v>12119618</v>
      </c>
    </row>
    <row r="22" spans="1:8" ht="28.8" x14ac:dyDescent="0.3">
      <c r="A22" s="194">
        <v>3</v>
      </c>
      <c r="B22" s="210" t="s">
        <v>333</v>
      </c>
      <c r="C22" s="214">
        <v>3</v>
      </c>
      <c r="D22" s="248">
        <v>14498487</v>
      </c>
      <c r="E22" s="230">
        <f>D22*C22</f>
        <v>43495461</v>
      </c>
      <c r="F22" s="247">
        <v>14498487</v>
      </c>
      <c r="G22" s="247">
        <v>14930981</v>
      </c>
    </row>
    <row r="23" spans="1:8" ht="28.8" x14ac:dyDescent="0.3">
      <c r="A23" s="194">
        <v>4</v>
      </c>
      <c r="B23" s="210" t="s">
        <v>334</v>
      </c>
      <c r="C23" s="215">
        <v>2</v>
      </c>
      <c r="D23" s="246">
        <v>7700314</v>
      </c>
      <c r="E23" s="230">
        <f>D23*C23</f>
        <v>15400628</v>
      </c>
      <c r="F23" s="184"/>
    </row>
    <row r="24" spans="1:8" x14ac:dyDescent="0.3">
      <c r="A24" s="327" t="s">
        <v>307</v>
      </c>
      <c r="B24" s="327"/>
      <c r="C24" s="195">
        <f>SUM(C20:C23)</f>
        <v>10</v>
      </c>
      <c r="D24" s="228">
        <f>SUM(D20:D23)</f>
        <v>45128772</v>
      </c>
      <c r="E24" s="228">
        <f>SUM(E20:E23)</f>
        <v>114257119</v>
      </c>
      <c r="F24" t="s">
        <v>344</v>
      </c>
    </row>
    <row r="25" spans="1:8" x14ac:dyDescent="0.3">
      <c r="A25" s="202"/>
      <c r="B25" s="202"/>
      <c r="C25" s="204"/>
      <c r="D25" s="229"/>
      <c r="E25" s="231"/>
    </row>
    <row r="26" spans="1:8" ht="21" x14ac:dyDescent="0.4">
      <c r="A26" s="328" t="s">
        <v>308</v>
      </c>
      <c r="B26" s="328"/>
      <c r="C26" s="328"/>
      <c r="D26" s="328"/>
      <c r="E26" s="328"/>
    </row>
    <row r="27" spans="1:8" ht="28.8" x14ac:dyDescent="0.3">
      <c r="A27" s="205" t="s">
        <v>2</v>
      </c>
      <c r="B27" s="205" t="s">
        <v>3</v>
      </c>
      <c r="C27" s="205" t="s">
        <v>4</v>
      </c>
      <c r="D27" s="205" t="s">
        <v>121</v>
      </c>
      <c r="E27" s="205" t="s">
        <v>299</v>
      </c>
    </row>
    <row r="28" spans="1:8" x14ac:dyDescent="0.3">
      <c r="A28" s="198">
        <v>1</v>
      </c>
      <c r="B28" s="201" t="s">
        <v>18</v>
      </c>
      <c r="C28" s="261">
        <v>2</v>
      </c>
      <c r="D28" s="265">
        <v>649042</v>
      </c>
      <c r="E28" s="227">
        <f>D28*C28</f>
        <v>1298084</v>
      </c>
    </row>
    <row r="29" spans="1:8" ht="28.8" x14ac:dyDescent="0.3">
      <c r="A29" s="198">
        <v>2</v>
      </c>
      <c r="B29" s="200" t="s">
        <v>316</v>
      </c>
      <c r="C29" s="267">
        <v>2</v>
      </c>
      <c r="D29" s="265">
        <v>2554628</v>
      </c>
      <c r="E29" s="227">
        <f>D29*C29</f>
        <v>5109256</v>
      </c>
      <c r="F29" s="250">
        <v>2554628</v>
      </c>
      <c r="G29" s="250">
        <v>2642160</v>
      </c>
      <c r="H29">
        <v>1</v>
      </c>
    </row>
    <row r="30" spans="1:8" x14ac:dyDescent="0.3">
      <c r="A30" s="198">
        <v>3</v>
      </c>
      <c r="B30" s="208" t="s">
        <v>338</v>
      </c>
      <c r="C30" s="269">
        <v>1</v>
      </c>
      <c r="D30" s="265">
        <v>3332881</v>
      </c>
      <c r="E30" s="227">
        <f>D30*C30</f>
        <v>3332881</v>
      </c>
    </row>
    <row r="31" spans="1:8" ht="28.8" x14ac:dyDescent="0.3">
      <c r="A31" s="198">
        <v>4</v>
      </c>
      <c r="B31" s="200" t="s">
        <v>345</v>
      </c>
      <c r="C31" s="269">
        <v>1</v>
      </c>
      <c r="D31" s="265">
        <v>4939457</v>
      </c>
      <c r="E31" s="227">
        <f t="shared" ref="E31:E34" si="1">D31*C31</f>
        <v>4939457</v>
      </c>
    </row>
    <row r="32" spans="1:8" ht="28.8" x14ac:dyDescent="0.3">
      <c r="A32" s="198">
        <v>5</v>
      </c>
      <c r="B32" s="209" t="s">
        <v>311</v>
      </c>
      <c r="C32" s="216">
        <v>14</v>
      </c>
      <c r="D32" s="245">
        <v>2366366</v>
      </c>
      <c r="E32" s="227">
        <f t="shared" si="1"/>
        <v>33129124</v>
      </c>
    </row>
    <row r="33" spans="1:7" x14ac:dyDescent="0.3">
      <c r="A33" s="198">
        <v>6</v>
      </c>
      <c r="B33" s="209" t="s">
        <v>346</v>
      </c>
      <c r="C33" s="269">
        <v>1</v>
      </c>
      <c r="D33" s="265">
        <v>5517230</v>
      </c>
      <c r="E33" s="227">
        <f t="shared" si="1"/>
        <v>5517230</v>
      </c>
    </row>
    <row r="34" spans="1:7" x14ac:dyDescent="0.3">
      <c r="A34" s="198">
        <v>7</v>
      </c>
      <c r="B34" s="192" t="s">
        <v>339</v>
      </c>
      <c r="C34" s="268">
        <f>9+1</f>
        <v>10</v>
      </c>
      <c r="D34" s="265">
        <v>1714620</v>
      </c>
      <c r="E34" s="227">
        <f t="shared" si="1"/>
        <v>17146200</v>
      </c>
      <c r="F34" s="220"/>
      <c r="G34" s="220"/>
    </row>
    <row r="35" spans="1:7" x14ac:dyDescent="0.3">
      <c r="A35" s="327" t="s">
        <v>307</v>
      </c>
      <c r="B35" s="327"/>
      <c r="C35" s="195">
        <f>SUM(C28:C34)</f>
        <v>31</v>
      </c>
      <c r="D35" s="232">
        <f>SUM(D28:D34)</f>
        <v>21074224</v>
      </c>
      <c r="E35" s="232">
        <f>SUM(E28:E34)</f>
        <v>70472232</v>
      </c>
      <c r="F35" t="s">
        <v>344</v>
      </c>
    </row>
    <row r="36" spans="1:7" x14ac:dyDescent="0.3">
      <c r="A36" s="202"/>
      <c r="B36" s="202"/>
      <c r="C36" s="204"/>
    </row>
    <row r="37" spans="1:7" ht="21" x14ac:dyDescent="0.4">
      <c r="A37" s="328" t="s">
        <v>304</v>
      </c>
      <c r="B37" s="328"/>
      <c r="C37" s="328"/>
      <c r="D37" s="328"/>
      <c r="E37" s="328"/>
    </row>
    <row r="38" spans="1:7" ht="28.8" x14ac:dyDescent="0.3">
      <c r="A38" s="205" t="s">
        <v>2</v>
      </c>
      <c r="B38" s="205" t="s">
        <v>3</v>
      </c>
      <c r="C38" s="205" t="s">
        <v>4</v>
      </c>
      <c r="D38" s="205" t="s">
        <v>121</v>
      </c>
      <c r="E38" s="205" t="s">
        <v>299</v>
      </c>
    </row>
    <row r="39" spans="1:7" x14ac:dyDescent="0.3">
      <c r="A39" s="194">
        <v>1</v>
      </c>
      <c r="B39" s="192" t="s">
        <v>317</v>
      </c>
      <c r="C39" s="256">
        <v>67</v>
      </c>
      <c r="D39" s="257">
        <v>393800</v>
      </c>
      <c r="E39" s="226">
        <f>D39*C39</f>
        <v>26384600</v>
      </c>
      <c r="F39">
        <v>12</v>
      </c>
    </row>
    <row r="40" spans="1:7" x14ac:dyDescent="0.3">
      <c r="A40" s="194">
        <v>2</v>
      </c>
      <c r="B40" s="192" t="s">
        <v>321</v>
      </c>
      <c r="C40" s="256">
        <v>36</v>
      </c>
      <c r="D40" s="257">
        <v>914119</v>
      </c>
      <c r="E40" s="226">
        <f t="shared" ref="E40:E46" si="2">D40*C40</f>
        <v>32908284</v>
      </c>
    </row>
    <row r="41" spans="1:7" x14ac:dyDescent="0.3">
      <c r="A41" s="194">
        <v>3</v>
      </c>
      <c r="B41" s="192" t="s">
        <v>335</v>
      </c>
      <c r="C41" s="256">
        <v>11</v>
      </c>
      <c r="D41" s="257">
        <v>802783</v>
      </c>
      <c r="E41" s="226">
        <f t="shared" si="2"/>
        <v>8830613</v>
      </c>
    </row>
    <row r="42" spans="1:7" x14ac:dyDescent="0.3">
      <c r="A42" s="194">
        <v>4</v>
      </c>
      <c r="B42" s="192" t="s">
        <v>133</v>
      </c>
      <c r="C42" s="266">
        <v>40</v>
      </c>
      <c r="D42" s="257">
        <v>536805</v>
      </c>
      <c r="E42" s="226">
        <f>D42*C42</f>
        <v>21472200</v>
      </c>
      <c r="F42">
        <v>42</v>
      </c>
    </row>
    <row r="43" spans="1:7" x14ac:dyDescent="0.3">
      <c r="A43" s="194">
        <v>5</v>
      </c>
      <c r="B43" s="192" t="s">
        <v>177</v>
      </c>
      <c r="C43" s="256">
        <v>2</v>
      </c>
      <c r="D43" s="257">
        <v>536805</v>
      </c>
      <c r="E43" s="226">
        <f t="shared" si="2"/>
        <v>1073610</v>
      </c>
    </row>
    <row r="44" spans="1:7" x14ac:dyDescent="0.3">
      <c r="A44" s="194">
        <v>6</v>
      </c>
      <c r="B44" s="192" t="s">
        <v>192</v>
      </c>
      <c r="C44" s="258">
        <f>36+4</f>
        <v>40</v>
      </c>
      <c r="D44" s="257">
        <v>871782</v>
      </c>
      <c r="E44" s="226">
        <f>D44*C44</f>
        <v>34871280</v>
      </c>
      <c r="F44" s="220"/>
      <c r="G44" s="220"/>
    </row>
    <row r="45" spans="1:7" x14ac:dyDescent="0.3">
      <c r="A45" s="194">
        <v>7</v>
      </c>
      <c r="B45" s="192" t="s">
        <v>336</v>
      </c>
      <c r="C45" s="256">
        <v>1</v>
      </c>
      <c r="D45" s="257">
        <v>1414499</v>
      </c>
      <c r="E45" s="226">
        <f t="shared" si="2"/>
        <v>1414499</v>
      </c>
    </row>
    <row r="46" spans="1:7" ht="36" customHeight="1" x14ac:dyDescent="0.3">
      <c r="A46" s="194">
        <v>8</v>
      </c>
      <c r="B46" s="210" t="s">
        <v>305</v>
      </c>
      <c r="C46" s="259">
        <v>2</v>
      </c>
      <c r="D46" s="260">
        <v>3579904</v>
      </c>
      <c r="E46" s="226">
        <f t="shared" si="2"/>
        <v>7159808</v>
      </c>
    </row>
    <row r="47" spans="1:7" x14ac:dyDescent="0.3">
      <c r="A47" s="194">
        <v>9</v>
      </c>
      <c r="B47" s="192" t="s">
        <v>312</v>
      </c>
      <c r="C47" s="256">
        <v>134</v>
      </c>
      <c r="D47" s="257">
        <v>768360</v>
      </c>
      <c r="E47" s="226">
        <f>D47*C47</f>
        <v>102960240</v>
      </c>
    </row>
    <row r="48" spans="1:7" x14ac:dyDescent="0.3">
      <c r="A48" s="194">
        <v>10</v>
      </c>
      <c r="B48" s="192" t="s">
        <v>337</v>
      </c>
      <c r="C48" s="256">
        <v>26</v>
      </c>
      <c r="D48" s="257">
        <v>2870743</v>
      </c>
      <c r="E48" s="226">
        <f>D48*C48</f>
        <v>74639318</v>
      </c>
    </row>
    <row r="49" spans="1:8" x14ac:dyDescent="0.3">
      <c r="A49" s="327" t="s">
        <v>307</v>
      </c>
      <c r="B49" s="327"/>
      <c r="C49" s="195">
        <f>SUM(C39:C48)</f>
        <v>359</v>
      </c>
      <c r="D49" s="232">
        <f>SUM(D39:D48)</f>
        <v>12689600</v>
      </c>
      <c r="E49" s="232">
        <f>SUM(E39:E48)</f>
        <v>311714452</v>
      </c>
      <c r="F49" t="s">
        <v>344</v>
      </c>
    </row>
    <row r="50" spans="1:8" x14ac:dyDescent="0.3">
      <c r="A50" s="202"/>
      <c r="B50" s="202"/>
      <c r="C50" s="203"/>
      <c r="D50" s="234"/>
      <c r="E50" s="234"/>
    </row>
    <row r="51" spans="1:8" ht="21" x14ac:dyDescent="0.4">
      <c r="A51" s="328" t="s">
        <v>310</v>
      </c>
      <c r="B51" s="328"/>
      <c r="C51" s="328"/>
      <c r="D51" s="328"/>
      <c r="E51" s="328"/>
    </row>
    <row r="52" spans="1:8" ht="28.8" x14ac:dyDescent="0.3">
      <c r="A52" s="207" t="s">
        <v>2</v>
      </c>
      <c r="B52" s="207" t="s">
        <v>3</v>
      </c>
      <c r="C52" s="207" t="s">
        <v>4</v>
      </c>
      <c r="D52" s="205" t="s">
        <v>121</v>
      </c>
      <c r="E52" s="205" t="s">
        <v>299</v>
      </c>
    </row>
    <row r="53" spans="1:8" x14ac:dyDescent="0.3">
      <c r="A53" s="198">
        <v>1</v>
      </c>
      <c r="B53" s="210" t="s">
        <v>23</v>
      </c>
      <c r="C53" s="217">
        <v>5</v>
      </c>
      <c r="D53" s="251">
        <v>1029739</v>
      </c>
      <c r="E53" s="235">
        <f>D53*C53</f>
        <v>5148695</v>
      </c>
    </row>
    <row r="54" spans="1:8" x14ac:dyDescent="0.3">
      <c r="A54" s="198">
        <v>2</v>
      </c>
      <c r="B54" s="206" t="s">
        <v>51</v>
      </c>
      <c r="C54" s="218">
        <v>1</v>
      </c>
      <c r="D54" s="251">
        <v>8218707</v>
      </c>
      <c r="E54" s="235">
        <f t="shared" ref="E54:E57" si="3">D54*C54</f>
        <v>8218707</v>
      </c>
    </row>
    <row r="55" spans="1:8" ht="115.2" x14ac:dyDescent="0.3">
      <c r="A55" s="198">
        <v>3</v>
      </c>
      <c r="B55" s="200" t="s">
        <v>341</v>
      </c>
      <c r="C55" s="218">
        <v>1</v>
      </c>
      <c r="D55" s="252">
        <v>9158909</v>
      </c>
      <c r="E55" s="236">
        <f t="shared" si="3"/>
        <v>9158909</v>
      </c>
    </row>
    <row r="56" spans="1:8" x14ac:dyDescent="0.3">
      <c r="A56" s="198">
        <v>4</v>
      </c>
      <c r="B56" s="211" t="s">
        <v>113</v>
      </c>
      <c r="C56" s="218">
        <v>2</v>
      </c>
      <c r="D56" s="251">
        <v>1778894</v>
      </c>
      <c r="E56" s="235">
        <f t="shared" si="3"/>
        <v>3557788</v>
      </c>
      <c r="F56" s="249">
        <v>2733129</v>
      </c>
      <c r="G56" s="249">
        <v>1778894</v>
      </c>
    </row>
    <row r="57" spans="1:8" ht="28.8" x14ac:dyDescent="0.3">
      <c r="A57" s="198">
        <v>5</v>
      </c>
      <c r="B57" s="210" t="s">
        <v>342</v>
      </c>
      <c r="C57" s="218">
        <v>6</v>
      </c>
      <c r="D57" s="251">
        <v>773500</v>
      </c>
      <c r="E57" s="235">
        <f t="shared" si="3"/>
        <v>4641000</v>
      </c>
      <c r="F57" s="249">
        <v>950000</v>
      </c>
      <c r="G57" s="249">
        <v>773500</v>
      </c>
      <c r="H57" s="249">
        <v>1211959</v>
      </c>
    </row>
    <row r="58" spans="1:8" x14ac:dyDescent="0.3">
      <c r="A58" s="327" t="s">
        <v>307</v>
      </c>
      <c r="B58" s="327"/>
      <c r="C58" s="199">
        <f>SUM(C53:C57)</f>
        <v>15</v>
      </c>
      <c r="D58" s="237">
        <f>SUM(D53:D57)</f>
        <v>20959749</v>
      </c>
      <c r="E58" s="237">
        <f>SUM(E53:E57)</f>
        <v>30725099</v>
      </c>
      <c r="F58" t="s">
        <v>350</v>
      </c>
    </row>
    <row r="59" spans="1:8" x14ac:dyDescent="0.3">
      <c r="A59" s="202"/>
      <c r="B59" s="202"/>
      <c r="C59" s="203"/>
      <c r="D59" s="234"/>
      <c r="E59" s="234"/>
    </row>
    <row r="60" spans="1:8" x14ac:dyDescent="0.3">
      <c r="A60" s="203"/>
      <c r="B60" s="202"/>
      <c r="C60" s="203"/>
    </row>
    <row r="61" spans="1:8" ht="19.8" x14ac:dyDescent="0.4">
      <c r="A61" s="330" t="s">
        <v>114</v>
      </c>
      <c r="B61" s="330"/>
      <c r="C61" s="330"/>
      <c r="D61" s="330"/>
      <c r="E61" s="330"/>
    </row>
    <row r="62" spans="1:8" s="253" customFormat="1" ht="28.8" x14ac:dyDescent="0.3">
      <c r="A62" s="221" t="s">
        <v>2</v>
      </c>
      <c r="B62" s="221" t="s">
        <v>3</v>
      </c>
      <c r="C62" s="221" t="s">
        <v>4</v>
      </c>
      <c r="D62" s="221" t="s">
        <v>121</v>
      </c>
      <c r="E62" s="221" t="s">
        <v>299</v>
      </c>
    </row>
    <row r="63" spans="1:8" ht="115.2" x14ac:dyDescent="0.3">
      <c r="A63" s="194">
        <v>1</v>
      </c>
      <c r="B63" s="193" t="s">
        <v>204</v>
      </c>
      <c r="C63" s="223">
        <v>7</v>
      </c>
      <c r="D63" s="254">
        <v>1440727</v>
      </c>
      <c r="E63" s="238">
        <f>D63*C63</f>
        <v>10085089</v>
      </c>
      <c r="F63" s="222"/>
    </row>
    <row r="64" spans="1:8" ht="28.8" x14ac:dyDescent="0.3">
      <c r="A64" s="194">
        <v>2</v>
      </c>
      <c r="B64" s="193" t="s">
        <v>247</v>
      </c>
      <c r="C64" s="223">
        <v>1</v>
      </c>
      <c r="D64" s="254">
        <v>1431312</v>
      </c>
      <c r="E64" s="238">
        <f t="shared" ref="E64:E79" si="4">D64*C64</f>
        <v>1431312</v>
      </c>
      <c r="F64" s="222"/>
    </row>
    <row r="65" spans="1:6" ht="57.6" x14ac:dyDescent="0.3">
      <c r="A65" s="194">
        <v>3</v>
      </c>
      <c r="B65" s="193" t="s">
        <v>207</v>
      </c>
      <c r="C65" s="223">
        <v>2</v>
      </c>
      <c r="D65" s="254">
        <v>7667424</v>
      </c>
      <c r="E65" s="238">
        <f>D65*C65</f>
        <v>15334848</v>
      </c>
      <c r="F65" s="222"/>
    </row>
    <row r="66" spans="1:6" ht="100.8" x14ac:dyDescent="0.3">
      <c r="A66" s="194">
        <v>4</v>
      </c>
      <c r="B66" s="193" t="s">
        <v>209</v>
      </c>
      <c r="C66" s="223">
        <v>2</v>
      </c>
      <c r="D66" s="254">
        <v>948104</v>
      </c>
      <c r="E66" s="238">
        <f t="shared" si="4"/>
        <v>1896208</v>
      </c>
      <c r="F66" s="222"/>
    </row>
    <row r="67" spans="1:6" ht="43.2" x14ac:dyDescent="0.3">
      <c r="A67" s="194">
        <v>5</v>
      </c>
      <c r="B67" s="193" t="s">
        <v>210</v>
      </c>
      <c r="C67" s="223">
        <v>1</v>
      </c>
      <c r="D67" s="254">
        <v>2065187</v>
      </c>
      <c r="E67" s="238">
        <f t="shared" si="4"/>
        <v>2065187</v>
      </c>
      <c r="F67" s="222"/>
    </row>
    <row r="68" spans="1:6" x14ac:dyDescent="0.3">
      <c r="A68" s="194">
        <v>6</v>
      </c>
      <c r="B68" s="193" t="s">
        <v>301</v>
      </c>
      <c r="C68" s="223">
        <v>1</v>
      </c>
      <c r="D68" s="254">
        <v>757996</v>
      </c>
      <c r="E68" s="238">
        <f t="shared" si="4"/>
        <v>757996</v>
      </c>
      <c r="F68" s="222"/>
    </row>
    <row r="69" spans="1:6" x14ac:dyDescent="0.3">
      <c r="A69" s="194">
        <v>7</v>
      </c>
      <c r="B69" s="193" t="s">
        <v>351</v>
      </c>
      <c r="C69" s="223">
        <v>1</v>
      </c>
      <c r="D69" s="254">
        <v>7635902</v>
      </c>
      <c r="E69" s="238">
        <f t="shared" si="4"/>
        <v>7635902</v>
      </c>
      <c r="F69" s="222"/>
    </row>
    <row r="70" spans="1:6" x14ac:dyDescent="0.3">
      <c r="A70" s="194">
        <v>8</v>
      </c>
      <c r="B70" s="193" t="s">
        <v>348</v>
      </c>
      <c r="C70" s="224">
        <v>1</v>
      </c>
      <c r="D70" s="254">
        <v>1800000</v>
      </c>
      <c r="E70" s="238">
        <f t="shared" si="4"/>
        <v>1800000</v>
      </c>
      <c r="F70" s="130"/>
    </row>
    <row r="71" spans="1:6" x14ac:dyDescent="0.3">
      <c r="A71" s="194">
        <v>9</v>
      </c>
      <c r="B71" s="193" t="s">
        <v>69</v>
      </c>
      <c r="C71" s="224">
        <v>1</v>
      </c>
      <c r="D71" s="254">
        <v>500000</v>
      </c>
      <c r="E71" s="238">
        <f t="shared" si="4"/>
        <v>500000</v>
      </c>
      <c r="F71" s="130"/>
    </row>
    <row r="72" spans="1:6" x14ac:dyDescent="0.3">
      <c r="A72" s="194">
        <v>10</v>
      </c>
      <c r="B72" s="193" t="s">
        <v>70</v>
      </c>
      <c r="C72" s="224">
        <v>1</v>
      </c>
      <c r="D72" s="254">
        <v>250000</v>
      </c>
      <c r="E72" s="238">
        <f t="shared" si="4"/>
        <v>250000</v>
      </c>
      <c r="F72" s="130"/>
    </row>
    <row r="73" spans="1:6" x14ac:dyDescent="0.3">
      <c r="A73" s="194">
        <v>11</v>
      </c>
      <c r="B73" s="193" t="s">
        <v>71</v>
      </c>
      <c r="C73" s="224">
        <v>1</v>
      </c>
      <c r="D73" s="254">
        <v>250000</v>
      </c>
      <c r="E73" s="238">
        <f t="shared" si="4"/>
        <v>250000</v>
      </c>
      <c r="F73" s="130"/>
    </row>
    <row r="74" spans="1:6" x14ac:dyDescent="0.3">
      <c r="A74" s="194">
        <v>12</v>
      </c>
      <c r="B74" s="193" t="s">
        <v>87</v>
      </c>
      <c r="C74" s="224">
        <v>4</v>
      </c>
      <c r="D74" s="245">
        <v>4199160</v>
      </c>
      <c r="E74" s="238">
        <f t="shared" si="4"/>
        <v>16796640</v>
      </c>
    </row>
    <row r="75" spans="1:6" x14ac:dyDescent="0.3">
      <c r="A75" s="194">
        <v>13</v>
      </c>
      <c r="B75" s="193" t="s">
        <v>103</v>
      </c>
      <c r="C75" s="224">
        <v>3</v>
      </c>
      <c r="D75" s="245">
        <v>2407403</v>
      </c>
      <c r="E75" s="238">
        <f t="shared" si="4"/>
        <v>7222209</v>
      </c>
    </row>
    <row r="76" spans="1:6" x14ac:dyDescent="0.3">
      <c r="A76" s="194">
        <v>14</v>
      </c>
      <c r="B76" s="193" t="s">
        <v>104</v>
      </c>
      <c r="C76" s="224">
        <v>1</v>
      </c>
      <c r="D76" s="245">
        <v>919877</v>
      </c>
      <c r="E76" s="238">
        <f t="shared" si="4"/>
        <v>919877</v>
      </c>
    </row>
    <row r="77" spans="1:6" x14ac:dyDescent="0.3">
      <c r="A77" s="194">
        <v>15</v>
      </c>
      <c r="B77" s="193" t="s">
        <v>110</v>
      </c>
      <c r="C77" s="224">
        <v>3</v>
      </c>
      <c r="D77" s="245">
        <v>2975000</v>
      </c>
      <c r="E77" s="238">
        <f t="shared" si="4"/>
        <v>8925000</v>
      </c>
    </row>
    <row r="78" spans="1:6" ht="28.8" x14ac:dyDescent="0.3">
      <c r="A78" s="194">
        <v>16</v>
      </c>
      <c r="B78" s="193" t="s">
        <v>202</v>
      </c>
      <c r="C78" s="224">
        <v>1</v>
      </c>
      <c r="D78" s="245">
        <v>2434091</v>
      </c>
      <c r="E78" s="238">
        <f t="shared" si="4"/>
        <v>2434091</v>
      </c>
    </row>
    <row r="79" spans="1:6" ht="15.75" customHeight="1" x14ac:dyDescent="0.3">
      <c r="A79" s="194">
        <v>17</v>
      </c>
      <c r="B79" s="208" t="s">
        <v>172</v>
      </c>
      <c r="C79" s="224">
        <v>1</v>
      </c>
      <c r="D79" s="245">
        <v>963543</v>
      </c>
      <c r="E79" s="238">
        <f t="shared" si="4"/>
        <v>963543</v>
      </c>
    </row>
    <row r="80" spans="1:6" x14ac:dyDescent="0.3">
      <c r="A80" s="327" t="s">
        <v>307</v>
      </c>
      <c r="B80" s="327"/>
      <c r="C80" s="197">
        <f>SUM(C63:C79)</f>
        <v>32</v>
      </c>
      <c r="D80" s="239">
        <f>SUM(D63:D79)</f>
        <v>38645726</v>
      </c>
      <c r="E80" s="239">
        <f>SUM(E63:E79)</f>
        <v>79267902</v>
      </c>
      <c r="F80" t="s">
        <v>344</v>
      </c>
    </row>
    <row r="81" spans="1:7" x14ac:dyDescent="0.3">
      <c r="A81" s="202"/>
      <c r="B81" s="202"/>
      <c r="C81" s="212"/>
    </row>
    <row r="83" spans="1:7" ht="21" x14ac:dyDescent="0.4">
      <c r="A83" s="329" t="s">
        <v>116</v>
      </c>
      <c r="B83" s="329"/>
      <c r="C83" s="329"/>
      <c r="D83" s="329"/>
      <c r="E83" s="329"/>
    </row>
    <row r="84" spans="1:7" ht="28.8" x14ac:dyDescent="0.3">
      <c r="A84" s="221" t="s">
        <v>2</v>
      </c>
      <c r="B84" s="221" t="s">
        <v>3</v>
      </c>
      <c r="C84" s="221" t="s">
        <v>4</v>
      </c>
      <c r="D84" s="205" t="s">
        <v>121</v>
      </c>
      <c r="E84" s="205" t="s">
        <v>299</v>
      </c>
    </row>
    <row r="85" spans="1:7" ht="171" customHeight="1" x14ac:dyDescent="0.3">
      <c r="A85" s="198">
        <v>1</v>
      </c>
      <c r="B85" s="210" t="s">
        <v>211</v>
      </c>
      <c r="C85" s="219">
        <v>10</v>
      </c>
      <c r="D85" s="225">
        <v>857866</v>
      </c>
      <c r="E85" s="240">
        <f>D85*C85</f>
        <v>8578660</v>
      </c>
    </row>
    <row r="86" spans="1:7" ht="148.5" customHeight="1" x14ac:dyDescent="0.3">
      <c r="A86" s="198">
        <v>2</v>
      </c>
      <c r="B86" s="210" t="s">
        <v>213</v>
      </c>
      <c r="C86" s="219">
        <v>10</v>
      </c>
      <c r="D86" s="225">
        <v>1134040</v>
      </c>
      <c r="E86" s="240">
        <f>D86*C86</f>
        <v>11340400</v>
      </c>
    </row>
    <row r="87" spans="1:7" x14ac:dyDescent="0.3">
      <c r="A87" s="327" t="s">
        <v>307</v>
      </c>
      <c r="B87" s="327"/>
      <c r="C87" s="199">
        <f>SUM(C85:C86)</f>
        <v>20</v>
      </c>
      <c r="D87" s="237">
        <f>SUM(D85:D86)</f>
        <v>1991906</v>
      </c>
      <c r="E87" s="237">
        <f>SUM(E85:E86)</f>
        <v>19919060</v>
      </c>
      <c r="F87" t="s">
        <v>347</v>
      </c>
    </row>
    <row r="89" spans="1:7" x14ac:dyDescent="0.3">
      <c r="C89" s="255">
        <f>C16+C24+C35+C49+C58+C80+C87</f>
        <v>542</v>
      </c>
    </row>
    <row r="90" spans="1:7" x14ac:dyDescent="0.3">
      <c r="E90" s="241">
        <f>E16+E24+E35+E49+E58+E80+E87</f>
        <v>808101373</v>
      </c>
      <c r="F90" s="220"/>
      <c r="G90" s="220"/>
    </row>
    <row r="91" spans="1:7" x14ac:dyDescent="0.3">
      <c r="E91" s="233">
        <f>E90*19%</f>
        <v>153539260.87</v>
      </c>
    </row>
    <row r="92" spans="1:7" x14ac:dyDescent="0.3">
      <c r="D92" s="242">
        <v>933000000</v>
      </c>
      <c r="E92" s="243">
        <f>E90+E91</f>
        <v>961640633.87</v>
      </c>
    </row>
    <row r="93" spans="1:7" x14ac:dyDescent="0.3">
      <c r="E93" s="244">
        <f>D92-E92</f>
        <v>-28640633.870000005</v>
      </c>
    </row>
  </sheetData>
  <mergeCells count="15">
    <mergeCell ref="A1:E1"/>
    <mergeCell ref="A35:B35"/>
    <mergeCell ref="A87:B87"/>
    <mergeCell ref="A49:B49"/>
    <mergeCell ref="A58:B58"/>
    <mergeCell ref="A16:B16"/>
    <mergeCell ref="A80:B80"/>
    <mergeCell ref="A2:E2"/>
    <mergeCell ref="A26:E26"/>
    <mergeCell ref="A83:E83"/>
    <mergeCell ref="A61:E61"/>
    <mergeCell ref="A24:B24"/>
    <mergeCell ref="A18:E18"/>
    <mergeCell ref="A37:E37"/>
    <mergeCell ref="A51:E5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page 1</vt:lpstr>
      <vt:lpstr>FICHA TECNICA-DESCRIPCION</vt:lpstr>
      <vt:lpstr>RESUMEN CANTIDADES (CDAV)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Espinosa</dc:creator>
  <cp:lastModifiedBy>PATRICIA GILENA ESPINOSA</cp:lastModifiedBy>
  <cp:lastPrinted>2025-04-09T19:53:39Z</cp:lastPrinted>
  <dcterms:created xsi:type="dcterms:W3CDTF">2025-03-25T20:57:30Z</dcterms:created>
  <dcterms:modified xsi:type="dcterms:W3CDTF">2025-05-31T02:43:37Z</dcterms:modified>
</cp:coreProperties>
</file>