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codeName="ThisWorkbook"/>
  <mc:AlternateContent xmlns:mc="http://schemas.openxmlformats.org/markup-compatibility/2006">
    <mc:Choice Requires="x15">
      <x15ac:absPath xmlns:x15ac="http://schemas.microsoft.com/office/spreadsheetml/2010/11/ac" url="C:\Users\sebastian.rojas\Documents\Estudios de mercado\Consumibles de impresion\2025\ALCANCE\"/>
    </mc:Choice>
  </mc:AlternateContent>
  <xr:revisionPtr revIDLastSave="0" documentId="13_ncr:1_{A0BA9590-2A04-475D-88DE-217EB11E4467}" xr6:coauthVersionLast="47" xr6:coauthVersionMax="47" xr10:uidLastSave="{00000000-0000-0000-0000-000000000000}"/>
  <bookViews>
    <workbookView xWindow="-120" yWindow="-120" windowWidth="29040" windowHeight="15840" activeTab="1" xr2:uid="{00000000-000D-0000-FFFF-FFFF00000000}"/>
  </bookViews>
  <sheets>
    <sheet name="CUADRO COMPARATIVO" sheetId="5" r:id="rId1"/>
    <sheet name="CONSUMIBLES DE IMPRESION" sheetId="18" r:id="rId2"/>
    <sheet name="INSTRUCTIVO DILIGENCIAMIENTO" sheetId="7" r:id="rId3"/>
    <sheet name="Hoja1" sheetId="6" state="hidden" r:id="rId4"/>
  </sheets>
  <externalReferences>
    <externalReference r:id="rId5"/>
    <externalReference r:id="rId6"/>
  </externalReferences>
  <definedNames>
    <definedName name="_xlnm._FilterDatabase" localSheetId="1" hidden="1">'CONSUMIBLES DE IMPRESION'!$A$3:$Z$3</definedName>
    <definedName name="AA">'[1]Base listas desplegables'!$G$3:$G$13</definedName>
    <definedName name="ACTIVID">'[1]Base listas desplegables'!$J$3:$J$11</definedName>
    <definedName name="_xlnm.Print_Area" localSheetId="0">'CUADRO COMPARATIVO'!$A$1:$R$35</definedName>
    <definedName name="_xlnm.Print_Area" localSheetId="2">'INSTRUCTIVO DILIGENCIAMIENTO'!$A$1:$M$16</definedName>
    <definedName name="CIUDAD">'[1]Base listas desplegables'!$D$3:$D$24</definedName>
    <definedName name="DD">'[1]Base listas desplegables'!$E$3:$E$33</definedName>
    <definedName name="DEPENDENCIA">'[1]Base listas desplegables'!$B$3:$B$23</definedName>
    <definedName name="DPTO">'[1]Base listas desplegables'!$I$3:$I$34</definedName>
    <definedName name="DT">'[1]Base listas desplegables'!$C$3:$C$19</definedName>
    <definedName name="FUERZAS_MILITARES">'[1]Base listas desplegables'!$R$2:$R$6</definedName>
    <definedName name="HORA">'[1]Base listas desplegables'!$H$3:$H$50</definedName>
    <definedName name="MM">'[1]Base listas desplegables'!$F$3:$F$14</definedName>
    <definedName name="MODELO">'[1]Base listas desplegables'!$L$2:$L$7</definedName>
    <definedName name="MTRANSPORTE">'[1]Base listas desplegables'!$K$3:$K$4</definedName>
    <definedName name="PONAL">'[1]Base listas desplegables'!$M$2:$M$5</definedName>
    <definedName name="RGCENTRABAJO">[2]DatosPruebaEmp!$B$3:$B$39</definedName>
    <definedName name="RGCLASERIESGO">[2]DatosPruebaEmp!$L$3</definedName>
    <definedName name="RGDIVIDEPTO">[2]DatosPruebaEmp!$AD$3:$AD$35</definedName>
    <definedName name="_xlnm.Print_Titles" localSheetId="2">'INSTRUCTIVO DILIGENCIAMIENTO'!$1:$4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3" i="18" l="1"/>
  <c r="Q43" i="18"/>
  <c r="P43" i="18"/>
  <c r="O43" i="18"/>
  <c r="O38" i="18"/>
  <c r="P28" i="18"/>
  <c r="N38" i="18"/>
  <c r="P38" i="18"/>
  <c r="R28" i="18"/>
  <c r="Q28" i="18"/>
  <c r="R38" i="18"/>
  <c r="Q38" i="18"/>
  <c r="N43" i="18"/>
  <c r="R50" i="18"/>
  <c r="R51" i="18"/>
  <c r="Q51" i="18"/>
  <c r="P51" i="18"/>
  <c r="P50" i="18"/>
  <c r="P49" i="18"/>
  <c r="P48" i="18"/>
  <c r="P47" i="18"/>
  <c r="P46" i="18"/>
  <c r="P45" i="18"/>
  <c r="P44" i="18"/>
  <c r="P39" i="18"/>
  <c r="P37" i="18"/>
  <c r="P36" i="18"/>
  <c r="P27" i="18"/>
  <c r="P6" i="18"/>
  <c r="Q6" i="18"/>
  <c r="R6" i="18"/>
  <c r="P7" i="18"/>
  <c r="Q7" i="18"/>
  <c r="R7" i="18"/>
  <c r="P8" i="18"/>
  <c r="Q8" i="18"/>
  <c r="R8" i="18"/>
  <c r="P9" i="18"/>
  <c r="Q9" i="18"/>
  <c r="R9" i="18"/>
  <c r="P10" i="18"/>
  <c r="Q10" i="18"/>
  <c r="R10" i="18"/>
  <c r="P11" i="18"/>
  <c r="Q11" i="18"/>
  <c r="R11" i="18"/>
  <c r="P12" i="18"/>
  <c r="Q12" i="18"/>
  <c r="R12" i="18"/>
  <c r="P13" i="18"/>
  <c r="Q13" i="18"/>
  <c r="R13" i="18"/>
  <c r="P14" i="18"/>
  <c r="Q14" i="18"/>
  <c r="R14" i="18"/>
  <c r="P17" i="18"/>
  <c r="Q17" i="18"/>
  <c r="R17" i="18"/>
  <c r="P18" i="18"/>
  <c r="Q18" i="18"/>
  <c r="R18" i="18"/>
  <c r="P19" i="18"/>
  <c r="Q19" i="18"/>
  <c r="R19" i="18"/>
  <c r="P20" i="18"/>
  <c r="Q20" i="18"/>
  <c r="R20" i="18"/>
  <c r="P21" i="18"/>
  <c r="Q21" i="18"/>
  <c r="R21" i="18"/>
  <c r="P22" i="18"/>
  <c r="Q22" i="18"/>
  <c r="R22" i="18"/>
  <c r="P23" i="18"/>
  <c r="Q23" i="18"/>
  <c r="R23" i="18"/>
  <c r="P24" i="18"/>
  <c r="Q24" i="18"/>
  <c r="R24" i="18"/>
  <c r="P25" i="18"/>
  <c r="Q25" i="18"/>
  <c r="R25" i="18"/>
  <c r="Q27" i="18"/>
  <c r="R27" i="18"/>
  <c r="P29" i="18"/>
  <c r="Q29" i="18"/>
  <c r="R29" i="18"/>
  <c r="P30" i="18"/>
  <c r="Q30" i="18"/>
  <c r="R30" i="18"/>
  <c r="P31" i="18"/>
  <c r="Q31" i="18"/>
  <c r="R31" i="18"/>
  <c r="P32" i="18"/>
  <c r="Q32" i="18"/>
  <c r="R32" i="18"/>
  <c r="P33" i="18"/>
  <c r="Q33" i="18"/>
  <c r="R33" i="18"/>
  <c r="P34" i="18"/>
  <c r="Q34" i="18"/>
  <c r="R34" i="18"/>
  <c r="P35" i="18"/>
  <c r="Q35" i="18"/>
  <c r="R35" i="18"/>
  <c r="Q36" i="18"/>
  <c r="R36" i="18"/>
  <c r="Q37" i="18"/>
  <c r="R37" i="18"/>
  <c r="Q39" i="18"/>
  <c r="R39" i="18"/>
  <c r="P40" i="18"/>
  <c r="Q40" i="18"/>
  <c r="R40" i="18"/>
  <c r="P41" i="18"/>
  <c r="Q41" i="18"/>
  <c r="R41" i="18"/>
  <c r="Q44" i="18"/>
  <c r="R44" i="18"/>
  <c r="Q45" i="18"/>
  <c r="R45" i="18"/>
  <c r="Q46" i="18"/>
  <c r="R46" i="18"/>
  <c r="Q47" i="18"/>
  <c r="R47" i="18"/>
  <c r="Q48" i="18"/>
  <c r="R48" i="18"/>
  <c r="Q49" i="18"/>
  <c r="R49" i="18"/>
  <c r="Q50" i="18"/>
  <c r="P4" i="18"/>
  <c r="O31" i="18"/>
  <c r="N31" i="18"/>
  <c r="O50" i="18"/>
  <c r="R4" i="18"/>
  <c r="Q4" i="18"/>
  <c r="I4" i="18"/>
  <c r="I51" i="18"/>
  <c r="F51" i="18"/>
  <c r="H51" i="18" s="1"/>
  <c r="N51" i="18" s="1"/>
  <c r="I50" i="18"/>
  <c r="F50" i="18"/>
  <c r="H50" i="18" s="1"/>
  <c r="N50" i="18" s="1"/>
  <c r="I49" i="18"/>
  <c r="F49" i="18"/>
  <c r="H49" i="18" s="1"/>
  <c r="N49" i="18" s="1"/>
  <c r="I48" i="18"/>
  <c r="F48" i="18"/>
  <c r="H48" i="18" s="1"/>
  <c r="O48" i="18" s="1"/>
  <c r="I47" i="18"/>
  <c r="F47" i="18"/>
  <c r="H47" i="18" s="1"/>
  <c r="N47" i="18" s="1"/>
  <c r="I46" i="18"/>
  <c r="F46" i="18"/>
  <c r="H46" i="18" s="1"/>
  <c r="N46" i="18" s="1"/>
  <c r="I45" i="18"/>
  <c r="F45" i="18"/>
  <c r="H45" i="18" s="1"/>
  <c r="N45" i="18" s="1"/>
  <c r="I44" i="18"/>
  <c r="F44" i="18"/>
  <c r="H44" i="18" s="1"/>
  <c r="O44" i="18" s="1"/>
  <c r="I43" i="18"/>
  <c r="F43" i="18"/>
  <c r="H43" i="18" s="1"/>
  <c r="I42" i="18"/>
  <c r="F42" i="18"/>
  <c r="H42" i="18" s="1"/>
  <c r="P42" i="18" s="1"/>
  <c r="I41" i="18"/>
  <c r="F41" i="18"/>
  <c r="H41" i="18" s="1"/>
  <c r="N41" i="18" s="1"/>
  <c r="I40" i="18"/>
  <c r="F40" i="18"/>
  <c r="H40" i="18" s="1"/>
  <c r="N40" i="18" s="1"/>
  <c r="I39" i="18"/>
  <c r="F39" i="18"/>
  <c r="H39" i="18" s="1"/>
  <c r="N39" i="18" s="1"/>
  <c r="I38" i="18"/>
  <c r="F38" i="18"/>
  <c r="H38" i="18" s="1"/>
  <c r="I37" i="18"/>
  <c r="F37" i="18"/>
  <c r="H37" i="18" s="1"/>
  <c r="N37" i="18" s="1"/>
  <c r="I36" i="18"/>
  <c r="F36" i="18"/>
  <c r="H36" i="18" s="1"/>
  <c r="O36" i="18" s="1"/>
  <c r="I35" i="18"/>
  <c r="F35" i="18"/>
  <c r="H35" i="18" s="1"/>
  <c r="N35" i="18" s="1"/>
  <c r="I34" i="18"/>
  <c r="F34" i="18"/>
  <c r="H34" i="18" s="1"/>
  <c r="N34" i="18" s="1"/>
  <c r="I33" i="18"/>
  <c r="F33" i="18"/>
  <c r="H33" i="18" s="1"/>
  <c r="O33" i="18" s="1"/>
  <c r="I32" i="18"/>
  <c r="F32" i="18"/>
  <c r="H32" i="18" s="1"/>
  <c r="O32" i="18" s="1"/>
  <c r="I31" i="18"/>
  <c r="F31" i="18"/>
  <c r="H31" i="18" s="1"/>
  <c r="I30" i="18"/>
  <c r="F30" i="18"/>
  <c r="H30" i="18" s="1"/>
  <c r="N30" i="18" s="1"/>
  <c r="I29" i="18"/>
  <c r="F29" i="18"/>
  <c r="H29" i="18" s="1"/>
  <c r="N29" i="18" s="1"/>
  <c r="I28" i="18"/>
  <c r="F28" i="18"/>
  <c r="H28" i="18" s="1"/>
  <c r="I27" i="18"/>
  <c r="F27" i="18"/>
  <c r="H27" i="18" s="1"/>
  <c r="O27" i="18" s="1"/>
  <c r="I26" i="18"/>
  <c r="F26" i="18"/>
  <c r="H26" i="18" s="1"/>
  <c r="Q26" i="18" s="1"/>
  <c r="I25" i="18"/>
  <c r="F25" i="18"/>
  <c r="H25" i="18" s="1"/>
  <c r="N25" i="18" s="1"/>
  <c r="I24" i="18"/>
  <c r="F24" i="18"/>
  <c r="H24" i="18" s="1"/>
  <c r="O24" i="18" s="1"/>
  <c r="I23" i="18"/>
  <c r="F23" i="18"/>
  <c r="H23" i="18" s="1"/>
  <c r="N23" i="18" s="1"/>
  <c r="I22" i="18"/>
  <c r="F22" i="18"/>
  <c r="H22" i="18" s="1"/>
  <c r="O22" i="18" s="1"/>
  <c r="I21" i="18"/>
  <c r="F21" i="18"/>
  <c r="H21" i="18" s="1"/>
  <c r="N21" i="18" s="1"/>
  <c r="I20" i="18"/>
  <c r="F20" i="18"/>
  <c r="H20" i="18" s="1"/>
  <c r="O20" i="18" s="1"/>
  <c r="I19" i="18"/>
  <c r="F19" i="18"/>
  <c r="H19" i="18" s="1"/>
  <c r="N19" i="18" s="1"/>
  <c r="I18" i="18"/>
  <c r="F18" i="18"/>
  <c r="H18" i="18" s="1"/>
  <c r="O18" i="18" s="1"/>
  <c r="I17" i="18"/>
  <c r="F17" i="18"/>
  <c r="H17" i="18" s="1"/>
  <c r="N17" i="18" s="1"/>
  <c r="I16" i="18"/>
  <c r="F16" i="18"/>
  <c r="H16" i="18" s="1"/>
  <c r="P16" i="18" s="1"/>
  <c r="I15" i="18"/>
  <c r="F15" i="18"/>
  <c r="H15" i="18" s="1"/>
  <c r="R15" i="18" s="1"/>
  <c r="I14" i="18"/>
  <c r="F14" i="18"/>
  <c r="H14" i="18" s="1"/>
  <c r="N14" i="18" s="1"/>
  <c r="I13" i="18"/>
  <c r="F13" i="18"/>
  <c r="H13" i="18" s="1"/>
  <c r="O13" i="18" s="1"/>
  <c r="I12" i="18"/>
  <c r="F12" i="18"/>
  <c r="H12" i="18" s="1"/>
  <c r="N12" i="18" s="1"/>
  <c r="I11" i="18"/>
  <c r="F11" i="18"/>
  <c r="H11" i="18" s="1"/>
  <c r="N11" i="18" s="1"/>
  <c r="I10" i="18"/>
  <c r="F10" i="18"/>
  <c r="H10" i="18" s="1"/>
  <c r="N10" i="18" s="1"/>
  <c r="I9" i="18"/>
  <c r="F9" i="18"/>
  <c r="H9" i="18" s="1"/>
  <c r="O9" i="18" s="1"/>
  <c r="I8" i="18"/>
  <c r="F8" i="18"/>
  <c r="H8" i="18" s="1"/>
  <c r="N8" i="18" s="1"/>
  <c r="I7" i="18"/>
  <c r="F7" i="18"/>
  <c r="H7" i="18" s="1"/>
  <c r="N7" i="18" s="1"/>
  <c r="I6" i="18"/>
  <c r="F6" i="18"/>
  <c r="H6" i="18" s="1"/>
  <c r="N6" i="18" s="1"/>
  <c r="I5" i="18"/>
  <c r="F5" i="18"/>
  <c r="H5" i="18" s="1"/>
  <c r="O5" i="18" s="1"/>
  <c r="F4" i="18"/>
  <c r="H4" i="18" s="1"/>
  <c r="N4" i="18" s="1"/>
  <c r="N36" i="18" l="1"/>
  <c r="N16" i="18"/>
  <c r="N32" i="18"/>
  <c r="O4" i="18"/>
  <c r="N48" i="18"/>
  <c r="O30" i="18"/>
  <c r="O34" i="18"/>
  <c r="O46" i="18"/>
  <c r="N24" i="18"/>
  <c r="N44" i="18"/>
  <c r="N20" i="18"/>
  <c r="R26" i="18"/>
  <c r="O25" i="18"/>
  <c r="O17" i="18"/>
  <c r="N13" i="18"/>
  <c r="N9" i="18"/>
  <c r="O21" i="18"/>
  <c r="O41" i="18"/>
  <c r="O11" i="18"/>
  <c r="O7" i="18"/>
  <c r="N15" i="18"/>
  <c r="P15" i="18"/>
  <c r="O39" i="18"/>
  <c r="O23" i="18"/>
  <c r="O19" i="18"/>
  <c r="O15" i="18"/>
  <c r="O28" i="18"/>
  <c r="P5" i="18"/>
  <c r="Q15" i="18"/>
  <c r="N27" i="18"/>
  <c r="N22" i="18"/>
  <c r="N18" i="18"/>
  <c r="Q5" i="18"/>
  <c r="Q16" i="18"/>
  <c r="N26" i="18"/>
  <c r="R16" i="18"/>
  <c r="O51" i="18"/>
  <c r="O49" i="18"/>
  <c r="O47" i="18"/>
  <c r="O45" i="18"/>
  <c r="O42" i="18"/>
  <c r="O40" i="18"/>
  <c r="O37" i="18"/>
  <c r="O35" i="18"/>
  <c r="O29" i="18"/>
  <c r="O14" i="18"/>
  <c r="O12" i="18"/>
  <c r="O10" i="18"/>
  <c r="O8" i="18"/>
  <c r="O6" i="18"/>
  <c r="N5" i="18"/>
  <c r="O26" i="18"/>
  <c r="N33" i="18"/>
  <c r="N28" i="18"/>
  <c r="R5" i="18"/>
  <c r="P26" i="18"/>
  <c r="Q42" i="18"/>
  <c r="N42" i="18"/>
  <c r="O16" i="18"/>
  <c r="R42" i="18"/>
  <c r="E35" i="5"/>
  <c r="E34" i="5" l="1"/>
  <c r="Q21" i="5" l="1"/>
  <c r="Q20" i="5"/>
  <c r="R14" i="5" l="1"/>
  <c r="R15" i="5" l="1"/>
  <c r="R20" i="5" l="1"/>
  <c r="R21" i="5"/>
</calcChain>
</file>

<file path=xl/sharedStrings.xml><?xml version="1.0" encoding="utf-8"?>
<sst xmlns="http://schemas.openxmlformats.org/spreadsheetml/2006/main" count="246" uniqueCount="170">
  <si>
    <t>UNIDAD ADMINISTRATIVA ESPECIAL DE GESTIÓN DE RESTITUCIÓN DE TIERRAS DESPOJADAS</t>
  </si>
  <si>
    <t>PÁGINA:</t>
  </si>
  <si>
    <t>PROCESO: GESTIÓN CONTRACTUAL</t>
  </si>
  <si>
    <t>CÓDIGO: GC-FO-52</t>
  </si>
  <si>
    <t>CUADRO COMPARATIVO ESTUDIO DE MERCADO</t>
  </si>
  <si>
    <r>
      <t>VERSIÓN:</t>
    </r>
    <r>
      <rPr>
        <b/>
        <sz val="12"/>
        <color theme="1"/>
        <rFont val="Arial"/>
        <family val="2"/>
      </rPr>
      <t xml:space="preserve"> 3</t>
    </r>
  </si>
  <si>
    <r>
      <rPr>
        <b/>
        <sz val="10"/>
        <color rgb="FF000000"/>
        <rFont val="Arial"/>
        <family val="2"/>
      </rPr>
      <t>Clasificación de la Información:</t>
    </r>
    <r>
      <rPr>
        <sz val="10"/>
        <color rgb="FF000000"/>
        <rFont val="Arial"/>
        <family val="2"/>
      </rPr>
      <t xml:space="preserve"> Publica  ☒ Reservada  ☐  Clasificada  ☐                                                                                                                                                                                                                                                                                                                                                                                                                </t>
    </r>
    <r>
      <rPr>
        <b/>
        <sz val="10"/>
        <color rgb="FF000000"/>
        <rFont val="Arial"/>
        <family val="2"/>
      </rPr>
      <t xml:space="preserve">               Fecha de aprobación:</t>
    </r>
    <r>
      <rPr>
        <sz val="10"/>
        <color rgb="FF000000"/>
        <rFont val="Arial"/>
        <family val="2"/>
      </rPr>
      <t xml:space="preserve"> 28/02/2022                                                                                                                                                                                             </t>
    </r>
  </si>
  <si>
    <t>DEPENDENCIA SOLICITANTE:</t>
  </si>
  <si>
    <t>NOMBRE DEL ANALISTA:</t>
  </si>
  <si>
    <t>OBJETO DEL BIEN O SERVICIO SOLICITADO:</t>
  </si>
  <si>
    <t>FECHA SOLICITUD:</t>
  </si>
  <si>
    <t>SECTOR AL QUE PERTENECE EL PROCESO:</t>
  </si>
  <si>
    <t>N° DE RADICADO:</t>
  </si>
  <si>
    <t>SUBSECTOR AL QUE PERTENECE EL PROCESO:</t>
  </si>
  <si>
    <t>EMPRESAS</t>
  </si>
  <si>
    <t xml:space="preserve">CUMPLIMIENTO </t>
  </si>
  <si>
    <t>ITEM 5:</t>
  </si>
  <si>
    <t>CANTIDAD</t>
  </si>
  <si>
    <t xml:space="preserve">VALOR UNITARIO IVA INCLUIDO </t>
  </si>
  <si>
    <t xml:space="preserve">VALOR TOTAL IVA INCLUIDO </t>
  </si>
  <si>
    <t xml:space="preserve">VALOR TOTAL  IVA INCLUIDO </t>
  </si>
  <si>
    <t>RANGO SUPERIOR</t>
  </si>
  <si>
    <t>RANGO INFERIOR</t>
  </si>
  <si>
    <t>MEDIA GEOMÉTRICA</t>
  </si>
  <si>
    <t>DESVIACIÓN ESTÁNDAR</t>
  </si>
  <si>
    <t>MEDIANA</t>
  </si>
  <si>
    <t>RANGO SUPERIOR CON OUTLIER (con valores atípicos)</t>
  </si>
  <si>
    <t>RANGO INFERIOR CON OUTLIER (con valores atípicos)</t>
  </si>
  <si>
    <t>MEDIA GEOMÉTRICA CON OUTLIER (con valores atípicos)</t>
  </si>
  <si>
    <t>OBSERVACIONES:</t>
  </si>
  <si>
    <t>EVALUACIÓN DEL ANALISTA</t>
  </si>
  <si>
    <t>EMPRESAS COTIZANTES</t>
  </si>
  <si>
    <t>FECHA DE COTIZACION</t>
  </si>
  <si>
    <t>VALOR TOTAL DE LA COTIZACION</t>
  </si>
  <si>
    <t>OBSERVACIONES COTIZACIÓN (Forma de Pago, Garantía, Validez de la oferta)</t>
  </si>
  <si>
    <t>RESUMEN</t>
  </si>
  <si>
    <t>Empresas que cumplen con las especificaciones técnicas</t>
  </si>
  <si>
    <t>Preparado por:</t>
  </si>
  <si>
    <t>Valor Unitario Promedio</t>
  </si>
  <si>
    <t>Valor Total Promedio (POE)</t>
  </si>
  <si>
    <t>Vo.Bo. Coordinador GGCIM:</t>
  </si>
  <si>
    <t xml:space="preserve">PÁGINA: 1 de 1 </t>
  </si>
  <si>
    <t>FORMATO CUADRO COMPARATIVO ESTUDIO DE MERCADO</t>
  </si>
  <si>
    <t>VERSIÓN: 3</t>
  </si>
  <si>
    <r>
      <t>Clasificación de la Información</t>
    </r>
    <r>
      <rPr>
        <sz val="8"/>
        <color theme="1"/>
        <rFont val="Arial"/>
        <family val="2"/>
      </rPr>
      <t xml:space="preserve">: Publica  ☒ Reservada  ☐  Clasificada  ☐       </t>
    </r>
  </si>
  <si>
    <r>
      <t>Fecha de aprobación</t>
    </r>
    <r>
      <rPr>
        <sz val="8"/>
        <color theme="1"/>
        <rFont val="Arial"/>
        <family val="2"/>
      </rPr>
      <t>: 28/02/2022</t>
    </r>
  </si>
  <si>
    <t>INSTRUCCIONES PARA DILIGENCIAMIENTO DEL FORMATO CUADRO COMPARATIVO ESTUDIO DE MERCADO</t>
  </si>
  <si>
    <r>
      <t>1.DEPENDENCIA SOLICITANTE:</t>
    </r>
    <r>
      <rPr>
        <sz val="10"/>
        <color rgb="FF000000"/>
        <rFont val="Arial"/>
        <family val="2"/>
      </rPr>
      <t xml:space="preserve"> Seleccionar de la lista desplegable la dependencia</t>
    </r>
  </si>
  <si>
    <r>
      <t xml:space="preserve">2. OBJETO DEL BIEN O SERVICIO SOLICITADO: </t>
    </r>
    <r>
      <rPr>
        <sz val="10"/>
        <color rgb="FF000000"/>
        <rFont val="Arial"/>
        <family val="2"/>
      </rPr>
      <t>Ingresar el mismo objeto del bien o servicio a ser adquirido, el cual, se encuentra establecido en la respectiva ficha técnica radicada con la solicitud del estudio de mercado.</t>
    </r>
  </si>
  <si>
    <r>
      <t>3. NOMBRE DEL ANALISTA</t>
    </r>
    <r>
      <rPr>
        <sz val="10"/>
        <color rgb="FF000000"/>
        <rFont val="Arial"/>
        <family val="2"/>
      </rPr>
      <t>: Diligenciar con el nombre del analista que realiza el estudio de mercado.</t>
    </r>
  </si>
  <si>
    <r>
      <t xml:space="preserve">4. FECHA SOLICITUD: </t>
    </r>
    <r>
      <rPr>
        <sz val="10"/>
        <rFont val="Arial"/>
        <family val="2"/>
      </rPr>
      <t>Diligenciar con la fecha del radicado de la solicitud del estudio de mercado.</t>
    </r>
  </si>
  <si>
    <r>
      <t xml:space="preserve">5. N° DE RADICADO: </t>
    </r>
    <r>
      <rPr>
        <sz val="10"/>
        <rFont val="Arial"/>
        <family val="2"/>
      </rPr>
      <t>Diligenciar con en número del radicado de la solicitud del estudio de mercado.</t>
    </r>
  </si>
  <si>
    <r>
      <t xml:space="preserve">6. SECTOR AL QUE PERTENECE EL PROCESO: </t>
    </r>
    <r>
      <rPr>
        <sz val="10"/>
        <rFont val="Arial"/>
        <family val="2"/>
      </rPr>
      <t xml:space="preserve"> Diligenciar con el nombre del sector económico al que pertenece el bien o servicio a ser adquirido, según el estudio de mercado.</t>
    </r>
  </si>
  <si>
    <r>
      <t xml:space="preserve">7. SUBSECTOR AL QUE PERTENECE EL PROCESO: </t>
    </r>
    <r>
      <rPr>
        <sz val="10"/>
        <color rgb="FF000000"/>
        <rFont val="Arial"/>
        <family val="2"/>
      </rPr>
      <t>Diligenciar con el nombre del subsector económico, de acuerdo con el sector económico, al que pertenece el bien o servicio a ser adquirido, según el estudio de mercado.</t>
    </r>
  </si>
  <si>
    <r>
      <t xml:space="preserve">8. Relación de las cotizaciones y/o los históricos de procesos iguales en vigencias anteriores
8.1 EMPRESAS: </t>
    </r>
    <r>
      <rPr>
        <sz val="10"/>
        <color rgb="FF000000"/>
        <rFont val="Arial"/>
        <family val="2"/>
      </rPr>
      <t>Enunciar numéricamente y de manera creciente las empresas que cotizaron, sin identificarlas con sus nombres. Si se presentan valores historicos, se relacionan de igual menera por vigencia y de manera creciente.</t>
    </r>
    <r>
      <rPr>
        <b/>
        <sz val="10"/>
        <color rgb="FF000000"/>
        <rFont val="Arial"/>
        <family val="2"/>
      </rPr>
      <t xml:space="preserve">
8.2 CIUDAD: </t>
    </r>
    <r>
      <rPr>
        <sz val="10"/>
        <color rgb="FF000000"/>
        <rFont val="Arial"/>
        <family val="2"/>
      </rPr>
      <t>Diligenciar por cada empresa el nombre de la ciudad de la sede y/o direccion territorial donde se va a recibir el bien o servico a ser contratado.</t>
    </r>
    <r>
      <rPr>
        <b/>
        <sz val="10"/>
        <color rgb="FF000000"/>
        <rFont val="Arial"/>
        <family val="2"/>
      </rPr>
      <t xml:space="preserve">
8.3 CUMPLIMIENTO : </t>
    </r>
    <r>
      <rPr>
        <sz val="10"/>
        <color rgb="FF000000"/>
        <rFont val="Arial"/>
        <family val="2"/>
      </rPr>
      <t>Identificar si la empresa cotizante cumple con las especificaciones técnicas establecidas en la ficha técnica del bien o servico a ser adquirido.</t>
    </r>
    <r>
      <rPr>
        <b/>
        <sz val="10"/>
        <color rgb="FF000000"/>
        <rFont val="Arial"/>
        <family val="2"/>
      </rPr>
      <t xml:space="preserve">										</t>
    </r>
  </si>
  <si>
    <r>
      <t xml:space="preserve">9. Relación del item del bien o servicio a ser adquirido
9.1 CANTIDAD:  </t>
    </r>
    <r>
      <rPr>
        <sz val="10"/>
        <color theme="1"/>
        <rFont val="Arial"/>
        <family val="2"/>
      </rPr>
      <t xml:space="preserve">Diligenciar por cada empresa la cantidad de items cotizados 
</t>
    </r>
    <r>
      <rPr>
        <b/>
        <sz val="10"/>
        <color theme="1"/>
        <rFont val="Arial"/>
        <family val="2"/>
      </rPr>
      <t xml:space="preserve">9.2 VALOR UNITARIO IVA INCLUIDO : </t>
    </r>
    <r>
      <rPr>
        <sz val="10"/>
        <color theme="1"/>
        <rFont val="Arial"/>
        <family val="2"/>
      </rPr>
      <t>Diligenciar por cada empresa el valor unitario de cada item cotizado, incluyéndole el valor del IVA.</t>
    </r>
    <r>
      <rPr>
        <b/>
        <sz val="10"/>
        <color theme="1"/>
        <rFont val="Arial"/>
        <family val="2"/>
      </rPr>
      <t xml:space="preserve">
9.3 VALOR TOTAL IVA INCLUIDO: </t>
    </r>
    <r>
      <rPr>
        <sz val="10"/>
        <color theme="1"/>
        <rFont val="Arial"/>
        <family val="2"/>
      </rPr>
      <t>Diligenciar por cada empresa el valor total de los items cotizados, incluyéndole el valor del IVA.</t>
    </r>
  </si>
  <si>
    <r>
      <t xml:space="preserve">10. Análisis matemático
10.1 RANGO SUPERIOR:  </t>
    </r>
    <r>
      <rPr>
        <sz val="10"/>
        <color theme="1"/>
        <rFont val="Arial"/>
        <family val="2"/>
      </rPr>
      <t xml:space="preserve">Establecer por cada columna de valor unitario y de valor total de cada item, el rango superior de los valores cotizados por las diferentes empresas, esto de acuerdo con la fórmula de estadística para tal fin. </t>
    </r>
    <r>
      <rPr>
        <b/>
        <sz val="10"/>
        <color theme="1"/>
        <rFont val="Arial"/>
        <family val="2"/>
      </rPr>
      <t xml:space="preserve">
10.2 RANGO INFERIOR:  </t>
    </r>
    <r>
      <rPr>
        <sz val="10"/>
        <color theme="1"/>
        <rFont val="Arial"/>
        <family val="2"/>
      </rPr>
      <t xml:space="preserve">Establecer por cada columna de valor unitario y de valor total de cada item, el rango inferior de los valores cotizados por las diferentes empresas, esto de acuerdo con la fórmula de estadística para tal fin. </t>
    </r>
    <r>
      <rPr>
        <b/>
        <sz val="10"/>
        <color theme="1"/>
        <rFont val="Arial"/>
        <family val="2"/>
      </rPr>
      <t xml:space="preserve">
10.3 MEDIA GEOMÉTRICA: </t>
    </r>
    <r>
      <rPr>
        <sz val="10"/>
        <color theme="1"/>
        <rFont val="Arial"/>
        <family val="2"/>
      </rPr>
      <t xml:space="preserve">Establecer por cada columna de valor unitario y de valor total de cada item, la media geométrica de los valores cotizados por las diferentes empresas, que se encuentren dentro de los rangos inferior y superior , esto de acuerdo con la fórmula de estadística para tal fin. 
</t>
    </r>
    <r>
      <rPr>
        <b/>
        <sz val="10"/>
        <color theme="1"/>
        <rFont val="Arial"/>
        <family val="2"/>
      </rPr>
      <t xml:space="preserve">10.4 DESVIACIÓN ESTÁNDAR: </t>
    </r>
    <r>
      <rPr>
        <sz val="10"/>
        <color theme="1"/>
        <rFont val="Arial"/>
        <family val="2"/>
      </rPr>
      <t xml:space="preserve">Establecer por cada columna de valor unitario y de valor total de cada item, la desviación estandar, de los valores cotizados por las diferentes empresas, que se encuentren dentro de los rangos inferior y superior , esto de acuerdo con la fórmula de estadística para tal fin.
</t>
    </r>
    <r>
      <rPr>
        <b/>
        <sz val="10"/>
        <color theme="1"/>
        <rFont val="Arial"/>
        <family val="2"/>
      </rPr>
      <t xml:space="preserve">10.5 MEDIANA: </t>
    </r>
    <r>
      <rPr>
        <sz val="10"/>
        <color theme="1"/>
        <rFont val="Arial"/>
        <family val="2"/>
      </rPr>
      <t xml:space="preserve">Establecer por cada columna de valor unitario y de valor total de cada item, la mediana, de los valores cotizados por las diferentes empresas, que se encuentren dentro de los rangos inferior y superior , esto de acuerdo con la fórmula de estadística para tal fin.
</t>
    </r>
    <r>
      <rPr>
        <b/>
        <sz val="10"/>
        <color theme="1"/>
        <rFont val="Arial"/>
        <family val="2"/>
      </rPr>
      <t>10.6 RANGO SUPERIOR CON OUTLIER:</t>
    </r>
    <r>
      <rPr>
        <sz val="10"/>
        <color theme="1"/>
        <rFont val="Arial"/>
        <family val="2"/>
      </rPr>
      <t xml:space="preserve">  Cuando se presente valores atípicos, establecer por cada columna de valor unitario y de valor total de cada item, el rango superior de los valores cotizados por las diferentes empresas, incluyendo los valores atípicos, esto de acuerdo con la fórmula de estadística para tal fin. 
</t>
    </r>
    <r>
      <rPr>
        <b/>
        <sz val="10"/>
        <color theme="1"/>
        <rFont val="Arial"/>
        <family val="2"/>
      </rPr>
      <t>10.7 RANGO INFERIOR CON OUTLIER:</t>
    </r>
    <r>
      <rPr>
        <sz val="10"/>
        <color theme="1"/>
        <rFont val="Arial"/>
        <family val="2"/>
      </rPr>
      <t xml:space="preserve"> Cuando se presente valores atípicos, establecer por cada columna de valor unitario y de valor total de cada item, el rango inferior de los valores cotizados por las diferentes empresas, incluyendo los valores atípicos, esto de acuerdo con la fórmula de estadística para tal fin. 
</t>
    </r>
    <r>
      <rPr>
        <b/>
        <sz val="10"/>
        <color theme="1"/>
        <rFont val="Arial"/>
        <family val="2"/>
      </rPr>
      <t xml:space="preserve">10.8 MEDIA GEOMÉTRICA CON OUTLIER: </t>
    </r>
    <r>
      <rPr>
        <sz val="10"/>
        <color theme="1"/>
        <rFont val="Arial"/>
        <family val="2"/>
      </rPr>
      <t xml:space="preserve">Establecer por cada columna de valor unitario y de valor total de cada item, la media geométrica de los valores cotizados por las diferentes empresas, incluyendo los valores atípicos, esto de acuerdo con la fórmula de estadística para tal fin. </t>
    </r>
  </si>
  <si>
    <r>
      <t xml:space="preserve">11. OBSERVACIONES: </t>
    </r>
    <r>
      <rPr>
        <sz val="10"/>
        <color theme="1"/>
        <rFont val="Arial"/>
        <family val="2"/>
      </rPr>
      <t>Enunciar las observaciones relevantes del análisis matemático realizado, asi como de los diferentes valores presentados en las cotizaciones</t>
    </r>
  </si>
  <si>
    <r>
      <t xml:space="preserve">12. Evaluación del Analista
12.1 EMPRESAS COTIZANTES:  </t>
    </r>
    <r>
      <rPr>
        <sz val="10"/>
        <color theme="1"/>
        <rFont val="Arial"/>
        <family val="2"/>
      </rPr>
      <t xml:space="preserve">Enunciar numéricamente y de manera creciente las empresas que cotizaron, sin identificarlas con sus nombres.
</t>
    </r>
    <r>
      <rPr>
        <b/>
        <sz val="10"/>
        <color theme="1"/>
        <rFont val="Arial"/>
        <family val="2"/>
      </rPr>
      <t xml:space="preserve">12.2 FECHA DE COTIZACION: </t>
    </r>
    <r>
      <rPr>
        <sz val="10"/>
        <color theme="1"/>
        <rFont val="Arial"/>
        <family val="2"/>
      </rPr>
      <t>Diligenciar por cada empresa la fecha de presentada la cotización.</t>
    </r>
    <r>
      <rPr>
        <b/>
        <sz val="10"/>
        <color theme="1"/>
        <rFont val="Arial"/>
        <family val="2"/>
      </rPr>
      <t xml:space="preserve">
12.3 VALOR TOTAL DE LA COTIZACION: </t>
    </r>
    <r>
      <rPr>
        <sz val="10"/>
        <color theme="1"/>
        <rFont val="Arial"/>
        <family val="2"/>
      </rPr>
      <t>Diligenciar por cada empresa el valor total de la cotización presentada.</t>
    </r>
    <r>
      <rPr>
        <b/>
        <sz val="10"/>
        <color theme="1"/>
        <rFont val="Arial"/>
        <family val="2"/>
      </rPr>
      <t xml:space="preserve">
12.4 OBSERVACIONES COTIZACIÓN : </t>
    </r>
    <r>
      <rPr>
        <sz val="10"/>
        <color theme="1"/>
        <rFont val="Arial"/>
        <family val="2"/>
      </rPr>
      <t>Diligenciar por cada empresa las observaciones presentadas por cada cotizacion, referente a forma de pago, garantía, validez de la oferta, entre otras.</t>
    </r>
  </si>
  <si>
    <r>
      <t xml:space="preserve">13. Resumen
13.1 Empresas que cumplen con las especificaciones técnicas:  </t>
    </r>
    <r>
      <rPr>
        <sz val="10"/>
        <color theme="1"/>
        <rFont val="Arial"/>
        <family val="2"/>
      </rPr>
      <t xml:space="preserve">Enunciar numéricamente las empresas que cumplen con las especificaciones técnicas del bien o servicio a ser adquirido.
</t>
    </r>
    <r>
      <rPr>
        <b/>
        <sz val="10"/>
        <color theme="1"/>
        <rFont val="Arial"/>
        <family val="2"/>
      </rPr>
      <t xml:space="preserve">13.2 Valor Unitario Promedio: </t>
    </r>
    <r>
      <rPr>
        <sz val="10"/>
        <color theme="1"/>
        <rFont val="Arial"/>
        <family val="2"/>
      </rPr>
      <t>Hacer la sumatoria de las medias geometricas de las columnas de los "Valores unitarios IVA incluido", del total de los items del bien o servicio a ser adquirido.</t>
    </r>
    <r>
      <rPr>
        <b/>
        <sz val="10"/>
        <color theme="1"/>
        <rFont val="Arial"/>
        <family val="2"/>
      </rPr>
      <t xml:space="preserve">
13.3 Valor Total Promedio (POE): </t>
    </r>
    <r>
      <rPr>
        <sz val="10"/>
        <color theme="1"/>
        <rFont val="Arial"/>
        <family val="2"/>
      </rPr>
      <t>Hacer la sumatoria de las medias geometricas de las columnas de los "Valores totales IVA incluido", del total de los items del bien o servicio a ser adquirido.</t>
    </r>
    <r>
      <rPr>
        <b/>
        <sz val="10"/>
        <color theme="1"/>
        <rFont val="Arial"/>
        <family val="2"/>
      </rPr>
      <t xml:space="preserve">
13.4 Preparado por:: </t>
    </r>
    <r>
      <rPr>
        <sz val="10"/>
        <color theme="1"/>
        <rFont val="Arial"/>
        <family val="2"/>
      </rPr>
      <t xml:space="preserve">Diligenciar con el nombre y la firma del analista que realiza el estudio de mercado.
</t>
    </r>
    <r>
      <rPr>
        <b/>
        <sz val="10"/>
        <color theme="1"/>
        <rFont val="Arial"/>
        <family val="2"/>
      </rPr>
      <t>13.5 Revisado por::</t>
    </r>
    <r>
      <rPr>
        <sz val="10"/>
        <color theme="1"/>
        <rFont val="Arial"/>
        <family val="2"/>
      </rPr>
      <t xml:space="preserve"> Diligenciar con el nombre y la firma del analista y/o Abogado que revisa el estudio de mercado.
</t>
    </r>
    <r>
      <rPr>
        <b/>
        <sz val="10"/>
        <color theme="1"/>
        <rFont val="Arial"/>
        <family val="2"/>
      </rPr>
      <t xml:space="preserve">13.6 Vo.Bo. Coordinador GGCIM: </t>
    </r>
    <r>
      <rPr>
        <sz val="10"/>
        <color theme="1"/>
        <rFont val="Arial"/>
        <family val="2"/>
      </rPr>
      <t>Diligenciar con el nombre y la firma del Coordinador del GGCIM.</t>
    </r>
  </si>
  <si>
    <r>
      <t xml:space="preserve">NOTA: </t>
    </r>
    <r>
      <rPr>
        <sz val="10"/>
        <color theme="1"/>
        <rFont val="Arial"/>
        <family val="2"/>
      </rPr>
      <t>Cuando sea necesario, el Cuadro Comparativo puede llevar cuadros anexos, esto se presenta cuando es bastante la cantidad a cotizar de los items del bien o servicio a ser adquirido, tambien cuando se presentan valores históricos, los cuales requieren de la proyeccion de los valores con el IPC de cada vigencia, desde la vigencia en que se contrató hasta la vigencia actual. Anexos que haran parte del Cuadro Comparativo.</t>
    </r>
  </si>
  <si>
    <t>SELECCIONE DEPENDENCIA</t>
  </si>
  <si>
    <t>COJAI-FONDO</t>
  </si>
  <si>
    <t>COJAI-POSTFALLO</t>
  </si>
  <si>
    <t>COJAI-PROYECTOS PRODUCTIVOS</t>
  </si>
  <si>
    <t>DIRECCIÓN CATASTRAL Y DE ANÁLISIS TERRITORIAL</t>
  </si>
  <si>
    <t>DIRECCIÓN DE ASUNTOS ÉTNICOS</t>
  </si>
  <si>
    <t>DIRECCIÓN JURÍDICA DE RESTITUCIÓN</t>
  </si>
  <si>
    <t>DIRECCIÓN JURÍDICA DE RESTITUCIÓN - AMEI</t>
  </si>
  <si>
    <t>DIRECCIÓN SOCIAL</t>
  </si>
  <si>
    <t>GRUPO DE GESTIÓN EN PREVENCIÓN, PROTECCIÓN Y SEGURIDAD</t>
  </si>
  <si>
    <t>OFICINA ASESORA DE COMUNICACIONES</t>
  </si>
  <si>
    <t>OFICINA ASESORA DE PLANEACIÓN</t>
  </si>
  <si>
    <t>OFICINA DE CONTROL INTERNO</t>
  </si>
  <si>
    <t>OFICINA DE TECNOLOGÍAS DE LA INFORMACIÓN</t>
  </si>
  <si>
    <t>SG - ATENCIÓN AL CIUDADANO</t>
  </si>
  <si>
    <t>SG - CONTROL INTERNO DISCIPLINARIO</t>
  </si>
  <si>
    <t>SG - DESPACHO</t>
  </si>
  <si>
    <t>SG - GRUPO DE GESTIÓN DE SEGUIMIENTO Y OPERACIÓN ADMINISTRATIVA</t>
  </si>
  <si>
    <t>SG - GRUPO DE GESTIÓN ECONÓMICA Y FINANCIERA</t>
  </si>
  <si>
    <t>SG - GRUPO DE GESTIÓN EN CONTRATACIÓN E INTELIGENCIA DE MERCADO</t>
  </si>
  <si>
    <t>SG - GRUPO DE GESTIÓN TALENTO Y DESARROLLO HUMANO</t>
  </si>
  <si>
    <t>SG - GRUPO DE GESTIÓN Y CONTROL DOCUMENTAL</t>
  </si>
  <si>
    <t xml:space="preserve">SUBDIRECCIÓN GENERAL </t>
  </si>
  <si>
    <t>SEBASTIÁN ROJAS ROJAS</t>
  </si>
  <si>
    <t>HECTOR HERNANDO ACOSTA JIMENEZ</t>
  </si>
  <si>
    <t>CUMPLE</t>
  </si>
  <si>
    <t>ITEM 3:</t>
  </si>
  <si>
    <t>ITEM 4:</t>
  </si>
  <si>
    <t>N/A</t>
  </si>
  <si>
    <t>EMPRESA 1</t>
  </si>
  <si>
    <t>EMPRESA 2</t>
  </si>
  <si>
    <t>CIUDAD DE DOMICILIO</t>
  </si>
  <si>
    <t>EMPRESA 3</t>
  </si>
  <si>
    <t>ITEM 2:</t>
  </si>
  <si>
    <t>Bogotá</t>
  </si>
  <si>
    <t>ITEM 1:</t>
  </si>
  <si>
    <t>RANGOS CON IVA</t>
  </si>
  <si>
    <t>MEDIDAS ESTADISTICAS CON IVA</t>
  </si>
  <si>
    <t xml:space="preserve">RANGO INFERIOR </t>
  </si>
  <si>
    <t>MEDIA GEOMETRICA</t>
  </si>
  <si>
    <t>DESVIACIÓN ESTANDAR</t>
  </si>
  <si>
    <t>1. Para el análisis del cuadro de cotizaciones se realiza el comparativo con las cotizaciones recibidas.
2.Los valores del análisis numérico no presentan decimales, los resultados de los cálculos que se realiza por las fórmulas del formato Excel, se encuentran formulados con la condición "REDONDEAR", esto con el fin que los valores queden en números enteros y no se tomen decimales para establecer valores en los estudios previos y en los CDPs.
3.Todos los valores tiene iva incluido.</t>
  </si>
  <si>
    <t xml:space="preserve">1, 2 Y 3 </t>
  </si>
  <si>
    <t>GRUPO DE GESTIÓN DE SEGUIMIENTO Y OPERACIÓN ADMINISTRATIVA</t>
  </si>
  <si>
    <t>IVA</t>
  </si>
  <si>
    <t>Contratar el suministro y entregas periódicas de productos de impresión (toners y otros consumibles de impresión) y demás elementos requeridos para el normal funcionamiento de los equipos de impresión y digitalización de la Unidad Administrativa Especial de Gestión de Restitución de Tierras Despojadas</t>
  </si>
  <si>
    <t>COMERCIO</t>
  </si>
  <si>
    <t>COMERCIO MINORISTA</t>
  </si>
  <si>
    <t>Cota</t>
  </si>
  <si>
    <t>Envigado</t>
  </si>
  <si>
    <t>ITEM</t>
  </si>
  <si>
    <t>Descripción</t>
  </si>
  <si>
    <t>Unidad de Medida</t>
  </si>
  <si>
    <t>Cantidad</t>
  </si>
  <si>
    <t>Precio Unitario antes de IVA</t>
  </si>
  <si>
    <t>TARIFA IVA</t>
  </si>
  <si>
    <t>Precio unitario con IVA</t>
  </si>
  <si>
    <t>Subtotal antes de IVA</t>
  </si>
  <si>
    <t>UNIDAD</t>
  </si>
  <si>
    <t xml:space="preserve">UNIDAD FUSORA N/P 41X2223 </t>
  </si>
  <si>
    <t xml:space="preserve">KIT DE MANTENIMIENTO ADF SERIE MX711 40X8431 </t>
  </si>
  <si>
    <t xml:space="preserve">KIT DE MANTENIMIENTO ADF SERIE MX711 40X8420 </t>
  </si>
  <si>
    <t>VALOR UNITARIO SIN IVA</t>
  </si>
  <si>
    <t>VALOR UNITARIO CON IVA</t>
  </si>
  <si>
    <t xml:space="preserve">CABEZAL HP C9384A YELLOW NEGRO MATE 72 69ML </t>
  </si>
  <si>
    <t xml:space="preserve">CABEZAL HP C9383A MAGENTA CYAN 72 69ML </t>
  </si>
  <si>
    <t xml:space="preserve">CABEZAL HP C9380A GRAY PHOTO BLACK 72 69ML </t>
  </si>
  <si>
    <t xml:space="preserve">CARTUCHO HP C9372A MAGENTA INK JT1100 JT 610 </t>
  </si>
  <si>
    <t xml:space="preserve">CARTUCHO HP C9370A NEGRO PHOTO T1100 130ML </t>
  </si>
  <si>
    <t xml:space="preserve">CARTUCHO HP C9403A 72 130-ML MATE BLACK INK </t>
  </si>
  <si>
    <t xml:space="preserve">CARTUCHO HP C9371A CYAN 72 130ML INK JT1100 </t>
  </si>
  <si>
    <t xml:space="preserve">CARTUCHO HP C9374A GRAY INK JT1100 JT610 </t>
  </si>
  <si>
    <t xml:space="preserve">CARTUCHO HP C9373A YELLOW INK J1100 JT610 </t>
  </si>
  <si>
    <t xml:space="preserve">TONER HP CE390A - 90A </t>
  </si>
  <si>
    <t xml:space="preserve">KIT DE MANTENIMIENTO HP M4555 CE731-67901 </t>
  </si>
  <si>
    <t xml:space="preserve">TONER W9004MC </t>
  </si>
  <si>
    <t xml:space="preserve">KIT DE MANTENIMIENTO J8J87A </t>
  </si>
  <si>
    <t xml:space="preserve">KIT ADF J8J95A </t>
  </si>
  <si>
    <t xml:space="preserve">HP (410X) TONER LASER CF410X NEGRO </t>
  </si>
  <si>
    <t xml:space="preserve">HP (410X) TONER LASER CF411X CYAN </t>
  </si>
  <si>
    <t xml:space="preserve">HP (410X) TONER LASER CF412X YELLOW </t>
  </si>
  <si>
    <t xml:space="preserve">HP (410X) TONER LASER CF413X MAGENTA </t>
  </si>
  <si>
    <t xml:space="preserve">TÓNER ORIGINAL HP 12A / Q2612A </t>
  </si>
  <si>
    <t xml:space="preserve">TONER HP W1470Y ORIGINAL </t>
  </si>
  <si>
    <t xml:space="preserve">TONER OKI MPS5502 - 4900- 5501 N/P 45460512 </t>
  </si>
  <si>
    <t xml:space="preserve">DRUM OKIDATA MPS5502 -5501 N/P 45456306 </t>
  </si>
  <si>
    <t xml:space="preserve">KIT FUSER MAINTENANCE MPS5502-5501 ORIGINAL N/P 45435101 </t>
  </si>
  <si>
    <t xml:space="preserve">TÓNER NÚMERO DE PARTE 58D4X00 35.000 PAGINAS LATAM </t>
  </si>
  <si>
    <t xml:space="preserve">TÓNER NÚMERO DE PARTE 58D4H00 15.000 PAGINAS </t>
  </si>
  <si>
    <t xml:space="preserve">UNIDAD DE IMAGEN N/PARTE 58D0Z00 150.000 PAGINAS </t>
  </si>
  <si>
    <t xml:space="preserve">KIT ADF DE MANTENIMIENTO 41X2351 </t>
  </si>
  <si>
    <t xml:space="preserve">TÓNER 52D4X00 45000 PAGINAS </t>
  </si>
  <si>
    <t xml:space="preserve">TÓNER 52D4H00 25.000 PÁGINAS </t>
  </si>
  <si>
    <t xml:space="preserve">TÓNER 52D4000 6.000 PÁGINAS </t>
  </si>
  <si>
    <t xml:space="preserve">UNIDAD DE IMAGEN 52D0Z00 </t>
  </si>
  <si>
    <t xml:space="preserve">KIT DE RODILLOS CON-3740-002A PARA ESCANER FUJITSU FI7600 </t>
  </si>
  <si>
    <t xml:space="preserve">KIT DE RODILLOS CAT 142 8101 PARA ESCANER KODAK I3400 </t>
  </si>
  <si>
    <t xml:space="preserve">KIT DE RODILLOS 148-4864 PARA ESCANER KODAK I2600 </t>
  </si>
  <si>
    <t xml:space="preserve">KIT DE RODILLOS CAT 142 8101 PARA ESCANER KODAK S3100 </t>
  </si>
  <si>
    <t xml:space="preserve">KIT DE RODILLOS NP 8467839 PARA ESCANER KODAK I940 </t>
  </si>
  <si>
    <t xml:space="preserve">COLOR RIBBON KIT YMCKT-KT </t>
  </si>
  <si>
    <t xml:space="preserve">CARTUCHO DE TINTA NEGRA T40V120 </t>
  </si>
  <si>
    <t xml:space="preserve">CARTUCHO DE TINTA CYAN T40V220 </t>
  </si>
  <si>
    <t xml:space="preserve">CARTUCHO DE TINTA MAGENTA T40V320 </t>
  </si>
  <si>
    <t xml:space="preserve">CARTUCHO DE TINTA AMARILLA T40V410 </t>
  </si>
  <si>
    <t xml:space="preserve">TÓNER ORIGINAL HP LASERJET 151A, NEGRO (APROXIMADAMENTE 3050 PÁGINAS) W1510A </t>
  </si>
  <si>
    <t xml:space="preserve">TÓNER ORIGINAL HP LASERJET 151X, NEGRO (APROXIMADAMENTE 9700 PÁGINAS), W1510X </t>
  </si>
  <si>
    <t xml:space="preserve">TÓNER HP LASERJET CF258A 58A, NEGRO (APROXIMADAMENTE 3000 PÁGINAS) </t>
  </si>
  <si>
    <t xml:space="preserve">TÓNER HP LASERJET CF258X 58X, NEGRO (APROXIMADAMENTE 10000 PÁGINAS)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</si>
</sst>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4" formatCode="_-&quot;$&quot;\ * #,##0.00_-;\-&quot;$&quot;\ * #,##0.00_-;_-&quot;$&quot;\ * &quot;-&quot;??_-;_-@_-"/>
    <numFmt numFmtId="164" formatCode="_(&quot;$&quot;* #,##0.00_);_(&quot;$&quot;* \(#,##0.00\);_(&quot;$&quot;* &quot;-&quot;??_);_(@_)"/>
    <numFmt numFmtId="165" formatCode="_(* #,##0.00_);_(* \(#,##0.00\);_(* &quot;-&quot;??_);_(@_)"/>
    <numFmt numFmtId="166" formatCode="_-* #,##0.00\ _€_-;\-* #,##0.00\ _€_-;_-* &quot;-&quot;??\ _€_-;_-@_-"/>
    <numFmt numFmtId="167" formatCode="_-* #,##0\ _p_t_a_-;\-* #,##0\ _p_t_a_-;_-* &quot;-&quot;??\ _p_t_a_-;_-@_-"/>
    <numFmt numFmtId="168" formatCode="_-&quot;$&quot;\ * #,##0.00_-;\-&quot;$&quot;\ * #,##0.00_-;_-&quot;$&quot;\ * &quot;-&quot;_-;_-@_-"/>
    <numFmt numFmtId="169" formatCode="_-* #,##0.00\ &quot;€&quot;_-;\-* #,##0.00\ &quot;€&quot;_-;_-* &quot;-&quot;??\ &quot;€&quot;_-;_-@_-"/>
    <numFmt numFmtId="170" formatCode="&quot;$&quot;\ #,##0"/>
    <numFmt numFmtId="171" formatCode="[$$-240A]\ #,##0.00"/>
    <numFmt numFmtId="172" formatCode="_(&quot;$&quot;* #,##0_);_(&quot;$&quot;* \(#,##0\);_(&quot;$&quot;* &quot;-&quot;??_);_(@_)"/>
    <numFmt numFmtId="173" formatCode="_-[$$-240A]\ * #,##0_-;\-[$$-240A]\ * #,##0_-;_-[$$-240A]\ * &quot;-&quot;??_-;_-@_-"/>
    <numFmt numFmtId="174" formatCode="_-&quot;$&quot;\ * #,##0_-;\-&quot;$&quot;\ * #,##0_-;_-&quot;$&quot;\ * &quot;-&quot;??_-;_-@_-"/>
    <numFmt numFmtId="175" formatCode="_-&quot;$&quot;\ * #,##0_-;\-&quot;$&quot;\ * #,##0_-;_-&quot;$&quot;\ * &quot;-&quot;??_-;_-@"/>
    <numFmt numFmtId="176" formatCode="_(&quot;$&quot;\ * #,##0.00_);_(&quot;$&quot;\ * \(#,##0.00\);_(&quot;$&quot;\ * &quot;-&quot;??_);_(@_)"/>
  </numFmts>
  <fonts count="37" x14ac:knownFonts="1">
    <font>
      <sz val="11"/>
      <color theme="1"/>
      <name val="Calibri"/>
      <family val="2"/>
      <scheme val="minor"/>
    </font>
    <font>
      <sz val="11"/>
      <color theme="1"/>
      <name val="Calibri"/>
      <family val="2"/>
      <scheme val="minor"/>
    </font>
    <font>
      <sz val="8"/>
      <name val="Calibri"/>
      <family val="2"/>
      <scheme val="minor"/>
    </font>
    <font>
      <sz val="9"/>
      <name val="Arial"/>
      <family val="2"/>
    </font>
    <font>
      <b/>
      <sz val="12"/>
      <name val="Arial"/>
      <family val="2"/>
    </font>
    <font>
      <sz val="8"/>
      <name val="Arial"/>
      <family val="2"/>
    </font>
    <font>
      <b/>
      <sz val="12"/>
      <color indexed="8"/>
      <name val="Arial"/>
      <family val="2"/>
    </font>
    <font>
      <b/>
      <sz val="9"/>
      <color indexed="8"/>
      <name val="Arial"/>
      <family val="2"/>
    </font>
    <font>
      <sz val="11"/>
      <color indexed="8"/>
      <name val="Arial"/>
      <family val="2"/>
    </font>
    <font>
      <sz val="10"/>
      <name val="Arial"/>
      <family val="2"/>
    </font>
    <font>
      <sz val="10"/>
      <color indexed="8"/>
      <name val="Arial"/>
      <family val="2"/>
    </font>
    <font>
      <b/>
      <sz val="11"/>
      <color indexed="8"/>
      <name val="Arial"/>
      <family val="2"/>
    </font>
    <font>
      <b/>
      <sz val="9"/>
      <name val="Arial"/>
      <family val="2"/>
    </font>
    <font>
      <b/>
      <sz val="10"/>
      <name val="Arial"/>
      <family val="2"/>
    </font>
    <font>
      <sz val="12"/>
      <name val="Arial"/>
      <family val="2"/>
    </font>
    <font>
      <b/>
      <sz val="11"/>
      <name val="Arial"/>
      <family val="2"/>
    </font>
    <font>
      <sz val="11"/>
      <name val="Arial"/>
      <family val="2"/>
    </font>
    <font>
      <b/>
      <sz val="8"/>
      <name val="Arial"/>
      <family val="2"/>
    </font>
    <font>
      <sz val="10"/>
      <color rgb="FF000000"/>
      <name val="Arial"/>
      <family val="2"/>
    </font>
    <font>
      <sz val="11"/>
      <color theme="1"/>
      <name val="Calibri"/>
      <family val="2"/>
    </font>
    <font>
      <sz val="8"/>
      <color indexed="8"/>
      <name val="Arial"/>
      <family val="2"/>
    </font>
    <font>
      <b/>
      <sz val="8"/>
      <color theme="1"/>
      <name val="Arial"/>
      <family val="2"/>
    </font>
    <font>
      <sz val="8"/>
      <color theme="1"/>
      <name val="Arial"/>
      <family val="2"/>
    </font>
    <font>
      <b/>
      <sz val="10"/>
      <color rgb="FF000000"/>
      <name val="Arial"/>
      <family val="2"/>
    </font>
    <font>
      <b/>
      <sz val="10"/>
      <color theme="1"/>
      <name val="Arial"/>
      <family val="2"/>
    </font>
    <font>
      <sz val="10"/>
      <color theme="1"/>
      <name val="Arial"/>
      <family val="2"/>
    </font>
    <font>
      <b/>
      <sz val="9"/>
      <color rgb="FF000000"/>
      <name val="Arial"/>
      <family val="2"/>
    </font>
    <font>
      <b/>
      <sz val="12"/>
      <color theme="1"/>
      <name val="Arial"/>
      <family val="2"/>
    </font>
    <font>
      <sz val="8"/>
      <color theme="0"/>
      <name val="Arial"/>
      <family val="2"/>
    </font>
    <font>
      <sz val="9"/>
      <color theme="0"/>
      <name val="Arial"/>
      <family val="2"/>
    </font>
    <font>
      <sz val="10"/>
      <color theme="0"/>
      <name val="Arial"/>
      <family val="2"/>
    </font>
    <font>
      <b/>
      <sz val="10"/>
      <color theme="0"/>
      <name val="Arial"/>
      <family val="2"/>
    </font>
    <font>
      <sz val="11"/>
      <color theme="1"/>
      <name val="Calibri"/>
      <family val="2"/>
      <scheme val="minor"/>
    </font>
    <font>
      <b/>
      <sz val="11"/>
      <color theme="1"/>
      <name val="Calibri"/>
      <family val="2"/>
    </font>
    <font>
      <sz val="10"/>
      <color rgb="FF000000"/>
      <name val="Calibri"/>
      <family val="2"/>
    </font>
    <font>
      <b/>
      <sz val="11"/>
      <color rgb="FF000000"/>
      <name val="Calibri"/>
      <family val="2"/>
    </font>
    <font>
      <u val="singleAccounting"/>
      <sz val="11"/>
      <color rgb="FFFF0000"/>
      <name val="Calibri"/>
      <family val="2"/>
    </font>
  </fonts>
  <fills count="10">
    <fill>
      <patternFill patternType="none"/>
    </fill>
    <fill>
      <patternFill patternType="gray125"/>
    </fill>
    <fill>
      <patternFill patternType="solid">
        <fgColor rgb="FFC6E0B4"/>
        <bgColor indexed="64"/>
      </patternFill>
    </fill>
    <fill>
      <patternFill patternType="solid">
        <fgColor theme="0"/>
        <bgColor indexed="64"/>
      </patternFill>
    </fill>
    <fill>
      <patternFill patternType="solid">
        <fgColor rgb="FFC5E0B3"/>
        <bgColor indexed="64"/>
      </patternFill>
    </fill>
    <fill>
      <patternFill patternType="solid">
        <fgColor rgb="FF92D050"/>
        <bgColor indexed="64"/>
      </patternFill>
    </fill>
    <fill>
      <patternFill patternType="solid">
        <fgColor rgb="FFFFFF00"/>
        <bgColor rgb="FF000000"/>
      </patternFill>
    </fill>
    <fill>
      <patternFill patternType="solid">
        <fgColor theme="2"/>
        <bgColor rgb="FF000000"/>
      </patternFill>
    </fill>
    <fill>
      <patternFill patternType="solid">
        <fgColor theme="0" tint="-4.9989318521683403E-2"/>
        <bgColor indexed="64"/>
      </patternFill>
    </fill>
    <fill>
      <patternFill patternType="solid">
        <fgColor theme="4" tint="0.79998168889431442"/>
        <bgColor indexed="64"/>
      </patternFill>
    </fill>
  </fills>
  <borders count="80">
    <border>
      <left/>
      <right/>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
      <left/>
      <right/>
      <top style="thin">
        <color indexed="64"/>
      </top>
      <bottom style="double">
        <color indexed="64"/>
      </bottom>
      <diagonal/>
    </border>
    <border>
      <left style="double">
        <color indexed="64"/>
      </left>
      <right style="double">
        <color indexed="64"/>
      </right>
      <top style="thin">
        <color indexed="64"/>
      </top>
      <bottom style="double">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medium">
        <color indexed="64"/>
      </top>
      <bottom/>
      <diagonal/>
    </border>
    <border>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diagonal/>
    </border>
    <border>
      <left/>
      <right style="thin">
        <color indexed="64"/>
      </right>
      <top style="medium">
        <color indexed="64"/>
      </top>
      <bottom style="thin">
        <color indexed="64"/>
      </bottom>
      <diagonal/>
    </border>
  </borders>
  <cellStyleXfs count="12">
    <xf numFmtId="0" fontId="0" fillId="0" borderId="0"/>
    <xf numFmtId="42" fontId="1" fillId="0" borderId="0" applyFont="0" applyFill="0" applyBorder="0" applyAlignment="0" applyProtection="0"/>
    <xf numFmtId="166" fontId="1" fillId="0" borderId="0" applyFont="0" applyFill="0" applyBorder="0" applyAlignment="0" applyProtection="0"/>
    <xf numFmtId="169" fontId="1" fillId="0" borderId="0" applyFont="0" applyFill="0" applyBorder="0" applyAlignment="0" applyProtection="0"/>
    <xf numFmtId="0" fontId="1" fillId="0" borderId="0"/>
    <xf numFmtId="0" fontId="9" fillId="0" borderId="0"/>
    <xf numFmtId="0" fontId="1" fillId="0" borderId="0"/>
    <xf numFmtId="0" fontId="32" fillId="0" borderId="0"/>
    <xf numFmtId="42" fontId="1" fillId="0" borderId="0" applyFont="0" applyFill="0" applyBorder="0" applyAlignment="0" applyProtection="0"/>
    <xf numFmtId="44" fontId="1" fillId="0" borderId="0" applyFont="0" applyFill="0" applyBorder="0" applyAlignment="0" applyProtection="0"/>
    <xf numFmtId="176" fontId="1" fillId="0" borderId="0" applyFont="0" applyFill="0" applyBorder="0" applyAlignment="0" applyProtection="0"/>
    <xf numFmtId="9" fontId="1" fillId="0" borderId="0" applyFont="0" applyFill="0" applyBorder="0" applyAlignment="0" applyProtection="0"/>
  </cellStyleXfs>
  <cellXfs count="271">
    <xf numFmtId="0" fontId="0" fillId="0" borderId="0" xfId="0"/>
    <xf numFmtId="0" fontId="5" fillId="3" borderId="0" xfId="0" applyFont="1" applyFill="1" applyAlignment="1">
      <alignment vertical="center"/>
    </xf>
    <xf numFmtId="0" fontId="3" fillId="3" borderId="46" xfId="0" applyFont="1" applyFill="1" applyBorder="1" applyAlignment="1">
      <alignment horizontal="center" vertical="center" wrapText="1"/>
    </xf>
    <xf numFmtId="0" fontId="6" fillId="3" borderId="1" xfId="0" applyFont="1" applyFill="1" applyBorder="1" applyAlignment="1">
      <alignment horizontal="center" vertical="center"/>
    </xf>
    <xf numFmtId="0" fontId="4" fillId="3" borderId="47" xfId="0" applyFont="1" applyFill="1" applyBorder="1" applyAlignment="1">
      <alignment horizontal="center" vertical="center"/>
    </xf>
    <xf numFmtId="0" fontId="9" fillId="3" borderId="22" xfId="0" applyFont="1" applyFill="1" applyBorder="1" applyAlignment="1">
      <alignment horizontal="center" vertical="center"/>
    </xf>
    <xf numFmtId="0" fontId="9" fillId="3" borderId="35" xfId="0" applyFont="1" applyFill="1" applyBorder="1" applyAlignment="1">
      <alignment horizontal="center" vertical="center"/>
    </xf>
    <xf numFmtId="0" fontId="7" fillId="3" borderId="0" xfId="0" applyFont="1" applyFill="1" applyAlignment="1">
      <alignment horizontal="left" vertical="center" wrapText="1"/>
    </xf>
    <xf numFmtId="0" fontId="7" fillId="3" borderId="0" xfId="0" applyFont="1" applyFill="1" applyAlignment="1">
      <alignment vertical="center" wrapText="1"/>
    </xf>
    <xf numFmtId="0" fontId="7" fillId="3" borderId="22" xfId="0" applyFont="1" applyFill="1" applyBorder="1" applyAlignment="1">
      <alignment vertical="center" wrapText="1"/>
    </xf>
    <xf numFmtId="0" fontId="9" fillId="3" borderId="22" xfId="0" applyFont="1" applyFill="1" applyBorder="1" applyAlignment="1">
      <alignment horizontal="left" vertical="center"/>
    </xf>
    <xf numFmtId="0" fontId="9" fillId="3" borderId="35" xfId="0" applyFont="1" applyFill="1" applyBorder="1" applyAlignment="1">
      <alignment horizontal="left" vertical="center"/>
    </xf>
    <xf numFmtId="0" fontId="3" fillId="3" borderId="0" xfId="0" applyFont="1" applyFill="1" applyAlignment="1">
      <alignment vertical="center"/>
    </xf>
    <xf numFmtId="0" fontId="3" fillId="0" borderId="27" xfId="0" applyFont="1" applyBorder="1" applyAlignment="1">
      <alignment horizontal="center" vertical="center" wrapText="1"/>
    </xf>
    <xf numFmtId="14" fontId="3" fillId="3" borderId="6" xfId="0" applyNumberFormat="1" applyFont="1" applyFill="1" applyBorder="1" applyAlignment="1">
      <alignment horizontal="center" vertical="center" wrapText="1"/>
    </xf>
    <xf numFmtId="0" fontId="5" fillId="2" borderId="0" xfId="0" applyFont="1" applyFill="1" applyAlignment="1">
      <alignment vertical="center"/>
    </xf>
    <xf numFmtId="0" fontId="16" fillId="3" borderId="0" xfId="0" applyFont="1" applyFill="1" applyAlignment="1">
      <alignment vertical="center"/>
    </xf>
    <xf numFmtId="0" fontId="3" fillId="3" borderId="0" xfId="0" applyFont="1" applyFill="1" applyAlignment="1">
      <alignment vertical="center" wrapText="1"/>
    </xf>
    <xf numFmtId="171" fontId="5" fillId="3" borderId="0" xfId="0" applyNumberFormat="1" applyFont="1" applyFill="1" applyAlignment="1">
      <alignment vertical="center"/>
    </xf>
    <xf numFmtId="165" fontId="17" fillId="3" borderId="0" xfId="0" applyNumberFormat="1" applyFont="1" applyFill="1" applyAlignment="1">
      <alignment vertical="center"/>
    </xf>
    <xf numFmtId="0" fontId="19" fillId="0" borderId="0" xfId="0" applyFont="1" applyAlignment="1">
      <alignment vertical="center"/>
    </xf>
    <xf numFmtId="0" fontId="0" fillId="0" borderId="0" xfId="0" applyAlignment="1">
      <alignment vertical="center"/>
    </xf>
    <xf numFmtId="0" fontId="7" fillId="3" borderId="0" xfId="0" applyFont="1" applyFill="1" applyAlignment="1">
      <alignment horizontal="justify" vertical="center"/>
    </xf>
    <xf numFmtId="0" fontId="7" fillId="3" borderId="2" xfId="0" applyFont="1" applyFill="1" applyBorder="1" applyAlignment="1">
      <alignment vertical="center" wrapText="1"/>
    </xf>
    <xf numFmtId="0" fontId="20" fillId="0" borderId="0" xfId="0" applyFont="1" applyAlignment="1">
      <alignment vertical="center" wrapText="1"/>
    </xf>
    <xf numFmtId="0" fontId="21" fillId="0" borderId="0" xfId="0" applyFont="1" applyAlignment="1">
      <alignment horizontal="center" vertical="center" wrapText="1"/>
    </xf>
    <xf numFmtId="0" fontId="10" fillId="0" borderId="0" xfId="0" applyFont="1" applyAlignment="1">
      <alignment vertical="center" wrapText="1"/>
    </xf>
    <xf numFmtId="0" fontId="13" fillId="0" borderId="0" xfId="0" applyFont="1" applyAlignment="1">
      <alignment vertical="center" wrapText="1"/>
    </xf>
    <xf numFmtId="0" fontId="4" fillId="2" borderId="46" xfId="0" applyFont="1" applyFill="1" applyBorder="1" applyAlignment="1">
      <alignment vertical="center" wrapText="1"/>
    </xf>
    <xf numFmtId="0" fontId="24" fillId="0" borderId="0" xfId="0" applyFont="1" applyAlignment="1">
      <alignment horizontal="left" vertical="center" wrapText="1"/>
    </xf>
    <xf numFmtId="0" fontId="26" fillId="3" borderId="51" xfId="0" applyFont="1" applyFill="1" applyBorder="1" applyAlignment="1">
      <alignment horizontal="center" vertical="center" wrapText="1" readingOrder="1"/>
    </xf>
    <xf numFmtId="0" fontId="26" fillId="3" borderId="54" xfId="0" applyFont="1" applyFill="1" applyBorder="1" applyAlignment="1">
      <alignment horizontal="center" vertical="center" wrapText="1" readingOrder="1"/>
    </xf>
    <xf numFmtId="0" fontId="26" fillId="3" borderId="58" xfId="0" applyFont="1" applyFill="1" applyBorder="1" applyAlignment="1">
      <alignment horizontal="center" vertical="center" wrapText="1" readingOrder="1"/>
    </xf>
    <xf numFmtId="0" fontId="12" fillId="0" borderId="60" xfId="0" applyFont="1" applyBorder="1" applyAlignment="1">
      <alignment horizontal="center" vertical="center" wrapText="1"/>
    </xf>
    <xf numFmtId="0" fontId="3" fillId="0" borderId="61" xfId="0" applyFont="1" applyBorder="1" applyAlignment="1">
      <alignment horizontal="center" vertical="center" wrapText="1"/>
    </xf>
    <xf numFmtId="42" fontId="29" fillId="0" borderId="6" xfId="3" applyNumberFormat="1" applyFont="1" applyBorder="1" applyAlignment="1">
      <alignment horizontal="right" vertical="center"/>
    </xf>
    <xf numFmtId="42" fontId="30" fillId="3" borderId="6" xfId="1" applyFont="1" applyFill="1" applyBorder="1" applyAlignment="1">
      <alignment vertical="center"/>
    </xf>
    <xf numFmtId="171" fontId="30" fillId="3" borderId="6" xfId="0" applyNumberFormat="1" applyFont="1" applyFill="1" applyBorder="1" applyAlignment="1">
      <alignment vertical="center"/>
    </xf>
    <xf numFmtId="42" fontId="30" fillId="3" borderId="15" xfId="1" applyFont="1" applyFill="1" applyBorder="1" applyAlignment="1">
      <alignment vertical="center"/>
    </xf>
    <xf numFmtId="173" fontId="31" fillId="3" borderId="6" xfId="0" applyNumberFormat="1" applyFont="1" applyFill="1" applyBorder="1" applyAlignment="1">
      <alignment vertical="center"/>
    </xf>
    <xf numFmtId="164" fontId="31" fillId="3" borderId="24" xfId="0" applyNumberFormat="1" applyFont="1" applyFill="1" applyBorder="1" applyAlignment="1">
      <alignment vertical="center"/>
    </xf>
    <xf numFmtId="173" fontId="31" fillId="3" borderId="15" xfId="0" applyNumberFormat="1" applyFont="1" applyFill="1" applyBorder="1" applyAlignment="1">
      <alignment vertical="center"/>
    </xf>
    <xf numFmtId="173" fontId="31" fillId="3" borderId="20" xfId="0" applyNumberFormat="1" applyFont="1" applyFill="1" applyBorder="1" applyAlignment="1">
      <alignment vertical="center"/>
    </xf>
    <xf numFmtId="164" fontId="31" fillId="3" borderId="43" xfId="0" applyNumberFormat="1" applyFont="1" applyFill="1" applyBorder="1" applyAlignment="1">
      <alignment vertical="center"/>
    </xf>
    <xf numFmtId="173" fontId="31" fillId="3" borderId="21" xfId="0" applyNumberFormat="1" applyFont="1" applyFill="1" applyBorder="1" applyAlignment="1">
      <alignment vertical="center"/>
    </xf>
    <xf numFmtId="164" fontId="31" fillId="0" borderId="6" xfId="0" applyNumberFormat="1" applyFont="1" applyBorder="1" applyAlignment="1">
      <alignment vertical="center"/>
    </xf>
    <xf numFmtId="164" fontId="31" fillId="0" borderId="24" xfId="0" applyNumberFormat="1" applyFont="1" applyBorder="1" applyAlignment="1">
      <alignment vertical="center"/>
    </xf>
    <xf numFmtId="164" fontId="31" fillId="0" borderId="15" xfId="0" applyNumberFormat="1" applyFont="1" applyBorder="1" applyAlignment="1">
      <alignment vertical="center"/>
    </xf>
    <xf numFmtId="164" fontId="31" fillId="0" borderId="20" xfId="0" applyNumberFormat="1" applyFont="1" applyBorder="1" applyAlignment="1">
      <alignment vertical="center"/>
    </xf>
    <xf numFmtId="164" fontId="31" fillId="0" borderId="43" xfId="0" applyNumberFormat="1" applyFont="1" applyBorder="1" applyAlignment="1">
      <alignment vertical="center"/>
    </xf>
    <xf numFmtId="164" fontId="31" fillId="0" borderId="21" xfId="0" applyNumberFormat="1" applyFont="1" applyBorder="1" applyAlignment="1">
      <alignment vertical="center"/>
    </xf>
    <xf numFmtId="172" fontId="31" fillId="0" borderId="6" xfId="0" applyNumberFormat="1" applyFont="1" applyBorder="1" applyAlignment="1">
      <alignment vertical="center"/>
    </xf>
    <xf numFmtId="172" fontId="31" fillId="0" borderId="20" xfId="0" applyNumberFormat="1" applyFont="1" applyBorder="1" applyAlignment="1">
      <alignment vertical="center"/>
    </xf>
    <xf numFmtId="3" fontId="28" fillId="0" borderId="6" xfId="0" applyNumberFormat="1" applyFont="1" applyBorder="1" applyAlignment="1">
      <alignment horizontal="center" vertical="center" wrapText="1"/>
    </xf>
    <xf numFmtId="42" fontId="29" fillId="0" borderId="15" xfId="0" applyNumberFormat="1" applyFont="1" applyBorder="1" applyAlignment="1">
      <alignment horizontal="center" vertical="center"/>
    </xf>
    <xf numFmtId="0" fontId="0" fillId="0" borderId="6" xfId="0" applyBorder="1"/>
    <xf numFmtId="0" fontId="0" fillId="0" borderId="20" xfId="0" applyBorder="1"/>
    <xf numFmtId="164" fontId="31" fillId="0" borderId="61" xfId="0" applyNumberFormat="1" applyFont="1" applyBorder="1" applyAlignment="1">
      <alignment vertical="center"/>
    </xf>
    <xf numFmtId="164" fontId="31" fillId="0" borderId="63" xfId="0" applyNumberFormat="1" applyFont="1" applyBorder="1" applyAlignment="1">
      <alignment vertical="center"/>
    </xf>
    <xf numFmtId="174" fontId="0" fillId="0" borderId="6" xfId="0" applyNumberFormat="1" applyBorder="1" applyAlignment="1">
      <alignment vertical="center"/>
    </xf>
    <xf numFmtId="174" fontId="0" fillId="0" borderId="20" xfId="0" applyNumberFormat="1" applyBorder="1" applyAlignment="1">
      <alignment vertical="center"/>
    </xf>
    <xf numFmtId="174" fontId="0" fillId="0" borderId="28" xfId="0" applyNumberFormat="1" applyBorder="1" applyAlignment="1">
      <alignment vertical="center"/>
    </xf>
    <xf numFmtId="0" fontId="0" fillId="0" borderId="28" xfId="0" applyBorder="1"/>
    <xf numFmtId="171" fontId="30" fillId="3" borderId="28" xfId="0" applyNumberFormat="1" applyFont="1" applyFill="1" applyBorder="1" applyAlignment="1">
      <alignment vertical="center"/>
    </xf>
    <xf numFmtId="42" fontId="30" fillId="3" borderId="28" xfId="1" applyFont="1" applyFill="1" applyBorder="1" applyAlignment="1">
      <alignment vertical="center"/>
    </xf>
    <xf numFmtId="42" fontId="30" fillId="3" borderId="29" xfId="1" applyFont="1" applyFill="1" applyBorder="1" applyAlignment="1">
      <alignment vertical="center"/>
    </xf>
    <xf numFmtId="0" fontId="3" fillId="0" borderId="6" xfId="0" applyFont="1" applyBorder="1" applyAlignment="1">
      <alignment horizontal="center" vertical="center" wrapText="1"/>
    </xf>
    <xf numFmtId="0" fontId="0" fillId="0" borderId="6" xfId="0" applyBorder="1" applyAlignment="1">
      <alignment horizontal="center" vertical="center"/>
    </xf>
    <xf numFmtId="0" fontId="12" fillId="0" borderId="23" xfId="0" applyFont="1" applyBorder="1" applyAlignment="1">
      <alignment horizontal="center" vertical="center" wrapText="1"/>
    </xf>
    <xf numFmtId="0" fontId="0" fillId="0" borderId="20" xfId="0" applyBorder="1" applyAlignment="1">
      <alignment horizontal="center" vertical="center"/>
    </xf>
    <xf numFmtId="0" fontId="0" fillId="0" borderId="25" xfId="0" applyBorder="1" applyAlignment="1">
      <alignment horizontal="center" vertical="center"/>
    </xf>
    <xf numFmtId="0" fontId="0" fillId="0" borderId="37" xfId="0" applyBorder="1"/>
    <xf numFmtId="0" fontId="0" fillId="0" borderId="25" xfId="0" applyBorder="1"/>
    <xf numFmtId="164" fontId="31" fillId="0" borderId="79" xfId="0" applyNumberFormat="1" applyFont="1" applyBorder="1" applyAlignment="1">
      <alignment vertical="center"/>
    </xf>
    <xf numFmtId="0" fontId="28" fillId="0" borderId="25" xfId="0" applyFont="1" applyBorder="1" applyAlignment="1">
      <alignment horizontal="center" vertical="center" wrapText="1"/>
    </xf>
    <xf numFmtId="0" fontId="28" fillId="0" borderId="65" xfId="0" applyFont="1" applyBorder="1" applyAlignment="1">
      <alignment horizontal="center" vertical="center" wrapText="1"/>
    </xf>
    <xf numFmtId="167" fontId="5" fillId="0" borderId="63" xfId="2" applyNumberFormat="1" applyFont="1" applyBorder="1" applyAlignment="1">
      <alignment horizontal="center" vertical="center"/>
    </xf>
    <xf numFmtId="167" fontId="5" fillId="0" borderId="15" xfId="2" applyNumberFormat="1" applyFont="1" applyBorder="1" applyAlignment="1">
      <alignment horizontal="center" vertical="center"/>
    </xf>
    <xf numFmtId="0" fontId="0" fillId="0" borderId="65" xfId="0" applyBorder="1" applyAlignment="1">
      <alignment horizontal="center" vertical="center"/>
    </xf>
    <xf numFmtId="0" fontId="0" fillId="0" borderId="28" xfId="0" applyBorder="1" applyAlignment="1">
      <alignment horizontal="center" vertical="center"/>
    </xf>
    <xf numFmtId="3" fontId="28" fillId="0" borderId="28" xfId="0" applyNumberFormat="1" applyFont="1" applyBorder="1" applyAlignment="1">
      <alignment horizontal="center" vertical="center" wrapText="1"/>
    </xf>
    <xf numFmtId="42" fontId="29" fillId="0" borderId="28" xfId="3" applyNumberFormat="1" applyFont="1" applyBorder="1" applyAlignment="1">
      <alignment horizontal="right" vertical="center"/>
    </xf>
    <xf numFmtId="42" fontId="29" fillId="0" borderId="29" xfId="0" applyNumberFormat="1" applyFont="1" applyBorder="1" applyAlignment="1">
      <alignment horizontal="center" vertical="center"/>
    </xf>
    <xf numFmtId="0" fontId="0" fillId="0" borderId="23" xfId="0" applyBorder="1" applyAlignment="1">
      <alignment horizontal="center" vertical="center"/>
    </xf>
    <xf numFmtId="0" fontId="0" fillId="0" borderId="27" xfId="0" applyBorder="1" applyAlignment="1">
      <alignment horizontal="center" vertical="center"/>
    </xf>
    <xf numFmtId="0" fontId="17" fillId="2" borderId="75" xfId="0" applyFont="1" applyFill="1" applyBorder="1" applyAlignment="1">
      <alignment horizontal="center" vertical="center" wrapText="1"/>
    </xf>
    <xf numFmtId="0" fontId="17" fillId="2" borderId="76" xfId="0" applyFont="1" applyFill="1" applyBorder="1" applyAlignment="1">
      <alignment horizontal="center" vertical="center" wrapText="1"/>
    </xf>
    <xf numFmtId="0" fontId="17" fillId="2" borderId="77" xfId="0" applyFont="1" applyFill="1" applyBorder="1" applyAlignment="1">
      <alignment horizontal="center" vertical="center" wrapText="1"/>
    </xf>
    <xf numFmtId="171" fontId="30" fillId="0" borderId="6" xfId="0" applyNumberFormat="1" applyFont="1" applyBorder="1" applyAlignment="1">
      <alignment vertical="center"/>
    </xf>
    <xf numFmtId="42" fontId="30" fillId="0" borderId="6" xfId="1" applyFont="1" applyFill="1" applyBorder="1" applyAlignment="1">
      <alignment vertical="center"/>
    </xf>
    <xf numFmtId="42" fontId="30" fillId="0" borderId="15" xfId="1" applyFont="1" applyFill="1" applyBorder="1" applyAlignment="1">
      <alignment vertical="center"/>
    </xf>
    <xf numFmtId="0" fontId="5" fillId="0" borderId="0" xfId="0" applyFont="1" applyAlignment="1">
      <alignment vertical="center"/>
    </xf>
    <xf numFmtId="0" fontId="19" fillId="0" borderId="0" xfId="0" applyFont="1"/>
    <xf numFmtId="0" fontId="19" fillId="0" borderId="0" xfId="0" applyFont="1" applyAlignment="1">
      <alignment horizontal="center"/>
    </xf>
    <xf numFmtId="0" fontId="33" fillId="8" borderId="6" xfId="0" applyFont="1" applyFill="1" applyBorder="1" applyAlignment="1">
      <alignment horizontal="center" vertical="center"/>
    </xf>
    <xf numFmtId="0" fontId="33" fillId="8" borderId="6" xfId="0" applyFont="1" applyFill="1" applyBorder="1" applyAlignment="1">
      <alignment horizontal="center" vertical="center" wrapText="1"/>
    </xf>
    <xf numFmtId="0" fontId="19" fillId="0" borderId="0" xfId="0" applyFont="1" applyAlignment="1">
      <alignment horizontal="center" vertical="center"/>
    </xf>
    <xf numFmtId="0" fontId="19" fillId="0" borderId="6" xfId="0" applyFont="1" applyBorder="1" applyAlignment="1">
      <alignment horizontal="center" vertical="center" wrapText="1"/>
    </xf>
    <xf numFmtId="0" fontId="19" fillId="0" borderId="6" xfId="0" applyFont="1" applyBorder="1" applyAlignment="1">
      <alignment vertical="center" wrapText="1"/>
    </xf>
    <xf numFmtId="44" fontId="34" fillId="0" borderId="6" xfId="9" applyFont="1" applyBorder="1" applyAlignment="1">
      <alignment vertical="center" wrapText="1"/>
    </xf>
    <xf numFmtId="44" fontId="19" fillId="0" borderId="6" xfId="9" applyFont="1" applyBorder="1" applyAlignment="1">
      <alignment vertical="center" wrapText="1"/>
    </xf>
    <xf numFmtId="9" fontId="34" fillId="0" borderId="6" xfId="11" applyFont="1" applyBorder="1" applyAlignment="1">
      <alignment horizontal="center" vertical="center" wrapText="1"/>
    </xf>
    <xf numFmtId="44" fontId="19" fillId="0" borderId="6" xfId="9" applyFont="1" applyBorder="1" applyAlignment="1">
      <alignment horizontal="center" vertical="center" wrapText="1"/>
    </xf>
    <xf numFmtId="0" fontId="19" fillId="0" borderId="0" xfId="0" applyFont="1" applyAlignment="1">
      <alignment wrapText="1"/>
    </xf>
    <xf numFmtId="44" fontId="19" fillId="0" borderId="6" xfId="0" applyNumberFormat="1" applyFont="1" applyBorder="1" applyAlignment="1">
      <alignment horizontal="center" vertical="center" wrapText="1"/>
    </xf>
    <xf numFmtId="0" fontId="35" fillId="7" borderId="6" xfId="0" applyFont="1" applyFill="1" applyBorder="1" applyAlignment="1">
      <alignment horizontal="center" vertical="center" wrapText="1"/>
    </xf>
    <xf numFmtId="175" fontId="19" fillId="0" borderId="6" xfId="9" applyNumberFormat="1" applyFont="1" applyFill="1" applyBorder="1" applyAlignment="1">
      <alignment horizontal="center" vertical="center"/>
    </xf>
    <xf numFmtId="175" fontId="19" fillId="6" borderId="6" xfId="0" applyNumberFormat="1" applyFont="1" applyFill="1" applyBorder="1" applyAlignment="1">
      <alignment vertical="center"/>
    </xf>
    <xf numFmtId="175" fontId="19" fillId="0" borderId="6" xfId="0" applyNumberFormat="1" applyFont="1" applyBorder="1" applyAlignment="1">
      <alignment vertical="center"/>
    </xf>
    <xf numFmtId="44" fontId="36" fillId="0" borderId="6" xfId="9" applyFont="1" applyBorder="1" applyAlignment="1">
      <alignment horizontal="center" vertical="center" wrapText="1"/>
    </xf>
    <xf numFmtId="44" fontId="36" fillId="0" borderId="6" xfId="0" applyNumberFormat="1" applyFont="1" applyBorder="1" applyAlignment="1">
      <alignment horizontal="center" vertical="center" wrapText="1"/>
    </xf>
    <xf numFmtId="0" fontId="5" fillId="0" borderId="0" xfId="5" applyFont="1" applyAlignment="1">
      <alignment horizontal="center" vertical="center" wrapText="1"/>
    </xf>
    <xf numFmtId="0" fontId="14" fillId="0" borderId="66" xfId="0" applyFont="1" applyBorder="1" applyAlignment="1">
      <alignment horizontal="justify" vertical="center" wrapText="1"/>
    </xf>
    <xf numFmtId="0" fontId="14" fillId="0" borderId="1" xfId="0" applyFont="1" applyBorder="1" applyAlignment="1">
      <alignment horizontal="justify" vertical="center" wrapText="1"/>
    </xf>
    <xf numFmtId="0" fontId="14" fillId="0" borderId="0" xfId="0" applyFont="1" applyAlignment="1">
      <alignment horizontal="justify" vertical="center" wrapText="1"/>
    </xf>
    <xf numFmtId="0" fontId="14" fillId="0" borderId="78" xfId="0" applyFont="1" applyBorder="1" applyAlignment="1">
      <alignment horizontal="justify" vertical="center" wrapText="1"/>
    </xf>
    <xf numFmtId="0" fontId="6" fillId="4" borderId="59" xfId="0" applyFont="1" applyFill="1" applyBorder="1" applyAlignment="1">
      <alignment horizontal="center" vertical="center"/>
    </xf>
    <xf numFmtId="0" fontId="6" fillId="4" borderId="9" xfId="0" applyFont="1" applyFill="1" applyBorder="1" applyAlignment="1">
      <alignment horizontal="center" vertical="center"/>
    </xf>
    <xf numFmtId="0" fontId="6" fillId="4" borderId="44" xfId="0" applyFont="1" applyFill="1" applyBorder="1" applyAlignment="1">
      <alignment horizontal="center" vertical="center"/>
    </xf>
    <xf numFmtId="0" fontId="15" fillId="2" borderId="28" xfId="0" applyFont="1" applyFill="1" applyBorder="1" applyAlignment="1">
      <alignment horizontal="justify" vertical="center" wrapText="1"/>
    </xf>
    <xf numFmtId="0" fontId="15" fillId="3" borderId="28" xfId="0" applyFont="1" applyFill="1" applyBorder="1" applyAlignment="1">
      <alignment horizontal="left" vertical="center" wrapText="1"/>
    </xf>
    <xf numFmtId="0" fontId="15" fillId="3" borderId="36" xfId="0" applyFont="1" applyFill="1" applyBorder="1" applyAlignment="1">
      <alignment horizontal="left" vertical="center" wrapText="1"/>
    </xf>
    <xf numFmtId="0" fontId="15" fillId="3" borderId="29" xfId="0" applyFont="1" applyFill="1" applyBorder="1" applyAlignment="1">
      <alignment horizontal="left" vertical="center" wrapText="1"/>
    </xf>
    <xf numFmtId="0" fontId="13" fillId="2" borderId="33" xfId="0" applyFont="1" applyFill="1" applyBorder="1" applyAlignment="1">
      <alignment horizontal="center" vertical="center"/>
    </xf>
    <xf numFmtId="0" fontId="13" fillId="2" borderId="22" xfId="0" applyFont="1" applyFill="1" applyBorder="1" applyAlignment="1">
      <alignment horizontal="center" vertical="center"/>
    </xf>
    <xf numFmtId="0" fontId="13" fillId="2" borderId="35" xfId="0" applyFont="1" applyFill="1" applyBorder="1" applyAlignment="1">
      <alignment horizontal="center" vertical="center"/>
    </xf>
    <xf numFmtId="0" fontId="13" fillId="2" borderId="36" xfId="0" applyFont="1" applyFill="1" applyBorder="1" applyAlignment="1">
      <alignment horizontal="center" vertical="center"/>
    </xf>
    <xf numFmtId="0" fontId="13" fillId="2" borderId="5" xfId="0" applyFont="1" applyFill="1" applyBorder="1" applyAlignment="1">
      <alignment horizontal="center" vertical="center"/>
    </xf>
    <xf numFmtId="0" fontId="13" fillId="2" borderId="38" xfId="0" applyFont="1" applyFill="1" applyBorder="1" applyAlignment="1">
      <alignment horizontal="center" vertical="center"/>
    </xf>
    <xf numFmtId="0" fontId="15" fillId="0" borderId="36" xfId="0" applyFont="1" applyBorder="1" applyAlignment="1">
      <alignment horizontal="center" vertical="center" wrapText="1"/>
    </xf>
    <xf numFmtId="0" fontId="15" fillId="0" borderId="37" xfId="0" applyFont="1" applyBorder="1" applyAlignment="1">
      <alignment horizontal="center" vertical="center" wrapText="1"/>
    </xf>
    <xf numFmtId="170" fontId="15" fillId="3" borderId="24" xfId="3" applyNumberFormat="1" applyFont="1" applyFill="1" applyBorder="1" applyAlignment="1">
      <alignment horizontal="center" vertical="center" wrapText="1"/>
    </xf>
    <xf numFmtId="170" fontId="15" fillId="3" borderId="25" xfId="3" applyNumberFormat="1" applyFont="1" applyFill="1" applyBorder="1" applyAlignment="1">
      <alignment horizontal="center" vertical="center" wrapText="1"/>
    </xf>
    <xf numFmtId="170" fontId="15" fillId="3" borderId="43" xfId="3" applyNumberFormat="1" applyFont="1" applyFill="1" applyBorder="1" applyAlignment="1">
      <alignment horizontal="center" vertical="center" wrapText="1"/>
    </xf>
    <xf numFmtId="170" fontId="15" fillId="3" borderId="65" xfId="3" applyNumberFormat="1" applyFont="1" applyFill="1" applyBorder="1" applyAlignment="1">
      <alignment horizontal="center" vertical="center" wrapText="1"/>
    </xf>
    <xf numFmtId="0" fontId="15" fillId="0" borderId="39" xfId="0" applyFont="1" applyBorder="1" applyAlignment="1">
      <alignment horizontal="center" vertical="center" wrapText="1"/>
    </xf>
    <xf numFmtId="0" fontId="15" fillId="0" borderId="0" xfId="0" applyFont="1" applyAlignment="1">
      <alignment horizontal="center" vertical="center" wrapText="1"/>
    </xf>
    <xf numFmtId="0" fontId="15" fillId="0" borderId="40" xfId="0" applyFont="1" applyBorder="1" applyAlignment="1">
      <alignment horizontal="center" vertical="center" wrapText="1"/>
    </xf>
    <xf numFmtId="0" fontId="15" fillId="0" borderId="41"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2" xfId="0" applyFont="1" applyBorder="1" applyAlignment="1">
      <alignment horizontal="center" vertical="center" wrapText="1"/>
    </xf>
    <xf numFmtId="168" fontId="9" fillId="0" borderId="6" xfId="1" applyNumberFormat="1" applyFont="1" applyBorder="1" applyAlignment="1">
      <alignment horizontal="center" vertical="center" wrapText="1"/>
    </xf>
    <xf numFmtId="0" fontId="3" fillId="3" borderId="7"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6" fillId="3" borderId="17" xfId="0" applyFont="1" applyFill="1" applyBorder="1" applyAlignment="1">
      <alignment horizontal="center" vertical="center"/>
    </xf>
    <xf numFmtId="0" fontId="6" fillId="3" borderId="18" xfId="0" applyFont="1" applyFill="1" applyBorder="1" applyAlignment="1">
      <alignment horizontal="center" vertical="center"/>
    </xf>
    <xf numFmtId="0" fontId="6" fillId="3" borderId="19" xfId="0" applyFont="1" applyFill="1" applyBorder="1" applyAlignment="1">
      <alignment horizontal="center" vertical="center"/>
    </xf>
    <xf numFmtId="0" fontId="8" fillId="0" borderId="5" xfId="0" applyFont="1" applyBorder="1" applyAlignment="1">
      <alignment horizontal="center" vertical="center" wrapText="1"/>
    </xf>
    <xf numFmtId="0" fontId="7" fillId="3" borderId="0" xfId="0" applyFont="1" applyFill="1" applyAlignment="1">
      <alignment horizontal="justify" vertical="center"/>
    </xf>
    <xf numFmtId="0" fontId="9" fillId="3" borderId="5" xfId="0" applyFont="1" applyFill="1" applyBorder="1" applyAlignment="1">
      <alignment horizontal="center" vertical="center"/>
    </xf>
    <xf numFmtId="0" fontId="9" fillId="3" borderId="38" xfId="0" applyFont="1" applyFill="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17"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45" xfId="0" applyFont="1" applyFill="1" applyBorder="1" applyAlignment="1">
      <alignment horizontal="center" vertical="center"/>
    </xf>
    <xf numFmtId="0" fontId="18" fillId="0" borderId="46" xfId="0" applyFont="1" applyBorder="1" applyAlignment="1">
      <alignment horizontal="left" vertical="center" wrapText="1"/>
    </xf>
    <xf numFmtId="0" fontId="18" fillId="0" borderId="1" xfId="0" applyFont="1" applyBorder="1" applyAlignment="1">
      <alignment horizontal="left" vertical="center" wrapText="1"/>
    </xf>
    <xf numFmtId="0" fontId="18" fillId="0" borderId="47" xfId="0" applyFont="1" applyBorder="1" applyAlignment="1">
      <alignment horizontal="left" vertical="center" wrapText="1"/>
    </xf>
    <xf numFmtId="0" fontId="12" fillId="0" borderId="30" xfId="0" applyFont="1" applyBorder="1" applyAlignment="1">
      <alignment horizontal="left" vertical="center" wrapText="1"/>
    </xf>
    <xf numFmtId="0" fontId="12" fillId="0" borderId="13" xfId="0" applyFont="1" applyBorder="1" applyAlignment="1">
      <alignment horizontal="left" vertical="center" wrapText="1"/>
    </xf>
    <xf numFmtId="0" fontId="12" fillId="0" borderId="26" xfId="0" applyFont="1" applyBorder="1" applyAlignment="1">
      <alignment horizontal="left" vertical="center" wrapText="1"/>
    </xf>
    <xf numFmtId="0" fontId="12" fillId="0" borderId="64" xfId="0" applyFont="1" applyBorder="1" applyAlignment="1">
      <alignment horizontal="left" vertical="center" wrapText="1"/>
    </xf>
    <xf numFmtId="0" fontId="12" fillId="0" borderId="18" xfId="0" applyFont="1" applyBorder="1" applyAlignment="1">
      <alignment horizontal="left" vertical="center" wrapText="1"/>
    </xf>
    <xf numFmtId="0" fontId="12" fillId="0" borderId="45" xfId="0" applyFont="1" applyBorder="1" applyAlignment="1">
      <alignment horizontal="left" vertical="center" wrapText="1"/>
    </xf>
    <xf numFmtId="0" fontId="12" fillId="4" borderId="60" xfId="0" applyFont="1" applyFill="1" applyBorder="1" applyAlignment="1">
      <alignment horizontal="center" vertical="center" wrapText="1"/>
    </xf>
    <xf numFmtId="0" fontId="12" fillId="4" borderId="71" xfId="0" applyFont="1" applyFill="1" applyBorder="1" applyAlignment="1">
      <alignment horizontal="center" vertical="center" wrapText="1"/>
    </xf>
    <xf numFmtId="0" fontId="12" fillId="2" borderId="6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62" xfId="0" applyFont="1" applyFill="1" applyBorder="1" applyAlignment="1">
      <alignment horizontal="center" vertical="center" wrapText="1"/>
    </xf>
    <xf numFmtId="0" fontId="12" fillId="2" borderId="33" xfId="0" applyFont="1" applyFill="1" applyBorder="1" applyAlignment="1">
      <alignment horizontal="center" vertical="center" wrapText="1"/>
    </xf>
    <xf numFmtId="0" fontId="12" fillId="0" borderId="30" xfId="4" applyFont="1" applyBorder="1" applyAlignment="1">
      <alignment horizontal="left" vertical="center" wrapText="1"/>
    </xf>
    <xf numFmtId="0" fontId="12" fillId="0" borderId="13" xfId="4" applyFont="1" applyBorder="1" applyAlignment="1">
      <alignment horizontal="left" vertical="center" wrapText="1"/>
    </xf>
    <xf numFmtId="0" fontId="12" fillId="0" borderId="26" xfId="4" applyFont="1" applyBorder="1" applyAlignment="1">
      <alignment horizontal="left" vertical="center" wrapText="1"/>
    </xf>
    <xf numFmtId="0" fontId="12" fillId="3" borderId="30" xfId="0" applyFont="1" applyFill="1" applyBorder="1" applyAlignment="1">
      <alignment horizontal="left" vertical="center" wrapText="1"/>
    </xf>
    <xf numFmtId="0" fontId="12" fillId="3" borderId="13" xfId="0" applyFont="1" applyFill="1" applyBorder="1" applyAlignment="1">
      <alignment horizontal="left" vertical="center" wrapText="1"/>
    </xf>
    <xf numFmtId="0" fontId="12" fillId="3" borderId="26" xfId="0" applyFont="1" applyFill="1" applyBorder="1" applyAlignment="1">
      <alignment horizontal="left" vertical="center" wrapText="1"/>
    </xf>
    <xf numFmtId="0" fontId="12" fillId="3" borderId="64" xfId="0" applyFont="1" applyFill="1" applyBorder="1" applyAlignment="1">
      <alignment horizontal="left" vertical="center" wrapText="1"/>
    </xf>
    <xf numFmtId="0" fontId="12" fillId="3" borderId="18" xfId="0" applyFont="1" applyFill="1" applyBorder="1" applyAlignment="1">
      <alignment horizontal="left" vertical="center" wrapText="1"/>
    </xf>
    <xf numFmtId="0" fontId="12" fillId="3" borderId="45" xfId="0" applyFont="1" applyFill="1" applyBorder="1" applyAlignment="1">
      <alignment horizontal="left" vertical="center" wrapText="1"/>
    </xf>
    <xf numFmtId="0" fontId="12" fillId="0" borderId="4" xfId="0" applyFont="1" applyBorder="1" applyAlignment="1">
      <alignment horizontal="left" vertical="center" wrapText="1"/>
    </xf>
    <xf numFmtId="0" fontId="12" fillId="0" borderId="5" xfId="0" applyFont="1" applyBorder="1" applyAlignment="1">
      <alignment horizontal="left" vertical="center" wrapText="1"/>
    </xf>
    <xf numFmtId="0" fontId="12" fillId="0" borderId="38" xfId="0" applyFont="1" applyBorder="1" applyAlignment="1">
      <alignment horizontal="left" vertical="center" wrapText="1"/>
    </xf>
    <xf numFmtId="0" fontId="12" fillId="2" borderId="68" xfId="0" applyFont="1" applyFill="1" applyBorder="1" applyAlignment="1">
      <alignment horizontal="left" vertical="top" wrapText="1"/>
    </xf>
    <xf numFmtId="0" fontId="12" fillId="2" borderId="70" xfId="0" applyFont="1" applyFill="1" applyBorder="1" applyAlignment="1">
      <alignment horizontal="left" vertical="top" wrapText="1"/>
    </xf>
    <xf numFmtId="0" fontId="7" fillId="3" borderId="2" xfId="0" applyFont="1" applyFill="1" applyBorder="1" applyAlignment="1">
      <alignment vertical="center" wrapText="1"/>
    </xf>
    <xf numFmtId="0" fontId="7" fillId="3" borderId="0" xfId="0" applyFont="1" applyFill="1" applyAlignment="1">
      <alignment horizontal="justify" vertical="center" wrapText="1"/>
    </xf>
    <xf numFmtId="0" fontId="8" fillId="0" borderId="13" xfId="0" applyFont="1" applyBorder="1" applyAlignment="1">
      <alignment horizontal="center" vertical="center" wrapText="1"/>
    </xf>
    <xf numFmtId="0" fontId="8" fillId="0" borderId="26" xfId="0" applyFont="1" applyBorder="1" applyAlignment="1">
      <alignment horizontal="center" vertical="center" wrapText="1"/>
    </xf>
    <xf numFmtId="0" fontId="12" fillId="2" borderId="75" xfId="0" applyFont="1" applyFill="1" applyBorder="1" applyAlignment="1">
      <alignment horizontal="left" vertical="top" wrapText="1"/>
    </xf>
    <xf numFmtId="0" fontId="12" fillId="2" borderId="76" xfId="0" applyFont="1" applyFill="1" applyBorder="1" applyAlignment="1">
      <alignment horizontal="left" vertical="top" wrapText="1"/>
    </xf>
    <xf numFmtId="0" fontId="12" fillId="2" borderId="77" xfId="0" applyFont="1" applyFill="1" applyBorder="1" applyAlignment="1">
      <alignment horizontal="left" vertical="top" wrapText="1"/>
    </xf>
    <xf numFmtId="1" fontId="9" fillId="3" borderId="13" xfId="0" applyNumberFormat="1" applyFont="1" applyFill="1" applyBorder="1" applyAlignment="1">
      <alignment horizontal="center" vertical="center"/>
    </xf>
    <xf numFmtId="1" fontId="9" fillId="3" borderId="26" xfId="0" applyNumberFormat="1" applyFont="1" applyFill="1" applyBorder="1" applyAlignment="1">
      <alignment horizontal="center" vertical="center"/>
    </xf>
    <xf numFmtId="0" fontId="10" fillId="3" borderId="22" xfId="0" applyFont="1" applyFill="1" applyBorder="1" applyAlignment="1">
      <alignment horizontal="justify" vertical="center" wrapText="1"/>
    </xf>
    <xf numFmtId="0" fontId="10" fillId="3" borderId="5" xfId="0" applyFont="1" applyFill="1" applyBorder="1" applyAlignment="1">
      <alignment horizontal="justify" vertical="center" wrapText="1"/>
    </xf>
    <xf numFmtId="0" fontId="11" fillId="3" borderId="22" xfId="0" applyFont="1" applyFill="1" applyBorder="1" applyAlignment="1">
      <alignment horizontal="center" vertical="center" wrapText="1"/>
    </xf>
    <xf numFmtId="14" fontId="9" fillId="3" borderId="5" xfId="0" applyNumberFormat="1" applyFont="1" applyFill="1" applyBorder="1" applyAlignment="1">
      <alignment horizontal="center" vertical="center" wrapText="1"/>
    </xf>
    <xf numFmtId="14" fontId="9" fillId="3" borderId="38" xfId="0" applyNumberFormat="1" applyFont="1" applyFill="1" applyBorder="1" applyAlignment="1">
      <alignment horizontal="center" vertical="center" wrapText="1"/>
    </xf>
    <xf numFmtId="0" fontId="15" fillId="2" borderId="30" xfId="0" applyFont="1" applyFill="1" applyBorder="1" applyAlignment="1">
      <alignment horizontal="left" vertical="center" wrapText="1"/>
    </xf>
    <xf numFmtId="0" fontId="15" fillId="2" borderId="13" xfId="0" applyFont="1" applyFill="1" applyBorder="1" applyAlignment="1">
      <alignment horizontal="left" vertical="center" wrapText="1"/>
    </xf>
    <xf numFmtId="0" fontId="15" fillId="2" borderId="64" xfId="0" applyFont="1" applyFill="1" applyBorder="1" applyAlignment="1">
      <alignment horizontal="left" vertical="center" wrapText="1"/>
    </xf>
    <xf numFmtId="0" fontId="15" fillId="2" borderId="18" xfId="0" applyFont="1" applyFill="1" applyBorder="1" applyAlignment="1">
      <alignment horizontal="left" vertical="center" wrapText="1"/>
    </xf>
    <xf numFmtId="0" fontId="12" fillId="2" borderId="31" xfId="0" applyFont="1" applyFill="1" applyBorder="1" applyAlignment="1">
      <alignment horizontal="left" vertical="center" wrapText="1"/>
    </xf>
    <xf numFmtId="0" fontId="12" fillId="2" borderId="4" xfId="0" applyFont="1" applyFill="1" applyBorder="1" applyAlignment="1">
      <alignment horizontal="left" vertical="center" wrapText="1"/>
    </xf>
    <xf numFmtId="0" fontId="7" fillId="2" borderId="32"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7" fillId="2" borderId="33" xfId="0" applyFont="1" applyFill="1" applyBorder="1" applyAlignment="1">
      <alignment horizontal="center" vertical="center" wrapText="1"/>
    </xf>
    <xf numFmtId="0" fontId="7" fillId="2" borderId="34" xfId="0" applyFont="1" applyFill="1" applyBorder="1" applyAlignment="1">
      <alignment horizontal="center" vertical="center" wrapText="1"/>
    </xf>
    <xf numFmtId="0" fontId="7" fillId="2" borderId="36" xfId="0" applyFont="1" applyFill="1" applyBorder="1" applyAlignment="1">
      <alignment horizontal="center" vertical="center" wrapText="1"/>
    </xf>
    <xf numFmtId="0" fontId="7" fillId="2" borderId="37" xfId="0" applyFont="1" applyFill="1" applyBorder="1" applyAlignment="1">
      <alignment horizontal="center" vertical="center" wrapText="1"/>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74" xfId="0" applyFont="1" applyFill="1" applyBorder="1" applyAlignment="1">
      <alignment horizontal="center" vertical="center"/>
    </xf>
    <xf numFmtId="0" fontId="15" fillId="2" borderId="33" xfId="0" applyFont="1" applyFill="1" applyBorder="1" applyAlignment="1">
      <alignment horizontal="center" vertical="center" wrapText="1"/>
    </xf>
    <xf numFmtId="0" fontId="15" fillId="2" borderId="34" xfId="0" applyFont="1" applyFill="1" applyBorder="1" applyAlignment="1">
      <alignment horizontal="center" vertical="center" wrapText="1"/>
    </xf>
    <xf numFmtId="0" fontId="15" fillId="2" borderId="41" xfId="0" applyFont="1" applyFill="1" applyBorder="1" applyAlignment="1">
      <alignment horizontal="center" vertical="center" wrapText="1"/>
    </xf>
    <xf numFmtId="0" fontId="15" fillId="2" borderId="42" xfId="0" applyFont="1" applyFill="1" applyBorder="1" applyAlignment="1">
      <alignment horizontal="center" vertical="center" wrapText="1"/>
    </xf>
    <xf numFmtId="0" fontId="15" fillId="3" borderId="33" xfId="0" applyFont="1" applyFill="1" applyBorder="1" applyAlignment="1">
      <alignment horizontal="left" vertical="center" wrapText="1"/>
    </xf>
    <xf numFmtId="0" fontId="15" fillId="3" borderId="22" xfId="0" applyFont="1" applyFill="1" applyBorder="1" applyAlignment="1">
      <alignment horizontal="left" vertical="center" wrapText="1"/>
    </xf>
    <xf numFmtId="0" fontId="15" fillId="3" borderId="35" xfId="0" applyFont="1" applyFill="1" applyBorder="1" applyAlignment="1">
      <alignment horizontal="left" vertical="center" wrapText="1"/>
    </xf>
    <xf numFmtId="0" fontId="15" fillId="3" borderId="41" xfId="0" applyFont="1" applyFill="1" applyBorder="1" applyAlignment="1">
      <alignment horizontal="left" vertical="center" wrapText="1"/>
    </xf>
    <xf numFmtId="0" fontId="15" fillId="3" borderId="3" xfId="0" applyFont="1" applyFill="1" applyBorder="1" applyAlignment="1">
      <alignment horizontal="left" vertical="center" wrapText="1"/>
    </xf>
    <xf numFmtId="0" fontId="15" fillId="3" borderId="69" xfId="0" applyFont="1" applyFill="1" applyBorder="1" applyAlignment="1">
      <alignment horizontal="left" vertical="center" wrapText="1"/>
    </xf>
    <xf numFmtId="0" fontId="15" fillId="2" borderId="4" xfId="0" applyFont="1" applyFill="1" applyBorder="1" applyAlignment="1">
      <alignment horizontal="left" vertical="center" wrapText="1"/>
    </xf>
    <xf numFmtId="0" fontId="15" fillId="2" borderId="5" xfId="0" applyFont="1" applyFill="1" applyBorder="1" applyAlignment="1">
      <alignment horizontal="left" vertical="center" wrapText="1"/>
    </xf>
    <xf numFmtId="0" fontId="9" fillId="0" borderId="6" xfId="0" applyFont="1" applyBorder="1" applyAlignment="1">
      <alignment horizontal="left" vertical="center" wrapText="1"/>
    </xf>
    <xf numFmtId="0" fontId="9" fillId="0" borderId="24" xfId="0" applyFont="1" applyBorder="1" applyAlignment="1">
      <alignment horizontal="left" vertical="center" wrapText="1"/>
    </xf>
    <xf numFmtId="0" fontId="9" fillId="0" borderId="15" xfId="0" applyFont="1" applyBorder="1" applyAlignment="1">
      <alignment horizontal="left" vertical="center" wrapText="1"/>
    </xf>
    <xf numFmtId="0" fontId="35" fillId="7" borderId="6" xfId="0" applyFont="1" applyFill="1" applyBorder="1" applyAlignment="1">
      <alignment horizontal="center" vertical="center" wrapText="1"/>
    </xf>
    <xf numFmtId="0" fontId="33" fillId="9" borderId="6" xfId="0" applyFont="1" applyFill="1" applyBorder="1" applyAlignment="1">
      <alignment horizontal="center"/>
    </xf>
    <xf numFmtId="0" fontId="13" fillId="3" borderId="30" xfId="0" applyFont="1" applyFill="1" applyBorder="1" applyAlignment="1">
      <alignment horizontal="left" vertical="center" wrapText="1" readingOrder="1"/>
    </xf>
    <xf numFmtId="0" fontId="13" fillId="3" borderId="13" xfId="0" applyFont="1" applyFill="1" applyBorder="1" applyAlignment="1">
      <alignment horizontal="left" vertical="center" wrapText="1" readingOrder="1"/>
    </xf>
    <xf numFmtId="0" fontId="13" fillId="3" borderId="26" xfId="0" applyFont="1" applyFill="1" applyBorder="1" applyAlignment="1">
      <alignment horizontal="left" vertical="center" wrapText="1" readingOrder="1"/>
    </xf>
    <xf numFmtId="0" fontId="20" fillId="3" borderId="48" xfId="0" applyFont="1" applyFill="1" applyBorder="1" applyAlignment="1">
      <alignment horizontal="center" vertical="center" wrapText="1"/>
    </xf>
    <xf numFmtId="0" fontId="20" fillId="3" borderId="49" xfId="0" applyFont="1" applyFill="1" applyBorder="1" applyAlignment="1">
      <alignment horizontal="center" vertical="center" wrapText="1"/>
    </xf>
    <xf numFmtId="0" fontId="20" fillId="3" borderId="52" xfId="0" applyFont="1" applyFill="1" applyBorder="1" applyAlignment="1">
      <alignment horizontal="center" vertical="center" wrapText="1"/>
    </xf>
    <xf numFmtId="0" fontId="20" fillId="3" borderId="53" xfId="0" applyFont="1" applyFill="1" applyBorder="1" applyAlignment="1">
      <alignment horizontal="center" vertical="center" wrapText="1"/>
    </xf>
    <xf numFmtId="0" fontId="20" fillId="3" borderId="55" xfId="0" applyFont="1" applyFill="1" applyBorder="1" applyAlignment="1">
      <alignment horizontal="center" vertical="center" wrapText="1"/>
    </xf>
    <xf numFmtId="0" fontId="20" fillId="3" borderId="56" xfId="0" applyFont="1" applyFill="1" applyBorder="1" applyAlignment="1">
      <alignment horizontal="center" vertical="center" wrapText="1"/>
    </xf>
    <xf numFmtId="0" fontId="26" fillId="0" borderId="50" xfId="0" applyFont="1" applyBorder="1" applyAlignment="1">
      <alignment horizontal="center" vertical="center" wrapText="1" readingOrder="1"/>
    </xf>
    <xf numFmtId="0" fontId="26" fillId="0" borderId="22" xfId="0" applyFont="1" applyBorder="1" applyAlignment="1">
      <alignment horizontal="center" vertical="center" wrapText="1" readingOrder="1"/>
    </xf>
    <xf numFmtId="0" fontId="26" fillId="0" borderId="57" xfId="0" applyFont="1" applyBorder="1" applyAlignment="1">
      <alignment horizontal="center" vertical="center" wrapText="1" readingOrder="1"/>
    </xf>
    <xf numFmtId="0" fontId="21" fillId="0" borderId="3" xfId="0" applyFont="1" applyBorder="1" applyAlignment="1">
      <alignment horizontal="left" vertical="center" wrapText="1"/>
    </xf>
    <xf numFmtId="0" fontId="13" fillId="5" borderId="59" xfId="0" applyFont="1" applyFill="1" applyBorder="1" applyAlignment="1">
      <alignment horizontal="center" vertical="center" wrapText="1"/>
    </xf>
    <xf numFmtId="0" fontId="13" fillId="5" borderId="9" xfId="0" applyFont="1" applyFill="1" applyBorder="1" applyAlignment="1">
      <alignment horizontal="center" vertical="center" wrapText="1"/>
    </xf>
    <xf numFmtId="0" fontId="13" fillId="5" borderId="44" xfId="0" applyFont="1" applyFill="1" applyBorder="1" applyAlignment="1">
      <alignment horizontal="center" vertical="center" wrapText="1"/>
    </xf>
    <xf numFmtId="0" fontId="23" fillId="3" borderId="23" xfId="0" applyFont="1" applyFill="1" applyBorder="1" applyAlignment="1">
      <alignment horizontal="left" vertical="center" wrapText="1" readingOrder="1"/>
    </xf>
    <xf numFmtId="0" fontId="23" fillId="3" borderId="6" xfId="0" applyFont="1" applyFill="1" applyBorder="1" applyAlignment="1">
      <alignment horizontal="left" vertical="center" wrapText="1" readingOrder="1"/>
    </xf>
    <xf numFmtId="0" fontId="23" fillId="3" borderId="15" xfId="0" applyFont="1" applyFill="1" applyBorder="1" applyAlignment="1">
      <alignment horizontal="left" vertical="center" wrapText="1" readingOrder="1"/>
    </xf>
    <xf numFmtId="0" fontId="23" fillId="3" borderId="30" xfId="0" applyFont="1" applyFill="1" applyBorder="1" applyAlignment="1">
      <alignment horizontal="left" vertical="center" wrapText="1" readingOrder="1"/>
    </xf>
    <xf numFmtId="0" fontId="23" fillId="3" borderId="13" xfId="0" applyFont="1" applyFill="1" applyBorder="1" applyAlignment="1">
      <alignment horizontal="left" vertical="center" wrapText="1" readingOrder="1"/>
    </xf>
    <xf numFmtId="0" fontId="23" fillId="3" borderId="26" xfId="0" applyFont="1" applyFill="1" applyBorder="1" applyAlignment="1">
      <alignment horizontal="left" vertical="center" wrapText="1" readingOrder="1"/>
    </xf>
    <xf numFmtId="0" fontId="24" fillId="0" borderId="4" xfId="0" applyFont="1" applyBorder="1" applyAlignment="1">
      <alignment horizontal="left" vertical="center" wrapText="1"/>
    </xf>
    <xf numFmtId="0" fontId="24" fillId="0" borderId="5" xfId="0" applyFont="1" applyBorder="1" applyAlignment="1">
      <alignment horizontal="left" vertical="center" wrapText="1"/>
    </xf>
    <xf numFmtId="0" fontId="24" fillId="0" borderId="38" xfId="0" applyFont="1" applyBorder="1" applyAlignment="1">
      <alignment horizontal="left" vertical="center" wrapText="1"/>
    </xf>
    <xf numFmtId="0" fontId="24" fillId="0" borderId="67" xfId="0" applyFont="1" applyBorder="1" applyAlignment="1">
      <alignment horizontal="left" vertical="center" wrapText="1"/>
    </xf>
    <xf numFmtId="0" fontId="24" fillId="0" borderId="3" xfId="0" applyFont="1" applyBorder="1" applyAlignment="1">
      <alignment horizontal="left" vertical="center" wrapText="1"/>
    </xf>
    <xf numFmtId="0" fontId="24" fillId="0" borderId="69" xfId="0" applyFont="1" applyBorder="1" applyAlignment="1">
      <alignment horizontal="left" vertical="center" wrapText="1"/>
    </xf>
  </cellXfs>
  <cellStyles count="12">
    <cellStyle name="Millares 2" xfId="2" xr:uid="{00000000-0005-0000-0000-000000000000}"/>
    <cellStyle name="Moneda" xfId="9" builtinId="4"/>
    <cellStyle name="Moneda [0]" xfId="1" builtinId="7"/>
    <cellStyle name="Moneda [0] 2" xfId="8" xr:uid="{00000000-0005-0000-0000-000002000000}"/>
    <cellStyle name="Moneda 10" xfId="10" xr:uid="{48A34DBF-8232-4F12-A221-1A87EBF6DFD0}"/>
    <cellStyle name="Moneda 2" xfId="3" xr:uid="{00000000-0005-0000-0000-000003000000}"/>
    <cellStyle name="Normal" xfId="0" builtinId="0"/>
    <cellStyle name="Normal 11" xfId="4" xr:uid="{00000000-0005-0000-0000-000005000000}"/>
    <cellStyle name="Normal 2" xfId="5" xr:uid="{00000000-0005-0000-0000-000006000000}"/>
    <cellStyle name="Normal 2 2" xfId="6" xr:uid="{00000000-0005-0000-0000-000007000000}"/>
    <cellStyle name="Normal 3" xfId="7" xr:uid="{00000000-0005-0000-0000-000008000000}"/>
    <cellStyle name="Porcentaje" xfId="11" builtinId="5"/>
  </cellStyles>
  <dxfs count="50">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597330</xdr:colOff>
      <xdr:row>0</xdr:row>
      <xdr:rowOff>66870</xdr:rowOff>
    </xdr:from>
    <xdr:to>
      <xdr:col>0</xdr:col>
      <xdr:colOff>1299219</xdr:colOff>
      <xdr:row>2</xdr:row>
      <xdr:rowOff>352621</xdr:rowOff>
    </xdr:to>
    <xdr:pic>
      <xdr:nvPicPr>
        <xdr:cNvPr id="2" name="4 Imagen" descr="restitucion 2 copia">
          <a:extLst>
            <a:ext uri="{FF2B5EF4-FFF2-40B4-BE49-F238E27FC236}">
              <a16:creationId xmlns:a16="http://schemas.microsoft.com/office/drawing/2014/main" id="{0149CBEA-9FAA-489F-AA1E-8260F01F56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330" y="66870"/>
          <a:ext cx="701889" cy="1053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336175</xdr:colOff>
      <xdr:row>0</xdr:row>
      <xdr:rowOff>86142</xdr:rowOff>
    </xdr:from>
    <xdr:ext cx="741110" cy="940876"/>
    <xdr:pic>
      <xdr:nvPicPr>
        <xdr:cNvPr id="2" name="3 Imagen">
          <a:extLst>
            <a:ext uri="{FF2B5EF4-FFF2-40B4-BE49-F238E27FC236}">
              <a16:creationId xmlns:a16="http://schemas.microsoft.com/office/drawing/2014/main" id="{C32C19CE-6030-426C-83C6-26086CA557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6175" y="86142"/>
          <a:ext cx="741110" cy="9408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Users/EDITH%20DELGADILLO/Downloads/SE-FO-02%20ORDEN%20DE%20TRABAJO%20PARA%20LAS%20SALIDAS%20A%20TERRENO_V9%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2017/Caterin%20Johana%20Cespedes%20Ropero%20Cont%20107%202018/PROCESOS%20NOMINA/NOMINAS/A&#209;O%202019/FEBRERO/NOMINA/planilla%20de%20pa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FO-02"/>
      <sheetName val="INSTRUCTIVO DILIGENCIAMIENTO"/>
      <sheetName val="Base listas desplegables"/>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PruebaEmp"/>
      <sheetName val="Liquidaciones"/>
      <sheetName val="Hoja4"/>
      <sheetName val="Hoja3"/>
    </sheetNames>
    <sheetDataSet>
      <sheetData sheetId="0"/>
      <sheetData sheetId="1"/>
      <sheetData sheetId="2"/>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Y71"/>
  <sheetViews>
    <sheetView view="pageBreakPreview" zoomScale="90" zoomScaleNormal="40" zoomScaleSheetLayoutView="90" zoomScalePageLayoutView="50" workbookViewId="0">
      <selection activeCell="B25" sqref="B25:R25"/>
    </sheetView>
  </sheetViews>
  <sheetFormatPr baseColWidth="10" defaultColWidth="11.42578125" defaultRowHeight="12" x14ac:dyDescent="0.25"/>
  <cols>
    <col min="1" max="1" width="29.140625" style="17" customWidth="1"/>
    <col min="2" max="2" width="16.5703125" style="17" customWidth="1"/>
    <col min="3" max="3" width="13.5703125" style="1" customWidth="1"/>
    <col min="4" max="4" width="10" style="1" customWidth="1"/>
    <col min="5" max="5" width="17.140625" style="1" customWidth="1"/>
    <col min="6" max="6" width="18.85546875" style="1" customWidth="1"/>
    <col min="7" max="7" width="10.140625" style="1" customWidth="1"/>
    <col min="8" max="8" width="16.5703125" style="1" customWidth="1"/>
    <col min="9" max="9" width="17.140625" style="1" customWidth="1"/>
    <col min="10" max="10" width="11.140625" style="1" customWidth="1"/>
    <col min="11" max="11" width="18.5703125" style="1" customWidth="1"/>
    <col min="12" max="12" width="18.140625" style="1" customWidth="1"/>
    <col min="13" max="13" width="11.140625" style="1" customWidth="1"/>
    <col min="14" max="14" width="18" style="1" customWidth="1"/>
    <col min="15" max="15" width="21.42578125" style="1" customWidth="1"/>
    <col min="16" max="16" width="10.42578125" style="1" customWidth="1"/>
    <col min="17" max="17" width="17.5703125" style="1" customWidth="1"/>
    <col min="18" max="18" width="18.85546875" style="1" customWidth="1"/>
    <col min="19" max="16384" width="11.42578125" style="1"/>
  </cols>
  <sheetData>
    <row r="1" spans="1:18" ht="30.75" customHeight="1" x14ac:dyDescent="0.25">
      <c r="A1" s="142"/>
      <c r="B1" s="145" t="s">
        <v>0</v>
      </c>
      <c r="C1" s="146"/>
      <c r="D1" s="146"/>
      <c r="E1" s="146"/>
      <c r="F1" s="146"/>
      <c r="G1" s="146"/>
      <c r="H1" s="146"/>
      <c r="I1" s="146"/>
      <c r="J1" s="146"/>
      <c r="K1" s="146"/>
      <c r="L1" s="146"/>
      <c r="M1" s="146"/>
      <c r="N1" s="146"/>
      <c r="O1" s="147"/>
      <c r="P1" s="158" t="s">
        <v>1</v>
      </c>
      <c r="Q1" s="159"/>
      <c r="R1" s="160"/>
    </row>
    <row r="2" spans="1:18" ht="30" customHeight="1" x14ac:dyDescent="0.25">
      <c r="A2" s="143"/>
      <c r="B2" s="148" t="s">
        <v>2</v>
      </c>
      <c r="C2" s="149"/>
      <c r="D2" s="149"/>
      <c r="E2" s="149"/>
      <c r="F2" s="149"/>
      <c r="G2" s="149"/>
      <c r="H2" s="149"/>
      <c r="I2" s="149"/>
      <c r="J2" s="149"/>
      <c r="K2" s="149"/>
      <c r="L2" s="149"/>
      <c r="M2" s="149"/>
      <c r="N2" s="149"/>
      <c r="O2" s="150"/>
      <c r="P2" s="161" t="s">
        <v>3</v>
      </c>
      <c r="Q2" s="162"/>
      <c r="R2" s="163"/>
    </row>
    <row r="3" spans="1:18" ht="30" customHeight="1" thickBot="1" x14ac:dyDescent="0.3">
      <c r="A3" s="144"/>
      <c r="B3" s="151" t="s">
        <v>4</v>
      </c>
      <c r="C3" s="152"/>
      <c r="D3" s="152"/>
      <c r="E3" s="152"/>
      <c r="F3" s="152"/>
      <c r="G3" s="152"/>
      <c r="H3" s="152"/>
      <c r="I3" s="152"/>
      <c r="J3" s="152"/>
      <c r="K3" s="152"/>
      <c r="L3" s="152"/>
      <c r="M3" s="152"/>
      <c r="N3" s="152"/>
      <c r="O3" s="153"/>
      <c r="P3" s="164" t="s">
        <v>5</v>
      </c>
      <c r="Q3" s="165"/>
      <c r="R3" s="166"/>
    </row>
    <row r="4" spans="1:18" ht="33.950000000000003" customHeight="1" thickBot="1" x14ac:dyDescent="0.3">
      <c r="A4" s="167" t="s">
        <v>6</v>
      </c>
      <c r="B4" s="168"/>
      <c r="C4" s="168"/>
      <c r="D4" s="168"/>
      <c r="E4" s="168"/>
      <c r="F4" s="168"/>
      <c r="G4" s="168"/>
      <c r="H4" s="168"/>
      <c r="I4" s="168"/>
      <c r="J4" s="168"/>
      <c r="K4" s="168"/>
      <c r="L4" s="168"/>
      <c r="M4" s="168"/>
      <c r="N4" s="168"/>
      <c r="O4" s="168"/>
      <c r="P4" s="168"/>
      <c r="Q4" s="168"/>
      <c r="R4" s="169"/>
    </row>
    <row r="5" spans="1:18" ht="15" customHeight="1" x14ac:dyDescent="0.25">
      <c r="A5" s="2"/>
      <c r="B5" s="3"/>
      <c r="C5" s="3"/>
      <c r="D5" s="3"/>
      <c r="E5" s="3"/>
      <c r="F5" s="3"/>
      <c r="G5" s="3"/>
      <c r="H5" s="3"/>
      <c r="I5" s="3"/>
      <c r="J5" s="3"/>
      <c r="K5" s="3"/>
      <c r="L5" s="3"/>
      <c r="M5" s="3"/>
      <c r="N5" s="3"/>
      <c r="O5" s="3"/>
      <c r="P5" s="3"/>
      <c r="Q5" s="3"/>
      <c r="R5" s="4"/>
    </row>
    <row r="6" spans="1:18" ht="30" customHeight="1" x14ac:dyDescent="0.25">
      <c r="A6" s="23" t="s">
        <v>7</v>
      </c>
      <c r="B6" s="154" t="s">
        <v>104</v>
      </c>
      <c r="C6" s="154"/>
      <c r="D6" s="154"/>
      <c r="E6" s="154"/>
      <c r="F6" s="154"/>
      <c r="G6" s="154"/>
      <c r="I6" s="155" t="s">
        <v>8</v>
      </c>
      <c r="J6" s="155"/>
      <c r="K6" s="156" t="s">
        <v>84</v>
      </c>
      <c r="L6" s="156"/>
      <c r="M6" s="156"/>
      <c r="N6" s="156"/>
      <c r="O6" s="156"/>
      <c r="P6" s="156"/>
      <c r="Q6" s="156"/>
      <c r="R6" s="157"/>
    </row>
    <row r="7" spans="1:18" ht="27.75" customHeight="1" x14ac:dyDescent="0.25">
      <c r="A7" s="196" t="s">
        <v>9</v>
      </c>
      <c r="B7" s="205" t="s">
        <v>106</v>
      </c>
      <c r="C7" s="205"/>
      <c r="D7" s="205"/>
      <c r="E7" s="205"/>
      <c r="F7" s="205"/>
      <c r="G7" s="205"/>
      <c r="I7" s="22"/>
      <c r="J7" s="22"/>
      <c r="K7" s="5"/>
      <c r="L7" s="5"/>
      <c r="M7" s="5"/>
      <c r="N7" s="5"/>
      <c r="O7" s="5"/>
      <c r="P7" s="5"/>
      <c r="Q7" s="5"/>
      <c r="R7" s="6"/>
    </row>
    <row r="8" spans="1:18" ht="33.75" customHeight="1" x14ac:dyDescent="0.25">
      <c r="A8" s="196"/>
      <c r="B8" s="206"/>
      <c r="C8" s="206"/>
      <c r="D8" s="206"/>
      <c r="E8" s="206"/>
      <c r="F8" s="206"/>
      <c r="G8" s="206"/>
      <c r="I8" s="197" t="s">
        <v>10</v>
      </c>
      <c r="J8" s="197"/>
      <c r="K8" s="208">
        <v>45812</v>
      </c>
      <c r="L8" s="208"/>
      <c r="M8" s="208"/>
      <c r="N8" s="208"/>
      <c r="O8" s="208"/>
      <c r="P8" s="208"/>
      <c r="Q8" s="208"/>
      <c r="R8" s="209"/>
    </row>
    <row r="9" spans="1:18" ht="24" customHeight="1" x14ac:dyDescent="0.25">
      <c r="A9" s="196" t="s">
        <v>11</v>
      </c>
      <c r="B9" s="207"/>
      <c r="C9" s="207"/>
      <c r="D9" s="207"/>
      <c r="E9" s="207"/>
      <c r="F9" s="207"/>
      <c r="G9" s="207"/>
      <c r="I9" s="197" t="s">
        <v>12</v>
      </c>
      <c r="J9" s="197"/>
      <c r="K9" s="203">
        <v>202530030066403</v>
      </c>
      <c r="L9" s="203"/>
      <c r="M9" s="203"/>
      <c r="N9" s="203"/>
      <c r="O9" s="203"/>
      <c r="P9" s="203"/>
      <c r="Q9" s="203"/>
      <c r="R9" s="204"/>
    </row>
    <row r="10" spans="1:18" ht="34.5" customHeight="1" x14ac:dyDescent="0.25">
      <c r="A10" s="196"/>
      <c r="B10" s="154" t="s">
        <v>107</v>
      </c>
      <c r="C10" s="154"/>
      <c r="D10" s="154"/>
      <c r="E10" s="154"/>
      <c r="F10" s="154"/>
      <c r="G10" s="154"/>
      <c r="I10" s="197" t="s">
        <v>13</v>
      </c>
      <c r="J10" s="197"/>
      <c r="K10" s="198" t="s">
        <v>108</v>
      </c>
      <c r="L10" s="198"/>
      <c r="M10" s="198"/>
      <c r="N10" s="198"/>
      <c r="O10" s="198"/>
      <c r="P10" s="198"/>
      <c r="Q10" s="198"/>
      <c r="R10" s="199"/>
    </row>
    <row r="11" spans="1:18" ht="13.5" thickBot="1" x14ac:dyDescent="0.3">
      <c r="A11" s="23"/>
      <c r="B11" s="7"/>
      <c r="C11" s="7"/>
      <c r="D11" s="7"/>
      <c r="E11" s="7"/>
      <c r="F11" s="7"/>
      <c r="G11" s="7"/>
      <c r="H11" s="8"/>
      <c r="I11" s="8"/>
      <c r="J11" s="8"/>
      <c r="K11" s="9"/>
      <c r="L11" s="10"/>
      <c r="M11" s="10"/>
      <c r="N11" s="10"/>
      <c r="O11" s="10"/>
      <c r="P11" s="10"/>
      <c r="Q11" s="10"/>
      <c r="R11" s="11"/>
    </row>
    <row r="12" spans="1:18" s="12" customFormat="1" ht="65.25" customHeight="1" thickBot="1" x14ac:dyDescent="0.3">
      <c r="A12" s="176" t="s">
        <v>14</v>
      </c>
      <c r="B12" s="178" t="s">
        <v>92</v>
      </c>
      <c r="C12" s="180" t="s">
        <v>15</v>
      </c>
      <c r="D12" s="200" t="s">
        <v>96</v>
      </c>
      <c r="E12" s="201"/>
      <c r="F12" s="202"/>
      <c r="G12" s="194" t="s">
        <v>94</v>
      </c>
      <c r="H12" s="194"/>
      <c r="I12" s="195"/>
      <c r="J12" s="194" t="s">
        <v>87</v>
      </c>
      <c r="K12" s="194"/>
      <c r="L12" s="195"/>
      <c r="M12" s="194" t="s">
        <v>88</v>
      </c>
      <c r="N12" s="194"/>
      <c r="O12" s="195"/>
      <c r="P12" s="194" t="s">
        <v>16</v>
      </c>
      <c r="Q12" s="194"/>
      <c r="R12" s="195"/>
    </row>
    <row r="13" spans="1:18" s="12" customFormat="1" ht="33" customHeight="1" thickBot="1" x14ac:dyDescent="0.3">
      <c r="A13" s="177"/>
      <c r="B13" s="179"/>
      <c r="C13" s="181"/>
      <c r="D13" s="85" t="s">
        <v>17</v>
      </c>
      <c r="E13" s="86" t="s">
        <v>18</v>
      </c>
      <c r="F13" s="86" t="s">
        <v>19</v>
      </c>
      <c r="G13" s="86" t="s">
        <v>17</v>
      </c>
      <c r="H13" s="86" t="s">
        <v>18</v>
      </c>
      <c r="I13" s="86" t="s">
        <v>19</v>
      </c>
      <c r="J13" s="86" t="s">
        <v>17</v>
      </c>
      <c r="K13" s="86" t="s">
        <v>18</v>
      </c>
      <c r="L13" s="86" t="s">
        <v>19</v>
      </c>
      <c r="M13" s="86" t="s">
        <v>17</v>
      </c>
      <c r="N13" s="86" t="s">
        <v>18</v>
      </c>
      <c r="O13" s="86" t="s">
        <v>20</v>
      </c>
      <c r="P13" s="86" t="s">
        <v>17</v>
      </c>
      <c r="Q13" s="86" t="s">
        <v>18</v>
      </c>
      <c r="R13" s="87" t="s">
        <v>20</v>
      </c>
    </row>
    <row r="14" spans="1:18" ht="40.5" customHeight="1" x14ac:dyDescent="0.25">
      <c r="A14" s="33" t="s">
        <v>90</v>
      </c>
      <c r="B14" s="34" t="s">
        <v>95</v>
      </c>
      <c r="C14" s="76" t="s">
        <v>86</v>
      </c>
      <c r="D14" s="84"/>
      <c r="E14" s="62"/>
      <c r="F14" s="62"/>
      <c r="G14" s="79"/>
      <c r="H14" s="62"/>
      <c r="I14" s="62"/>
      <c r="J14" s="62"/>
      <c r="K14" s="62"/>
      <c r="L14" s="62"/>
      <c r="M14" s="62"/>
      <c r="N14" s="62"/>
      <c r="O14" s="62"/>
      <c r="P14" s="80"/>
      <c r="Q14" s="81">
        <v>0</v>
      </c>
      <c r="R14" s="82">
        <f>+P14*Q14</f>
        <v>0</v>
      </c>
    </row>
    <row r="15" spans="1:18" ht="38.25" customHeight="1" x14ac:dyDescent="0.25">
      <c r="A15" s="68" t="s">
        <v>91</v>
      </c>
      <c r="B15" s="66" t="s">
        <v>109</v>
      </c>
      <c r="C15" s="77" t="s">
        <v>86</v>
      </c>
      <c r="D15" s="83"/>
      <c r="E15" s="55"/>
      <c r="F15" s="55"/>
      <c r="G15" s="67"/>
      <c r="H15" s="55"/>
      <c r="I15" s="55"/>
      <c r="J15" s="55"/>
      <c r="K15" s="55"/>
      <c r="L15" s="55"/>
      <c r="M15" s="55"/>
      <c r="N15" s="55"/>
      <c r="O15" s="55"/>
      <c r="P15" s="53"/>
      <c r="Q15" s="35">
        <v>0</v>
      </c>
      <c r="R15" s="54">
        <f t="shared" ref="R15" si="0">+P15*Q15</f>
        <v>0</v>
      </c>
    </row>
    <row r="16" spans="1:18" ht="38.25" customHeight="1" x14ac:dyDescent="0.25">
      <c r="A16" s="68" t="s">
        <v>93</v>
      </c>
      <c r="B16" s="66" t="s">
        <v>110</v>
      </c>
      <c r="C16" s="77" t="s">
        <v>86</v>
      </c>
      <c r="D16" s="84"/>
      <c r="E16" s="55"/>
      <c r="F16" s="55"/>
      <c r="G16" s="79"/>
      <c r="H16" s="55"/>
      <c r="I16" s="55"/>
      <c r="J16" s="62"/>
      <c r="K16" s="62"/>
      <c r="L16" s="62"/>
      <c r="M16" s="62"/>
      <c r="N16" s="62"/>
      <c r="O16" s="62"/>
      <c r="P16" s="80"/>
      <c r="Q16" s="81"/>
      <c r="R16" s="82"/>
    </row>
    <row r="17" spans="1:25" ht="23.25" customHeight="1" x14ac:dyDescent="0.25">
      <c r="A17" s="191" t="s">
        <v>21</v>
      </c>
      <c r="B17" s="192"/>
      <c r="C17" s="193"/>
      <c r="D17" s="71"/>
      <c r="E17" s="61"/>
      <c r="F17" s="61"/>
      <c r="G17" s="62"/>
      <c r="H17" s="61"/>
      <c r="I17" s="61"/>
      <c r="J17" s="62"/>
      <c r="K17" s="62"/>
      <c r="L17" s="62"/>
      <c r="M17" s="62"/>
      <c r="N17" s="62"/>
      <c r="O17" s="62"/>
      <c r="P17" s="63"/>
      <c r="Q17" s="64">
        <v>0</v>
      </c>
      <c r="R17" s="65">
        <v>0</v>
      </c>
    </row>
    <row r="18" spans="1:25" ht="23.25" customHeight="1" x14ac:dyDescent="0.25">
      <c r="A18" s="170" t="s">
        <v>22</v>
      </c>
      <c r="B18" s="171"/>
      <c r="C18" s="172"/>
      <c r="D18" s="72"/>
      <c r="E18" s="59"/>
      <c r="F18" s="59"/>
      <c r="G18" s="55"/>
      <c r="H18" s="59"/>
      <c r="I18" s="59"/>
      <c r="J18" s="55"/>
      <c r="K18" s="55"/>
      <c r="L18" s="55"/>
      <c r="M18" s="55"/>
      <c r="N18" s="55"/>
      <c r="O18" s="55"/>
      <c r="P18" s="37"/>
      <c r="Q18" s="36">
        <v>0</v>
      </c>
      <c r="R18" s="38">
        <v>0</v>
      </c>
    </row>
    <row r="19" spans="1:25" s="91" customFormat="1" ht="24" customHeight="1" x14ac:dyDescent="0.25">
      <c r="A19" s="182" t="s">
        <v>23</v>
      </c>
      <c r="B19" s="183"/>
      <c r="C19" s="184"/>
      <c r="D19" s="70"/>
      <c r="E19" s="59"/>
      <c r="F19" s="59"/>
      <c r="G19" s="67"/>
      <c r="H19" s="59"/>
      <c r="I19" s="59"/>
      <c r="J19" s="55"/>
      <c r="K19" s="55"/>
      <c r="L19" s="55"/>
      <c r="M19" s="55"/>
      <c r="N19" s="55"/>
      <c r="O19" s="55"/>
      <c r="P19" s="88"/>
      <c r="Q19" s="89">
        <v>0</v>
      </c>
      <c r="R19" s="90">
        <v>0</v>
      </c>
    </row>
    <row r="20" spans="1:25" ht="23.25" customHeight="1" x14ac:dyDescent="0.25">
      <c r="A20" s="185" t="s">
        <v>24</v>
      </c>
      <c r="B20" s="186"/>
      <c r="C20" s="187"/>
      <c r="D20" s="70"/>
      <c r="E20" s="59"/>
      <c r="F20" s="59"/>
      <c r="G20" s="67"/>
      <c r="H20" s="59"/>
      <c r="I20" s="59"/>
      <c r="J20" s="55"/>
      <c r="K20" s="55"/>
      <c r="L20" s="55"/>
      <c r="M20" s="55"/>
      <c r="N20" s="55"/>
      <c r="O20" s="55"/>
      <c r="P20" s="40"/>
      <c r="Q20" s="39" t="e">
        <f>STDEVA(Q14,Q15,#REF!)</f>
        <v>#REF!</v>
      </c>
      <c r="R20" s="41" t="e">
        <f>STDEVA(R14,R15,#REF!)</f>
        <v>#REF!</v>
      </c>
    </row>
    <row r="21" spans="1:25" ht="24" customHeight="1" thickBot="1" x14ac:dyDescent="0.3">
      <c r="A21" s="188" t="s">
        <v>25</v>
      </c>
      <c r="B21" s="189"/>
      <c r="C21" s="190"/>
      <c r="D21" s="78"/>
      <c r="E21" s="60"/>
      <c r="F21" s="60"/>
      <c r="G21" s="69"/>
      <c r="H21" s="60"/>
      <c r="I21" s="60"/>
      <c r="J21" s="56"/>
      <c r="K21" s="56"/>
      <c r="L21" s="56"/>
      <c r="M21" s="56"/>
      <c r="N21" s="56"/>
      <c r="O21" s="56"/>
      <c r="P21" s="43"/>
      <c r="Q21" s="42" t="e">
        <f>MEDIAN(Q14,Q15,#REF!)</f>
        <v>#REF!</v>
      </c>
      <c r="R21" s="44" t="e">
        <f>MEDIAN(R14,R15,#REF!)</f>
        <v>#REF!</v>
      </c>
    </row>
    <row r="22" spans="1:25" ht="26.25" customHeight="1" x14ac:dyDescent="0.25">
      <c r="A22" s="191" t="s">
        <v>26</v>
      </c>
      <c r="B22" s="192"/>
      <c r="C22" s="193"/>
      <c r="D22" s="73"/>
      <c r="E22" s="57">
        <v>0</v>
      </c>
      <c r="F22" s="57">
        <v>0</v>
      </c>
      <c r="G22" s="57"/>
      <c r="H22" s="57">
        <v>0</v>
      </c>
      <c r="I22" s="57">
        <v>0</v>
      </c>
      <c r="J22" s="57"/>
      <c r="K22" s="57">
        <v>0</v>
      </c>
      <c r="L22" s="57">
        <v>0</v>
      </c>
      <c r="M22" s="57"/>
      <c r="N22" s="57">
        <v>0</v>
      </c>
      <c r="O22" s="57">
        <v>0</v>
      </c>
      <c r="P22" s="57"/>
      <c r="Q22" s="57">
        <v>0</v>
      </c>
      <c r="R22" s="58">
        <v>0</v>
      </c>
    </row>
    <row r="23" spans="1:25" ht="25.5" customHeight="1" x14ac:dyDescent="0.25">
      <c r="A23" s="170" t="s">
        <v>27</v>
      </c>
      <c r="B23" s="171"/>
      <c r="C23" s="172"/>
      <c r="D23" s="74"/>
      <c r="E23" s="45">
        <v>0</v>
      </c>
      <c r="F23" s="45">
        <v>0</v>
      </c>
      <c r="G23" s="51"/>
      <c r="H23" s="45">
        <v>0</v>
      </c>
      <c r="I23" s="45">
        <v>0</v>
      </c>
      <c r="J23" s="45"/>
      <c r="K23" s="45">
        <v>0</v>
      </c>
      <c r="L23" s="45">
        <v>0</v>
      </c>
      <c r="M23" s="45"/>
      <c r="N23" s="45">
        <v>0</v>
      </c>
      <c r="O23" s="45">
        <v>0</v>
      </c>
      <c r="P23" s="46"/>
      <c r="Q23" s="45">
        <v>0</v>
      </c>
      <c r="R23" s="47">
        <v>0</v>
      </c>
    </row>
    <row r="24" spans="1:25" ht="28.5" customHeight="1" thickBot="1" x14ac:dyDescent="0.3">
      <c r="A24" s="173" t="s">
        <v>28</v>
      </c>
      <c r="B24" s="174"/>
      <c r="C24" s="175"/>
      <c r="D24" s="75"/>
      <c r="E24" s="48">
        <v>0</v>
      </c>
      <c r="F24" s="48">
        <v>0</v>
      </c>
      <c r="G24" s="52"/>
      <c r="H24" s="48">
        <v>0</v>
      </c>
      <c r="I24" s="48">
        <v>0</v>
      </c>
      <c r="J24" s="48"/>
      <c r="K24" s="48">
        <v>0</v>
      </c>
      <c r="L24" s="48">
        <v>0</v>
      </c>
      <c r="M24" s="48"/>
      <c r="N24" s="48">
        <v>0</v>
      </c>
      <c r="O24" s="48">
        <v>0</v>
      </c>
      <c r="P24" s="49"/>
      <c r="Q24" s="48">
        <v>0</v>
      </c>
      <c r="R24" s="50">
        <v>0</v>
      </c>
    </row>
    <row r="25" spans="1:25" ht="102" customHeight="1" thickBot="1" x14ac:dyDescent="0.3">
      <c r="A25" s="28" t="s">
        <v>29</v>
      </c>
      <c r="B25" s="112" t="s">
        <v>102</v>
      </c>
      <c r="C25" s="113"/>
      <c r="D25" s="114"/>
      <c r="E25" s="114"/>
      <c r="F25" s="114"/>
      <c r="G25" s="114"/>
      <c r="H25" s="114"/>
      <c r="I25" s="114"/>
      <c r="J25" s="114"/>
      <c r="K25" s="114"/>
      <c r="L25" s="114"/>
      <c r="M25" s="114"/>
      <c r="N25" s="114"/>
      <c r="O25" s="114"/>
      <c r="P25" s="114"/>
      <c r="Q25" s="114"/>
      <c r="R25" s="115"/>
    </row>
    <row r="26" spans="1:25" ht="16.5" customHeight="1" x14ac:dyDescent="0.25">
      <c r="A26" s="116" t="s">
        <v>30</v>
      </c>
      <c r="B26" s="117"/>
      <c r="C26" s="117"/>
      <c r="D26" s="117"/>
      <c r="E26" s="117"/>
      <c r="F26" s="117"/>
      <c r="G26" s="117"/>
      <c r="H26" s="117"/>
      <c r="I26" s="117"/>
      <c r="J26" s="117"/>
      <c r="K26" s="117"/>
      <c r="L26" s="117"/>
      <c r="M26" s="117"/>
      <c r="N26" s="117"/>
      <c r="O26" s="117"/>
      <c r="P26" s="117"/>
      <c r="Q26" s="117"/>
      <c r="R26" s="118"/>
    </row>
    <row r="27" spans="1:25" ht="12" customHeight="1" x14ac:dyDescent="0.25">
      <c r="A27" s="214" t="s">
        <v>31</v>
      </c>
      <c r="B27" s="216" t="s">
        <v>32</v>
      </c>
      <c r="C27" s="218" t="s">
        <v>33</v>
      </c>
      <c r="D27" s="219"/>
      <c r="E27" s="123" t="s">
        <v>34</v>
      </c>
      <c r="F27" s="124"/>
      <c r="G27" s="124"/>
      <c r="H27" s="124"/>
      <c r="I27" s="124"/>
      <c r="J27" s="124"/>
      <c r="K27" s="124"/>
      <c r="L27" s="124"/>
      <c r="M27" s="124"/>
      <c r="N27" s="124"/>
      <c r="O27" s="124"/>
      <c r="P27" s="124"/>
      <c r="Q27" s="124"/>
      <c r="R27" s="125"/>
    </row>
    <row r="28" spans="1:25" ht="26.25" customHeight="1" x14ac:dyDescent="0.25">
      <c r="A28" s="215"/>
      <c r="B28" s="217"/>
      <c r="C28" s="220"/>
      <c r="D28" s="221"/>
      <c r="E28" s="126"/>
      <c r="F28" s="127"/>
      <c r="G28" s="127"/>
      <c r="H28" s="127"/>
      <c r="I28" s="127"/>
      <c r="J28" s="127"/>
      <c r="K28" s="127"/>
      <c r="L28" s="127"/>
      <c r="M28" s="127"/>
      <c r="N28" s="127"/>
      <c r="O28" s="127"/>
      <c r="P28" s="127"/>
      <c r="Q28" s="127"/>
      <c r="R28" s="128"/>
    </row>
    <row r="29" spans="1:25" ht="18.75" customHeight="1" x14ac:dyDescent="0.25">
      <c r="A29" s="13" t="s">
        <v>90</v>
      </c>
      <c r="B29" s="14">
        <v>45720</v>
      </c>
      <c r="C29" s="141"/>
      <c r="D29" s="141"/>
      <c r="E29" s="238" t="s">
        <v>89</v>
      </c>
      <c r="F29" s="238"/>
      <c r="G29" s="238"/>
      <c r="H29" s="238"/>
      <c r="I29" s="238"/>
      <c r="J29" s="238"/>
      <c r="K29" s="238"/>
      <c r="L29" s="238"/>
      <c r="M29" s="238"/>
      <c r="N29" s="238"/>
      <c r="O29" s="238"/>
      <c r="P29" s="239"/>
      <c r="Q29" s="239"/>
      <c r="R29" s="240"/>
    </row>
    <row r="30" spans="1:25" ht="18.75" customHeight="1" x14ac:dyDescent="0.25">
      <c r="A30" s="13" t="s">
        <v>91</v>
      </c>
      <c r="B30" s="14">
        <v>45726</v>
      </c>
      <c r="C30" s="141"/>
      <c r="D30" s="141"/>
      <c r="E30" s="238" t="s">
        <v>89</v>
      </c>
      <c r="F30" s="238"/>
      <c r="G30" s="238"/>
      <c r="H30" s="238"/>
      <c r="I30" s="238"/>
      <c r="J30" s="238"/>
      <c r="K30" s="238"/>
      <c r="L30" s="238"/>
      <c r="M30" s="238"/>
      <c r="N30" s="238"/>
      <c r="O30" s="238"/>
      <c r="P30" s="239"/>
      <c r="Q30" s="239"/>
      <c r="R30" s="240"/>
    </row>
    <row r="31" spans="1:25" ht="18.75" customHeight="1" x14ac:dyDescent="0.25">
      <c r="A31" s="13" t="s">
        <v>93</v>
      </c>
      <c r="B31" s="14">
        <v>45727</v>
      </c>
      <c r="C31" s="141"/>
      <c r="D31" s="141"/>
      <c r="E31" s="238" t="s">
        <v>89</v>
      </c>
      <c r="F31" s="238"/>
      <c r="G31" s="238"/>
      <c r="H31" s="238"/>
      <c r="I31" s="238"/>
      <c r="J31" s="238"/>
      <c r="K31" s="238"/>
      <c r="L31" s="238"/>
      <c r="M31" s="238"/>
      <c r="N31" s="238"/>
      <c r="O31" s="238"/>
      <c r="P31" s="239"/>
      <c r="Q31" s="239"/>
      <c r="R31" s="240"/>
    </row>
    <row r="32" spans="1:25" s="15" customFormat="1" ht="16.5" thickBot="1" x14ac:dyDescent="0.3">
      <c r="A32" s="222" t="s">
        <v>35</v>
      </c>
      <c r="B32" s="223"/>
      <c r="C32" s="223"/>
      <c r="D32" s="223"/>
      <c r="E32" s="223"/>
      <c r="F32" s="223"/>
      <c r="G32" s="223"/>
      <c r="H32" s="223"/>
      <c r="I32" s="223"/>
      <c r="J32" s="223"/>
      <c r="K32" s="223"/>
      <c r="L32" s="223"/>
      <c r="M32" s="223"/>
      <c r="N32" s="223"/>
      <c r="O32" s="223"/>
      <c r="P32" s="224"/>
      <c r="Q32" s="224"/>
      <c r="R32" s="225"/>
      <c r="S32" s="1"/>
      <c r="T32" s="1"/>
      <c r="U32" s="1"/>
      <c r="V32" s="1"/>
      <c r="W32" s="1"/>
      <c r="X32" s="1"/>
      <c r="Y32" s="1"/>
    </row>
    <row r="33" spans="1:18" s="16" customFormat="1" ht="37.5" customHeight="1" x14ac:dyDescent="0.25">
      <c r="A33" s="236" t="s">
        <v>36</v>
      </c>
      <c r="B33" s="237"/>
      <c r="C33" s="237"/>
      <c r="D33" s="237"/>
      <c r="E33" s="129" t="s">
        <v>103</v>
      </c>
      <c r="F33" s="130"/>
      <c r="G33" s="135"/>
      <c r="H33" s="136"/>
      <c r="I33" s="137"/>
      <c r="J33" s="119" t="s">
        <v>37</v>
      </c>
      <c r="K33" s="119"/>
      <c r="L33" s="120" t="s">
        <v>84</v>
      </c>
      <c r="M33" s="120"/>
      <c r="N33" s="120"/>
      <c r="O33" s="120"/>
      <c r="P33" s="121"/>
      <c r="Q33" s="121"/>
      <c r="R33" s="122"/>
    </row>
    <row r="34" spans="1:18" s="16" customFormat="1" ht="38.25" customHeight="1" x14ac:dyDescent="0.25">
      <c r="A34" s="210" t="s">
        <v>38</v>
      </c>
      <c r="B34" s="211"/>
      <c r="C34" s="211"/>
      <c r="D34" s="211"/>
      <c r="E34" s="131">
        <f>E19+H19</f>
        <v>0</v>
      </c>
      <c r="F34" s="132"/>
      <c r="G34" s="135"/>
      <c r="H34" s="136"/>
      <c r="I34" s="137"/>
      <c r="J34" s="226" t="s">
        <v>40</v>
      </c>
      <c r="K34" s="227"/>
      <c r="L34" s="230" t="s">
        <v>85</v>
      </c>
      <c r="M34" s="231"/>
      <c r="N34" s="231"/>
      <c r="O34" s="231"/>
      <c r="P34" s="231"/>
      <c r="Q34" s="231"/>
      <c r="R34" s="232"/>
    </row>
    <row r="35" spans="1:18" s="16" customFormat="1" ht="37.5" customHeight="1" thickBot="1" x14ac:dyDescent="0.3">
      <c r="A35" s="212" t="s">
        <v>39</v>
      </c>
      <c r="B35" s="213"/>
      <c r="C35" s="213"/>
      <c r="D35" s="213"/>
      <c r="E35" s="133">
        <f>F19+I19</f>
        <v>0</v>
      </c>
      <c r="F35" s="134"/>
      <c r="G35" s="138"/>
      <c r="H35" s="139"/>
      <c r="I35" s="140"/>
      <c r="J35" s="228"/>
      <c r="K35" s="229"/>
      <c r="L35" s="233"/>
      <c r="M35" s="234"/>
      <c r="N35" s="234"/>
      <c r="O35" s="234"/>
      <c r="P35" s="234"/>
      <c r="Q35" s="234"/>
      <c r="R35" s="235"/>
    </row>
    <row r="37" spans="1:18" x14ac:dyDescent="0.25">
      <c r="I37" s="18"/>
    </row>
    <row r="38" spans="1:18" x14ac:dyDescent="0.25">
      <c r="F38" s="18"/>
    </row>
    <row r="39" spans="1:18" ht="12" customHeight="1" x14ac:dyDescent="0.25">
      <c r="A39" s="111"/>
      <c r="B39" s="111"/>
      <c r="C39" s="111"/>
      <c r="D39" s="111"/>
      <c r="E39" s="111"/>
      <c r="F39" s="111"/>
      <c r="G39" s="111"/>
      <c r="H39" s="111"/>
      <c r="I39" s="111"/>
      <c r="J39" s="111"/>
      <c r="K39" s="111"/>
      <c r="L39" s="111"/>
      <c r="M39" s="111"/>
      <c r="N39" s="111"/>
      <c r="O39" s="111"/>
      <c r="P39" s="111"/>
      <c r="Q39" s="111"/>
      <c r="R39" s="111"/>
    </row>
    <row r="70" spans="5:5" x14ac:dyDescent="0.25">
      <c r="E70" s="19"/>
    </row>
    <row r="71" spans="5:5" x14ac:dyDescent="0.25">
      <c r="E71" s="19"/>
    </row>
  </sheetData>
  <mergeCells count="63">
    <mergeCell ref="E29:R29"/>
    <mergeCell ref="E30:R30"/>
    <mergeCell ref="E31:R31"/>
    <mergeCell ref="C30:D30"/>
    <mergeCell ref="C31:D31"/>
    <mergeCell ref="A32:R32"/>
    <mergeCell ref="J34:K35"/>
    <mergeCell ref="L34:R35"/>
    <mergeCell ref="A33:D33"/>
    <mergeCell ref="P12:R12"/>
    <mergeCell ref="M12:O12"/>
    <mergeCell ref="B10:G10"/>
    <mergeCell ref="A7:A8"/>
    <mergeCell ref="I10:J10"/>
    <mergeCell ref="K10:R10"/>
    <mergeCell ref="D12:F12"/>
    <mergeCell ref="A9:A10"/>
    <mergeCell ref="G12:I12"/>
    <mergeCell ref="J12:L12"/>
    <mergeCell ref="K9:R9"/>
    <mergeCell ref="B7:G8"/>
    <mergeCell ref="I8:J8"/>
    <mergeCell ref="B9:G9"/>
    <mergeCell ref="I9:J9"/>
    <mergeCell ref="K8:R8"/>
    <mergeCell ref="A23:C23"/>
    <mergeCell ref="A24:C24"/>
    <mergeCell ref="A12:A13"/>
    <mergeCell ref="B12:B13"/>
    <mergeCell ref="C12:C13"/>
    <mergeCell ref="A18:C18"/>
    <mergeCell ref="A19:C19"/>
    <mergeCell ref="A20:C20"/>
    <mergeCell ref="A21:C21"/>
    <mergeCell ref="A22:C22"/>
    <mergeCell ref="A17:C17"/>
    <mergeCell ref="A1:A3"/>
    <mergeCell ref="B1:O1"/>
    <mergeCell ref="B2:O2"/>
    <mergeCell ref="B3:O3"/>
    <mergeCell ref="B6:G6"/>
    <mergeCell ref="I6:J6"/>
    <mergeCell ref="K6:R6"/>
    <mergeCell ref="P1:R1"/>
    <mergeCell ref="P2:R2"/>
    <mergeCell ref="P3:R3"/>
    <mergeCell ref="A4:R4"/>
    <mergeCell ref="A39:R39"/>
    <mergeCell ref="B25:R25"/>
    <mergeCell ref="A26:R26"/>
    <mergeCell ref="J33:K33"/>
    <mergeCell ref="L33:R33"/>
    <mergeCell ref="E27:R28"/>
    <mergeCell ref="E33:F33"/>
    <mergeCell ref="E34:F34"/>
    <mergeCell ref="E35:F35"/>
    <mergeCell ref="G33:I35"/>
    <mergeCell ref="C29:D29"/>
    <mergeCell ref="A34:D34"/>
    <mergeCell ref="A35:D35"/>
    <mergeCell ref="A27:A28"/>
    <mergeCell ref="B27:B28"/>
    <mergeCell ref="C27:D28"/>
  </mergeCells>
  <phoneticPr fontId="2" type="noConversion"/>
  <pageMargins left="0.70866141732283472" right="0.70866141732283472" top="0.74803149606299213" bottom="0.74803149606299213" header="0.31496062992125984" footer="0.31496062992125984"/>
  <pageSetup scale="41" orientation="landscape" r:id="rId1"/>
  <headerFooter>
    <oddFooter>&amp;CSi usted copia o imprime este documento, la UAEGRTD lo considerará como No Controlado y no se hace responsable por su consulta o uso. Si desea consultar la versión vigente y controlada, consulte siempre el Sistema de Información Strategos</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DA07D-D9DC-4955-9C7A-C75A9CA1F312}">
  <sheetPr>
    <pageSetUpPr fitToPage="1"/>
  </sheetPr>
  <dimension ref="A2:R51"/>
  <sheetViews>
    <sheetView tabSelected="1" zoomScaleNormal="100" workbookViewId="0">
      <selection activeCell="B32" sqref="B32"/>
    </sheetView>
  </sheetViews>
  <sheetFormatPr baseColWidth="10" defaultRowHeight="15" x14ac:dyDescent="0.25"/>
  <cols>
    <col min="1" max="1" width="11.42578125" style="92"/>
    <col min="2" max="2" width="59.7109375" style="92" customWidth="1"/>
    <col min="3" max="3" width="15.42578125" style="92" customWidth="1"/>
    <col min="4" max="4" width="20.7109375" style="93" customWidth="1"/>
    <col min="5" max="7" width="20.7109375" style="92" hidden="1" customWidth="1"/>
    <col min="8" max="8" width="20.7109375" style="92" customWidth="1"/>
    <col min="9" max="10" width="20.7109375" style="92" hidden="1" customWidth="1"/>
    <col min="11" max="11" width="20.7109375" style="92" customWidth="1"/>
    <col min="12" max="12" width="20.7109375" style="92" hidden="1" customWidth="1"/>
    <col min="13" max="18" width="20.7109375" style="92" customWidth="1"/>
    <col min="19" max="16384" width="11.42578125" style="92"/>
  </cols>
  <sheetData>
    <row r="2" spans="1:18" x14ac:dyDescent="0.25">
      <c r="E2" s="242" t="s">
        <v>90</v>
      </c>
      <c r="F2" s="242"/>
      <c r="G2" s="242"/>
      <c r="H2" s="242"/>
      <c r="I2" s="242"/>
      <c r="J2" s="242" t="s">
        <v>91</v>
      </c>
      <c r="K2" s="242"/>
      <c r="L2" s="242" t="s">
        <v>93</v>
      </c>
      <c r="M2" s="242"/>
      <c r="N2" s="241" t="s">
        <v>97</v>
      </c>
      <c r="O2" s="241"/>
      <c r="P2" s="241" t="s">
        <v>98</v>
      </c>
      <c r="Q2" s="241"/>
      <c r="R2" s="241"/>
    </row>
    <row r="3" spans="1:18" s="96" customFormat="1" ht="45.75" customHeight="1" x14ac:dyDescent="0.25">
      <c r="A3" s="94" t="s">
        <v>111</v>
      </c>
      <c r="B3" s="94" t="s">
        <v>112</v>
      </c>
      <c r="C3" s="95" t="s">
        <v>113</v>
      </c>
      <c r="D3" s="94" t="s">
        <v>114</v>
      </c>
      <c r="E3" s="95" t="s">
        <v>115</v>
      </c>
      <c r="F3" s="95" t="s">
        <v>105</v>
      </c>
      <c r="G3" s="95" t="s">
        <v>116</v>
      </c>
      <c r="H3" s="95" t="s">
        <v>117</v>
      </c>
      <c r="I3" s="95" t="s">
        <v>118</v>
      </c>
      <c r="J3" s="95" t="s">
        <v>123</v>
      </c>
      <c r="K3" s="95" t="s">
        <v>124</v>
      </c>
      <c r="L3" s="95" t="s">
        <v>123</v>
      </c>
      <c r="M3" s="95" t="s">
        <v>124</v>
      </c>
      <c r="N3" s="105" t="s">
        <v>99</v>
      </c>
      <c r="O3" s="105" t="s">
        <v>21</v>
      </c>
      <c r="P3" s="105" t="s">
        <v>100</v>
      </c>
      <c r="Q3" s="105" t="s">
        <v>101</v>
      </c>
      <c r="R3" s="105" t="s">
        <v>25</v>
      </c>
    </row>
    <row r="4" spans="1:18" s="103" customFormat="1" ht="17.25" x14ac:dyDescent="0.25">
      <c r="A4" s="97">
        <v>1</v>
      </c>
      <c r="B4" s="98" t="s">
        <v>125</v>
      </c>
      <c r="C4" s="97" t="s">
        <v>119</v>
      </c>
      <c r="D4" s="97">
        <v>1</v>
      </c>
      <c r="E4" s="99">
        <v>659348.4</v>
      </c>
      <c r="F4" s="100">
        <f>E4*G4</f>
        <v>125276.19600000001</v>
      </c>
      <c r="G4" s="101">
        <v>0.19</v>
      </c>
      <c r="H4" s="109">
        <f>F4+E4</f>
        <v>784624.59600000002</v>
      </c>
      <c r="I4" s="100">
        <f>E4*D4</f>
        <v>659348.4</v>
      </c>
      <c r="J4" s="104">
        <v>586755</v>
      </c>
      <c r="K4" s="104">
        <v>698238.45</v>
      </c>
      <c r="L4" s="104">
        <v>606857.14285714284</v>
      </c>
      <c r="M4" s="104">
        <v>722160</v>
      </c>
      <c r="N4" s="106">
        <f>ROUND(MEDIAN(H4,K4,M4)-STDEVA(H4,K4,M4),0)</f>
        <v>677557</v>
      </c>
      <c r="O4" s="106">
        <f>ROUND(MEDIAN(H4,K4,M4)+STDEVA(H4,K4,M4),0)</f>
        <v>766763</v>
      </c>
      <c r="P4" s="107">
        <f>ROUND(GEOMEAN(K4,M4),0)</f>
        <v>710098</v>
      </c>
      <c r="Q4" s="108">
        <f>ROUND(STDEVA(K4,M4),0)</f>
        <v>16915</v>
      </c>
      <c r="R4" s="108">
        <f>ROUND(MEDIAN(K4,M4),0)</f>
        <v>710199</v>
      </c>
    </row>
    <row r="5" spans="1:18" s="103" customFormat="1" ht="17.25" x14ac:dyDescent="0.25">
      <c r="A5" s="97">
        <v>2</v>
      </c>
      <c r="B5" s="98" t="s">
        <v>126</v>
      </c>
      <c r="C5" s="97" t="s">
        <v>119</v>
      </c>
      <c r="D5" s="97">
        <v>1</v>
      </c>
      <c r="E5" s="99">
        <v>662097.29999999993</v>
      </c>
      <c r="F5" s="100">
        <f t="shared" ref="F5:F51" si="0">E5*G5</f>
        <v>125798.48699999999</v>
      </c>
      <c r="G5" s="101">
        <v>0.19</v>
      </c>
      <c r="H5" s="102">
        <f t="shared" ref="H5:H51" si="1">F5+E5</f>
        <v>787895.78699999989</v>
      </c>
      <c r="I5" s="100">
        <f t="shared" ref="I5:I51" si="2">E5*D5</f>
        <v>662097.29999999993</v>
      </c>
      <c r="J5" s="104">
        <v>586755</v>
      </c>
      <c r="K5" s="104">
        <v>698238.45</v>
      </c>
      <c r="L5" s="104">
        <v>6090428.5714285718</v>
      </c>
      <c r="M5" s="110">
        <v>7247610</v>
      </c>
      <c r="N5" s="106">
        <f>ROUND(MEDIAN(H5,K5)-STDEVA(H5,K5),0)</f>
        <v>679670</v>
      </c>
      <c r="O5" s="106">
        <f>ROUND(MEDIAN(H5,K5)+STDEVA(H5,K5),0)</f>
        <v>806464</v>
      </c>
      <c r="P5" s="107">
        <f>ROUND(GEOMEAN(H5,K5),0)</f>
        <v>741714</v>
      </c>
      <c r="Q5" s="108">
        <f>ROUND(STDEVA(H5,K5),0)</f>
        <v>63397</v>
      </c>
      <c r="R5" s="108">
        <f>ROUND(MEDIAN(H5,K5),0)</f>
        <v>743067</v>
      </c>
    </row>
    <row r="6" spans="1:18" s="103" customFormat="1" ht="17.25" x14ac:dyDescent="0.25">
      <c r="A6" s="97">
        <v>3</v>
      </c>
      <c r="B6" s="98" t="s">
        <v>127</v>
      </c>
      <c r="C6" s="97" t="s">
        <v>119</v>
      </c>
      <c r="D6" s="97">
        <v>1</v>
      </c>
      <c r="E6" s="99">
        <v>749999.2</v>
      </c>
      <c r="F6" s="100">
        <f t="shared" si="0"/>
        <v>142499.848</v>
      </c>
      <c r="G6" s="101">
        <v>0.19</v>
      </c>
      <c r="H6" s="109">
        <f t="shared" si="1"/>
        <v>892499.04799999995</v>
      </c>
      <c r="I6" s="100">
        <f t="shared" si="2"/>
        <v>749999.2</v>
      </c>
      <c r="J6" s="104">
        <v>586755</v>
      </c>
      <c r="K6" s="104">
        <v>698238.45</v>
      </c>
      <c r="L6" s="104">
        <v>606857.14285714284</v>
      </c>
      <c r="M6" s="104">
        <v>722160</v>
      </c>
      <c r="N6" s="106">
        <f t="shared" ref="N6:N27" si="3">ROUND(MEDIAN(H6,K6,M6)-STDEVA(H6,K6,M6),0)</f>
        <v>616232</v>
      </c>
      <c r="O6" s="106">
        <f t="shared" ref="O6:O27" si="4">ROUND(MEDIAN(H6,K6,M6)+STDEVA(H6,K6,M6),0)</f>
        <v>828088</v>
      </c>
      <c r="P6" s="107">
        <f t="shared" ref="P6:P14" si="5">ROUND(GEOMEAN(K6,M6),0)</f>
        <v>710098</v>
      </c>
      <c r="Q6" s="108">
        <f t="shared" ref="Q6:Q14" si="6">ROUND(STDEVA(K6,M6),0)</f>
        <v>16915</v>
      </c>
      <c r="R6" s="108">
        <f t="shared" ref="R6:R14" si="7">ROUND(MEDIAN(K6,M6),0)</f>
        <v>710199</v>
      </c>
    </row>
    <row r="7" spans="1:18" s="103" customFormat="1" ht="17.25" x14ac:dyDescent="0.25">
      <c r="A7" s="97">
        <v>4</v>
      </c>
      <c r="B7" s="98" t="s">
        <v>128</v>
      </c>
      <c r="C7" s="97" t="s">
        <v>119</v>
      </c>
      <c r="D7" s="97">
        <v>1</v>
      </c>
      <c r="E7" s="99">
        <v>623373</v>
      </c>
      <c r="F7" s="100">
        <f t="shared" si="0"/>
        <v>118440.87</v>
      </c>
      <c r="G7" s="101">
        <v>0.19</v>
      </c>
      <c r="H7" s="109">
        <f t="shared" si="1"/>
        <v>741813.87</v>
      </c>
      <c r="I7" s="100">
        <f t="shared" si="2"/>
        <v>623373</v>
      </c>
      <c r="J7" s="104">
        <v>540189</v>
      </c>
      <c r="K7" s="104">
        <v>642824.90999999992</v>
      </c>
      <c r="L7" s="104">
        <v>558642.85714285716</v>
      </c>
      <c r="M7" s="104">
        <v>664785</v>
      </c>
      <c r="N7" s="106">
        <f t="shared" si="3"/>
        <v>612800</v>
      </c>
      <c r="O7" s="106">
        <f t="shared" si="4"/>
        <v>716770</v>
      </c>
      <c r="P7" s="107">
        <f t="shared" si="5"/>
        <v>653713</v>
      </c>
      <c r="Q7" s="108">
        <f t="shared" si="6"/>
        <v>15528</v>
      </c>
      <c r="R7" s="108">
        <f t="shared" si="7"/>
        <v>653805</v>
      </c>
    </row>
    <row r="8" spans="1:18" s="103" customFormat="1" ht="17.25" x14ac:dyDescent="0.25">
      <c r="A8" s="97">
        <v>5</v>
      </c>
      <c r="B8" s="98" t="s">
        <v>129</v>
      </c>
      <c r="C8" s="97" t="s">
        <v>119</v>
      </c>
      <c r="D8" s="97">
        <v>1</v>
      </c>
      <c r="E8" s="99">
        <v>626529.9</v>
      </c>
      <c r="F8" s="100">
        <f t="shared" si="0"/>
        <v>119040.68100000001</v>
      </c>
      <c r="G8" s="101">
        <v>0.19</v>
      </c>
      <c r="H8" s="109">
        <f t="shared" si="1"/>
        <v>745570.58100000001</v>
      </c>
      <c r="I8" s="100">
        <f t="shared" si="2"/>
        <v>626529.9</v>
      </c>
      <c r="J8" s="104">
        <v>540189</v>
      </c>
      <c r="K8" s="104">
        <v>642824.90999999992</v>
      </c>
      <c r="L8" s="104">
        <v>558642.85714285716</v>
      </c>
      <c r="M8" s="104">
        <v>664785</v>
      </c>
      <c r="N8" s="106">
        <f t="shared" si="3"/>
        <v>610678</v>
      </c>
      <c r="O8" s="106">
        <f t="shared" si="4"/>
        <v>718892</v>
      </c>
      <c r="P8" s="107">
        <f t="shared" si="5"/>
        <v>653713</v>
      </c>
      <c r="Q8" s="108">
        <f t="shared" si="6"/>
        <v>15528</v>
      </c>
      <c r="R8" s="108">
        <f t="shared" si="7"/>
        <v>653805</v>
      </c>
    </row>
    <row r="9" spans="1:18" s="103" customFormat="1" ht="17.25" x14ac:dyDescent="0.25">
      <c r="A9" s="97">
        <v>6</v>
      </c>
      <c r="B9" s="98" t="s">
        <v>130</v>
      </c>
      <c r="C9" s="97" t="s">
        <v>119</v>
      </c>
      <c r="D9" s="97">
        <v>1</v>
      </c>
      <c r="E9" s="99">
        <v>609529.9</v>
      </c>
      <c r="F9" s="100">
        <f t="shared" si="0"/>
        <v>115810.68100000001</v>
      </c>
      <c r="G9" s="101">
        <v>0.19</v>
      </c>
      <c r="H9" s="109">
        <f t="shared" si="1"/>
        <v>725340.58100000001</v>
      </c>
      <c r="I9" s="100">
        <f t="shared" si="2"/>
        <v>609529.9</v>
      </c>
      <c r="J9" s="104">
        <v>540189</v>
      </c>
      <c r="K9" s="104">
        <v>642824.90999999992</v>
      </c>
      <c r="L9" s="104">
        <v>558642.85714285716</v>
      </c>
      <c r="M9" s="104">
        <v>664785</v>
      </c>
      <c r="N9" s="106">
        <f t="shared" si="3"/>
        <v>622049</v>
      </c>
      <c r="O9" s="106">
        <f t="shared" si="4"/>
        <v>707521</v>
      </c>
      <c r="P9" s="107">
        <f t="shared" si="5"/>
        <v>653713</v>
      </c>
      <c r="Q9" s="108">
        <f t="shared" si="6"/>
        <v>15528</v>
      </c>
      <c r="R9" s="108">
        <f t="shared" si="7"/>
        <v>653805</v>
      </c>
    </row>
    <row r="10" spans="1:18" s="103" customFormat="1" ht="17.25" x14ac:dyDescent="0.25">
      <c r="A10" s="97">
        <v>7</v>
      </c>
      <c r="B10" s="98" t="s">
        <v>131</v>
      </c>
      <c r="C10" s="97" t="s">
        <v>119</v>
      </c>
      <c r="D10" s="97">
        <v>1</v>
      </c>
      <c r="E10" s="99">
        <v>637297.69999999995</v>
      </c>
      <c r="F10" s="100">
        <f t="shared" si="0"/>
        <v>121086.56299999999</v>
      </c>
      <c r="G10" s="101">
        <v>0.19</v>
      </c>
      <c r="H10" s="109">
        <f t="shared" si="1"/>
        <v>758384.26299999992</v>
      </c>
      <c r="I10" s="100">
        <f t="shared" si="2"/>
        <v>637297.69999999995</v>
      </c>
      <c r="J10" s="104">
        <v>540189</v>
      </c>
      <c r="K10" s="104">
        <v>642824.90999999992</v>
      </c>
      <c r="L10" s="104">
        <v>558642.85714285716</v>
      </c>
      <c r="M10" s="104">
        <v>664785</v>
      </c>
      <c r="N10" s="106">
        <f t="shared" si="3"/>
        <v>603416</v>
      </c>
      <c r="O10" s="106">
        <f t="shared" si="4"/>
        <v>726154</v>
      </c>
      <c r="P10" s="107">
        <f t="shared" si="5"/>
        <v>653713</v>
      </c>
      <c r="Q10" s="108">
        <f t="shared" si="6"/>
        <v>15528</v>
      </c>
      <c r="R10" s="108">
        <f t="shared" si="7"/>
        <v>653805</v>
      </c>
    </row>
    <row r="11" spans="1:18" s="103" customFormat="1" ht="17.25" x14ac:dyDescent="0.25">
      <c r="A11" s="97">
        <v>8</v>
      </c>
      <c r="B11" s="98" t="s">
        <v>132</v>
      </c>
      <c r="C11" s="97" t="s">
        <v>119</v>
      </c>
      <c r="D11" s="97">
        <v>1</v>
      </c>
      <c r="E11" s="99">
        <v>609529.9</v>
      </c>
      <c r="F11" s="100">
        <f t="shared" si="0"/>
        <v>115810.68100000001</v>
      </c>
      <c r="G11" s="101">
        <v>0.19</v>
      </c>
      <c r="H11" s="109">
        <f t="shared" si="1"/>
        <v>725340.58100000001</v>
      </c>
      <c r="I11" s="100">
        <f t="shared" si="2"/>
        <v>609529.9</v>
      </c>
      <c r="J11" s="104">
        <v>540189</v>
      </c>
      <c r="K11" s="104">
        <v>642824.90999999992</v>
      </c>
      <c r="L11" s="104">
        <v>558642.85714285716</v>
      </c>
      <c r="M11" s="104">
        <v>664785</v>
      </c>
      <c r="N11" s="106">
        <f t="shared" si="3"/>
        <v>622049</v>
      </c>
      <c r="O11" s="106">
        <f t="shared" si="4"/>
        <v>707521</v>
      </c>
      <c r="P11" s="107">
        <f t="shared" si="5"/>
        <v>653713</v>
      </c>
      <c r="Q11" s="108">
        <f t="shared" si="6"/>
        <v>15528</v>
      </c>
      <c r="R11" s="108">
        <f t="shared" si="7"/>
        <v>653805</v>
      </c>
    </row>
    <row r="12" spans="1:18" s="103" customFormat="1" ht="17.25" x14ac:dyDescent="0.25">
      <c r="A12" s="97">
        <v>9</v>
      </c>
      <c r="B12" s="98" t="s">
        <v>133</v>
      </c>
      <c r="C12" s="97" t="s">
        <v>119</v>
      </c>
      <c r="D12" s="97">
        <v>1</v>
      </c>
      <c r="E12" s="99">
        <v>652069</v>
      </c>
      <c r="F12" s="100">
        <f t="shared" si="0"/>
        <v>123893.11</v>
      </c>
      <c r="G12" s="101">
        <v>0.19</v>
      </c>
      <c r="H12" s="109">
        <f t="shared" si="1"/>
        <v>775962.11</v>
      </c>
      <c r="I12" s="100">
        <f t="shared" si="2"/>
        <v>652069</v>
      </c>
      <c r="J12" s="104">
        <v>540189</v>
      </c>
      <c r="K12" s="104">
        <v>642824.90999999992</v>
      </c>
      <c r="L12" s="104">
        <v>558642.85714285716</v>
      </c>
      <c r="M12" s="104">
        <v>664785</v>
      </c>
      <c r="N12" s="106">
        <f t="shared" si="3"/>
        <v>593408</v>
      </c>
      <c r="O12" s="106">
        <f t="shared" si="4"/>
        <v>736162</v>
      </c>
      <c r="P12" s="107">
        <f t="shared" si="5"/>
        <v>653713</v>
      </c>
      <c r="Q12" s="108">
        <f t="shared" si="6"/>
        <v>15528</v>
      </c>
      <c r="R12" s="108">
        <f t="shared" si="7"/>
        <v>653805</v>
      </c>
    </row>
    <row r="13" spans="1:18" s="103" customFormat="1" ht="17.25" x14ac:dyDescent="0.25">
      <c r="A13" s="97">
        <v>10</v>
      </c>
      <c r="B13" s="98" t="s">
        <v>134</v>
      </c>
      <c r="C13" s="97" t="s">
        <v>119</v>
      </c>
      <c r="D13" s="97">
        <v>1</v>
      </c>
      <c r="E13" s="99">
        <v>1450880.3</v>
      </c>
      <c r="F13" s="100">
        <f t="shared" si="0"/>
        <v>275667.25699999998</v>
      </c>
      <c r="G13" s="101">
        <v>0.19</v>
      </c>
      <c r="H13" s="109">
        <f t="shared" si="1"/>
        <v>1726547.557</v>
      </c>
      <c r="I13" s="100">
        <f t="shared" si="2"/>
        <v>1450880.3</v>
      </c>
      <c r="J13" s="104">
        <v>1281222</v>
      </c>
      <c r="K13" s="104">
        <v>1524654.18</v>
      </c>
      <c r="L13" s="104">
        <v>1180827.067669173</v>
      </c>
      <c r="M13" s="104">
        <v>1405184.2105263157</v>
      </c>
      <c r="N13" s="106">
        <f t="shared" si="3"/>
        <v>1362220</v>
      </c>
      <c r="O13" s="106">
        <f t="shared" si="4"/>
        <v>1687088</v>
      </c>
      <c r="P13" s="107">
        <f t="shared" si="5"/>
        <v>1463701</v>
      </c>
      <c r="Q13" s="108">
        <f t="shared" si="6"/>
        <v>84478</v>
      </c>
      <c r="R13" s="108">
        <f t="shared" si="7"/>
        <v>1464919</v>
      </c>
    </row>
    <row r="14" spans="1:18" s="103" customFormat="1" ht="17.25" x14ac:dyDescent="0.25">
      <c r="A14" s="97">
        <v>11</v>
      </c>
      <c r="B14" s="98" t="s">
        <v>135</v>
      </c>
      <c r="C14" s="97" t="s">
        <v>119</v>
      </c>
      <c r="D14" s="97">
        <v>1</v>
      </c>
      <c r="E14" s="99">
        <v>3397142.3</v>
      </c>
      <c r="F14" s="100">
        <f t="shared" si="0"/>
        <v>645457.03700000001</v>
      </c>
      <c r="G14" s="101">
        <v>0.19</v>
      </c>
      <c r="H14" s="109">
        <f t="shared" si="1"/>
        <v>4042599.3369999998</v>
      </c>
      <c r="I14" s="100">
        <f t="shared" si="2"/>
        <v>3397142.3</v>
      </c>
      <c r="J14" s="104">
        <v>2605077</v>
      </c>
      <c r="K14" s="104">
        <v>3100041.63</v>
      </c>
      <c r="L14" s="104">
        <v>2635714.2857142859</v>
      </c>
      <c r="M14" s="104">
        <v>3136500</v>
      </c>
      <c r="N14" s="106">
        <f t="shared" si="3"/>
        <v>2602527</v>
      </c>
      <c r="O14" s="106">
        <f t="shared" si="4"/>
        <v>3670473</v>
      </c>
      <c r="P14" s="107">
        <f t="shared" si="5"/>
        <v>3118218</v>
      </c>
      <c r="Q14" s="108">
        <f t="shared" si="6"/>
        <v>25780</v>
      </c>
      <c r="R14" s="108">
        <f t="shared" si="7"/>
        <v>3118271</v>
      </c>
    </row>
    <row r="15" spans="1:18" s="103" customFormat="1" ht="17.25" x14ac:dyDescent="0.25">
      <c r="A15" s="97">
        <v>12</v>
      </c>
      <c r="B15" s="98" t="s">
        <v>136</v>
      </c>
      <c r="C15" s="97" t="s">
        <v>119</v>
      </c>
      <c r="D15" s="97">
        <v>1</v>
      </c>
      <c r="E15" s="99">
        <v>1344700</v>
      </c>
      <c r="F15" s="100">
        <f t="shared" si="0"/>
        <v>255493</v>
      </c>
      <c r="G15" s="101">
        <v>0.19</v>
      </c>
      <c r="H15" s="102">
        <f t="shared" si="1"/>
        <v>1600193</v>
      </c>
      <c r="I15" s="100">
        <f t="shared" si="2"/>
        <v>1344700</v>
      </c>
      <c r="J15" s="104">
        <v>1579029</v>
      </c>
      <c r="K15" s="104">
        <v>1879044.51</v>
      </c>
      <c r="L15" s="104">
        <v>2507142.8571428573</v>
      </c>
      <c r="M15" s="110">
        <v>2983500</v>
      </c>
      <c r="N15" s="106">
        <f t="shared" si="3"/>
        <v>1147480</v>
      </c>
      <c r="O15" s="106">
        <f t="shared" si="4"/>
        <v>2610609</v>
      </c>
      <c r="P15" s="107">
        <f>ROUND(GEOMEAN(H15,K15),0)</f>
        <v>1734022</v>
      </c>
      <c r="Q15" s="108">
        <f>ROUND(STDEVA(H15,K15),0)</f>
        <v>197178</v>
      </c>
      <c r="R15" s="108">
        <f>ROUND(MEDIAN(H15,K15),0)</f>
        <v>1739619</v>
      </c>
    </row>
    <row r="16" spans="1:18" s="103" customFormat="1" ht="17.25" x14ac:dyDescent="0.25">
      <c r="A16" s="97">
        <v>13</v>
      </c>
      <c r="B16" s="98" t="s">
        <v>137</v>
      </c>
      <c r="C16" s="97" t="s">
        <v>119</v>
      </c>
      <c r="D16" s="97">
        <v>1</v>
      </c>
      <c r="E16" s="99">
        <v>2500793.5</v>
      </c>
      <c r="F16" s="100">
        <f t="shared" si="0"/>
        <v>475150.76500000001</v>
      </c>
      <c r="G16" s="101">
        <v>0.19</v>
      </c>
      <c r="H16" s="102">
        <f t="shared" si="1"/>
        <v>2975944.2650000001</v>
      </c>
      <c r="I16" s="100">
        <f t="shared" si="2"/>
        <v>2500793.5</v>
      </c>
      <c r="J16" s="104">
        <v>2649528</v>
      </c>
      <c r="K16" s="110">
        <v>3152938.32</v>
      </c>
      <c r="L16" s="104">
        <v>2571428.5714285714</v>
      </c>
      <c r="M16" s="104">
        <v>3060000</v>
      </c>
      <c r="N16" s="106">
        <f t="shared" si="3"/>
        <v>2971466</v>
      </c>
      <c r="O16" s="106">
        <f t="shared" si="4"/>
        <v>3148534</v>
      </c>
      <c r="P16" s="107">
        <f>ROUND(GEOMEAN(H16,M16),0)</f>
        <v>3017679</v>
      </c>
      <c r="Q16" s="108">
        <f>ROUND(STDEVA(H16,M16),0)</f>
        <v>59436</v>
      </c>
      <c r="R16" s="108">
        <f>ROUND(MEDIAN(H16,M16),0)</f>
        <v>3017972</v>
      </c>
    </row>
    <row r="17" spans="1:18" s="103" customFormat="1" ht="17.25" x14ac:dyDescent="0.25">
      <c r="A17" s="97">
        <v>14</v>
      </c>
      <c r="B17" s="98" t="s">
        <v>138</v>
      </c>
      <c r="C17" s="97" t="s">
        <v>119</v>
      </c>
      <c r="D17" s="97">
        <v>1</v>
      </c>
      <c r="E17" s="99">
        <v>472873.7</v>
      </c>
      <c r="F17" s="100">
        <f t="shared" si="0"/>
        <v>89846.002999999997</v>
      </c>
      <c r="G17" s="101">
        <v>0.19</v>
      </c>
      <c r="H17" s="109">
        <f t="shared" si="1"/>
        <v>562719.70299999998</v>
      </c>
      <c r="I17" s="100">
        <f t="shared" si="2"/>
        <v>472873.7</v>
      </c>
      <c r="J17" s="104">
        <v>508308</v>
      </c>
      <c r="K17" s="104">
        <v>604886.52</v>
      </c>
      <c r="L17" s="104">
        <v>514285.71428571432</v>
      </c>
      <c r="M17" s="104">
        <v>612000</v>
      </c>
      <c r="N17" s="106">
        <f t="shared" si="3"/>
        <v>578249</v>
      </c>
      <c r="O17" s="106">
        <f t="shared" si="4"/>
        <v>631524</v>
      </c>
      <c r="P17" s="107">
        <f t="shared" ref="P17:P25" si="8">ROUND(GEOMEAN(K17,M17),0)</f>
        <v>608433</v>
      </c>
      <c r="Q17" s="108">
        <f t="shared" ref="Q17:Q25" si="9">ROUND(STDEVA(K17,M17),0)</f>
        <v>5030</v>
      </c>
      <c r="R17" s="108">
        <f t="shared" ref="R17:R25" si="10">ROUND(MEDIAN(K17,M17),0)</f>
        <v>608443</v>
      </c>
    </row>
    <row r="18" spans="1:18" s="103" customFormat="1" ht="17.25" x14ac:dyDescent="0.25">
      <c r="A18" s="97">
        <v>15</v>
      </c>
      <c r="B18" s="98" t="s">
        <v>139</v>
      </c>
      <c r="C18" s="97" t="s">
        <v>119</v>
      </c>
      <c r="D18" s="97">
        <v>1</v>
      </c>
      <c r="E18" s="99">
        <v>1199999.3999999999</v>
      </c>
      <c r="F18" s="100">
        <f t="shared" si="0"/>
        <v>227999.886</v>
      </c>
      <c r="G18" s="101">
        <v>0.19</v>
      </c>
      <c r="H18" s="109">
        <f t="shared" si="1"/>
        <v>1427999.2859999998</v>
      </c>
      <c r="I18" s="100">
        <f t="shared" si="2"/>
        <v>1199999.3999999999</v>
      </c>
      <c r="J18" s="104">
        <v>996380</v>
      </c>
      <c r="K18" s="104">
        <v>1185692.2</v>
      </c>
      <c r="L18" s="104">
        <v>976263.1578947372</v>
      </c>
      <c r="M18" s="104">
        <v>1161753.1578947373</v>
      </c>
      <c r="N18" s="106">
        <f t="shared" si="3"/>
        <v>1038398</v>
      </c>
      <c r="O18" s="106">
        <f t="shared" si="4"/>
        <v>1332986</v>
      </c>
      <c r="P18" s="107">
        <f t="shared" si="8"/>
        <v>1173662</v>
      </c>
      <c r="Q18" s="108">
        <f t="shared" si="9"/>
        <v>16927</v>
      </c>
      <c r="R18" s="108">
        <f t="shared" si="10"/>
        <v>1173723</v>
      </c>
    </row>
    <row r="19" spans="1:18" s="103" customFormat="1" ht="17.25" x14ac:dyDescent="0.25">
      <c r="A19" s="97">
        <v>16</v>
      </c>
      <c r="B19" s="98" t="s">
        <v>140</v>
      </c>
      <c r="C19" s="97" t="s">
        <v>119</v>
      </c>
      <c r="D19" s="97">
        <v>1</v>
      </c>
      <c r="E19" s="99">
        <v>1658166.4</v>
      </c>
      <c r="F19" s="100">
        <f t="shared" si="0"/>
        <v>315051.61599999998</v>
      </c>
      <c r="G19" s="101">
        <v>0.19</v>
      </c>
      <c r="H19" s="109">
        <f t="shared" si="1"/>
        <v>1973218.0159999998</v>
      </c>
      <c r="I19" s="100">
        <f t="shared" si="2"/>
        <v>1658166.4</v>
      </c>
      <c r="J19" s="104">
        <v>1407607</v>
      </c>
      <c r="K19" s="104">
        <v>1675052.3299999998</v>
      </c>
      <c r="L19" s="104">
        <v>1306827.067669173</v>
      </c>
      <c r="M19" s="104">
        <v>1555124.2105263157</v>
      </c>
      <c r="N19" s="106">
        <f t="shared" si="3"/>
        <v>1459766</v>
      </c>
      <c r="O19" s="106">
        <f t="shared" si="4"/>
        <v>1890338</v>
      </c>
      <c r="P19" s="107">
        <f t="shared" si="8"/>
        <v>1613975</v>
      </c>
      <c r="Q19" s="108">
        <f t="shared" si="9"/>
        <v>84802</v>
      </c>
      <c r="R19" s="108">
        <f t="shared" si="10"/>
        <v>1615088</v>
      </c>
    </row>
    <row r="20" spans="1:18" s="103" customFormat="1" ht="17.25" x14ac:dyDescent="0.25">
      <c r="A20" s="97">
        <v>17</v>
      </c>
      <c r="B20" s="98" t="s">
        <v>141</v>
      </c>
      <c r="C20" s="97" t="s">
        <v>119</v>
      </c>
      <c r="D20" s="97">
        <v>1</v>
      </c>
      <c r="E20" s="99">
        <v>1658339.8</v>
      </c>
      <c r="F20" s="100">
        <f t="shared" si="0"/>
        <v>315084.56200000003</v>
      </c>
      <c r="G20" s="101">
        <v>0.19</v>
      </c>
      <c r="H20" s="109">
        <f t="shared" si="1"/>
        <v>1973424.3620000002</v>
      </c>
      <c r="I20" s="100">
        <f t="shared" si="2"/>
        <v>1658339.8</v>
      </c>
      <c r="J20" s="104">
        <v>1402776</v>
      </c>
      <c r="K20" s="104">
        <v>1669303.44</v>
      </c>
      <c r="L20" s="104">
        <v>1306827.067669173</v>
      </c>
      <c r="M20" s="104">
        <v>1555124.2105263157</v>
      </c>
      <c r="N20" s="106">
        <f t="shared" si="3"/>
        <v>1453085</v>
      </c>
      <c r="O20" s="106">
        <f t="shared" si="4"/>
        <v>1885521</v>
      </c>
      <c r="P20" s="107">
        <f t="shared" si="8"/>
        <v>1611203</v>
      </c>
      <c r="Q20" s="108">
        <f t="shared" si="9"/>
        <v>80737</v>
      </c>
      <c r="R20" s="108">
        <f t="shared" si="10"/>
        <v>1612214</v>
      </c>
    </row>
    <row r="21" spans="1:18" s="103" customFormat="1" ht="17.25" x14ac:dyDescent="0.25">
      <c r="A21" s="97">
        <v>18</v>
      </c>
      <c r="B21" s="98" t="s">
        <v>142</v>
      </c>
      <c r="C21" s="97" t="s">
        <v>119</v>
      </c>
      <c r="D21" s="97">
        <v>1</v>
      </c>
      <c r="E21" s="99">
        <v>1658166.4</v>
      </c>
      <c r="F21" s="100">
        <f t="shared" si="0"/>
        <v>315051.61599999998</v>
      </c>
      <c r="G21" s="101">
        <v>0.19</v>
      </c>
      <c r="H21" s="109">
        <f t="shared" si="1"/>
        <v>1973218.0159999998</v>
      </c>
      <c r="I21" s="100">
        <f t="shared" si="2"/>
        <v>1658166.4</v>
      </c>
      <c r="J21" s="104">
        <v>1407609</v>
      </c>
      <c r="K21" s="104">
        <v>1675054.71</v>
      </c>
      <c r="L21" s="104">
        <v>1306827.067669173</v>
      </c>
      <c r="M21" s="104">
        <v>1555124.2105263157</v>
      </c>
      <c r="N21" s="106">
        <f t="shared" si="3"/>
        <v>1459769</v>
      </c>
      <c r="O21" s="106">
        <f t="shared" si="4"/>
        <v>1890340</v>
      </c>
      <c r="P21" s="107">
        <f t="shared" si="8"/>
        <v>1613976</v>
      </c>
      <c r="Q21" s="108">
        <f t="shared" si="9"/>
        <v>84804</v>
      </c>
      <c r="R21" s="108">
        <f t="shared" si="10"/>
        <v>1615089</v>
      </c>
    </row>
    <row r="22" spans="1:18" s="103" customFormat="1" ht="17.25" x14ac:dyDescent="0.25">
      <c r="A22" s="97">
        <v>19</v>
      </c>
      <c r="B22" s="98" t="s">
        <v>143</v>
      </c>
      <c r="C22" s="97" t="s">
        <v>119</v>
      </c>
      <c r="D22" s="97">
        <v>1</v>
      </c>
      <c r="E22" s="99">
        <v>614131.79999999993</v>
      </c>
      <c r="F22" s="100">
        <f t="shared" si="0"/>
        <v>116685.04199999999</v>
      </c>
      <c r="G22" s="101">
        <v>0.19</v>
      </c>
      <c r="H22" s="109">
        <f t="shared" si="1"/>
        <v>730816.84199999995</v>
      </c>
      <c r="I22" s="100">
        <f t="shared" si="2"/>
        <v>614131.79999999993</v>
      </c>
      <c r="J22" s="104">
        <v>545464</v>
      </c>
      <c r="K22" s="104">
        <v>649102.15999999992</v>
      </c>
      <c r="L22" s="104">
        <v>534451.12781954894</v>
      </c>
      <c r="M22" s="104">
        <v>635996.84210526326</v>
      </c>
      <c r="N22" s="106">
        <f t="shared" si="3"/>
        <v>597721</v>
      </c>
      <c r="O22" s="106">
        <f t="shared" si="4"/>
        <v>700483</v>
      </c>
      <c r="P22" s="107">
        <f t="shared" si="8"/>
        <v>642516</v>
      </c>
      <c r="Q22" s="108">
        <f t="shared" si="9"/>
        <v>9267</v>
      </c>
      <c r="R22" s="108">
        <f t="shared" si="10"/>
        <v>642550</v>
      </c>
    </row>
    <row r="23" spans="1:18" s="103" customFormat="1" ht="17.25" x14ac:dyDescent="0.25">
      <c r="A23" s="97">
        <v>20</v>
      </c>
      <c r="B23" s="98" t="s">
        <v>144</v>
      </c>
      <c r="C23" s="97" t="s">
        <v>119</v>
      </c>
      <c r="D23" s="97">
        <v>1</v>
      </c>
      <c r="E23" s="99">
        <v>2857557.1999999997</v>
      </c>
      <c r="F23" s="100">
        <f t="shared" si="0"/>
        <v>542935.8679999999</v>
      </c>
      <c r="G23" s="101">
        <v>0.19</v>
      </c>
      <c r="H23" s="109">
        <f t="shared" si="1"/>
        <v>3400493.0679999995</v>
      </c>
      <c r="I23" s="100">
        <f t="shared" si="2"/>
        <v>2857557.1999999997</v>
      </c>
      <c r="J23" s="104">
        <v>2601278</v>
      </c>
      <c r="K23" s="104">
        <v>3095520.82</v>
      </c>
      <c r="L23" s="104">
        <v>2548759.3984962404</v>
      </c>
      <c r="M23" s="104">
        <v>3033023.6842105258</v>
      </c>
      <c r="N23" s="106">
        <f t="shared" si="3"/>
        <v>2898905</v>
      </c>
      <c r="O23" s="106">
        <f t="shared" si="4"/>
        <v>3292137</v>
      </c>
      <c r="P23" s="107">
        <f t="shared" si="8"/>
        <v>3064113</v>
      </c>
      <c r="Q23" s="108">
        <f t="shared" si="9"/>
        <v>44192</v>
      </c>
      <c r="R23" s="108">
        <f t="shared" si="10"/>
        <v>3064272</v>
      </c>
    </row>
    <row r="24" spans="1:18" s="103" customFormat="1" ht="17.25" x14ac:dyDescent="0.25">
      <c r="A24" s="97">
        <v>21</v>
      </c>
      <c r="B24" s="98" t="s">
        <v>145</v>
      </c>
      <c r="C24" s="97" t="s">
        <v>119</v>
      </c>
      <c r="D24" s="97">
        <v>1</v>
      </c>
      <c r="E24" s="99">
        <v>768400</v>
      </c>
      <c r="F24" s="100">
        <f t="shared" si="0"/>
        <v>145996</v>
      </c>
      <c r="G24" s="101">
        <v>0.19</v>
      </c>
      <c r="H24" s="109">
        <f t="shared" si="1"/>
        <v>914396</v>
      </c>
      <c r="I24" s="100">
        <f t="shared" si="2"/>
        <v>768400</v>
      </c>
      <c r="J24" s="104">
        <v>1429615</v>
      </c>
      <c r="K24" s="104">
        <v>1701241.8499999999</v>
      </c>
      <c r="L24" s="104">
        <v>1992857.142857143</v>
      </c>
      <c r="M24" s="104">
        <v>2371500</v>
      </c>
      <c r="N24" s="106">
        <f t="shared" si="3"/>
        <v>971913</v>
      </c>
      <c r="O24" s="106">
        <f t="shared" si="4"/>
        <v>2430571</v>
      </c>
      <c r="P24" s="107">
        <f t="shared" si="8"/>
        <v>2008605</v>
      </c>
      <c r="Q24" s="108">
        <f t="shared" si="9"/>
        <v>473944</v>
      </c>
      <c r="R24" s="108">
        <f t="shared" si="10"/>
        <v>2036371</v>
      </c>
    </row>
    <row r="25" spans="1:18" s="103" customFormat="1" ht="17.25" x14ac:dyDescent="0.25">
      <c r="A25" s="97">
        <v>22</v>
      </c>
      <c r="B25" s="98" t="s">
        <v>146</v>
      </c>
      <c r="C25" s="97" t="s">
        <v>119</v>
      </c>
      <c r="D25" s="97">
        <v>1</v>
      </c>
      <c r="E25" s="99">
        <v>1056550</v>
      </c>
      <c r="F25" s="100">
        <f t="shared" si="0"/>
        <v>200744.5</v>
      </c>
      <c r="G25" s="101">
        <v>0.19</v>
      </c>
      <c r="H25" s="109">
        <f t="shared" si="1"/>
        <v>1257294.5</v>
      </c>
      <c r="I25" s="100">
        <f t="shared" si="2"/>
        <v>1056550</v>
      </c>
      <c r="J25" s="104">
        <v>1243956</v>
      </c>
      <c r="K25" s="104">
        <v>1480307.64</v>
      </c>
      <c r="L25" s="104">
        <v>1285714.2857142857</v>
      </c>
      <c r="M25" s="104">
        <v>1530000</v>
      </c>
      <c r="N25" s="106">
        <f t="shared" si="3"/>
        <v>1335065</v>
      </c>
      <c r="O25" s="106">
        <f t="shared" si="4"/>
        <v>1625550</v>
      </c>
      <c r="P25" s="107">
        <f t="shared" si="8"/>
        <v>1504949</v>
      </c>
      <c r="Q25" s="108">
        <f t="shared" si="9"/>
        <v>35138</v>
      </c>
      <c r="R25" s="108">
        <f t="shared" si="10"/>
        <v>1505154</v>
      </c>
    </row>
    <row r="26" spans="1:18" s="103" customFormat="1" ht="17.25" x14ac:dyDescent="0.25">
      <c r="A26" s="97">
        <v>23</v>
      </c>
      <c r="B26" s="98" t="s">
        <v>147</v>
      </c>
      <c r="C26" s="97" t="s">
        <v>119</v>
      </c>
      <c r="D26" s="97">
        <v>1</v>
      </c>
      <c r="E26" s="99">
        <v>1399999.3</v>
      </c>
      <c r="F26" s="100">
        <f t="shared" si="0"/>
        <v>265999.86700000003</v>
      </c>
      <c r="G26" s="101">
        <v>0.19</v>
      </c>
      <c r="H26" s="102">
        <f t="shared" si="1"/>
        <v>1665999.1670000001</v>
      </c>
      <c r="I26" s="100">
        <f t="shared" si="2"/>
        <v>1399999.3</v>
      </c>
      <c r="J26" s="104">
        <v>1465133</v>
      </c>
      <c r="K26" s="104">
        <v>1743508.27</v>
      </c>
      <c r="L26" s="104">
        <v>1607142.8571428573</v>
      </c>
      <c r="M26" s="110">
        <v>1912500</v>
      </c>
      <c r="N26" s="106">
        <f t="shared" si="3"/>
        <v>1617460</v>
      </c>
      <c r="O26" s="106">
        <f t="shared" si="4"/>
        <v>1869556</v>
      </c>
      <c r="P26" s="107">
        <f>ROUND(GEOMEAN(H26,K26),0)</f>
        <v>1704313</v>
      </c>
      <c r="Q26" s="108">
        <f>ROUND(STDEVA(H26,K26),0)</f>
        <v>54807</v>
      </c>
      <c r="R26" s="108">
        <f>ROUND(MEDIAN(H26,K26),0)</f>
        <v>1704754</v>
      </c>
    </row>
    <row r="27" spans="1:18" s="103" customFormat="1" ht="17.25" x14ac:dyDescent="0.25">
      <c r="A27" s="97">
        <v>24</v>
      </c>
      <c r="B27" s="98" t="s">
        <v>148</v>
      </c>
      <c r="C27" s="97" t="s">
        <v>119</v>
      </c>
      <c r="D27" s="97">
        <v>1</v>
      </c>
      <c r="E27" s="99">
        <v>2603184.5</v>
      </c>
      <c r="F27" s="100">
        <f t="shared" si="0"/>
        <v>494605.05499999999</v>
      </c>
      <c r="G27" s="101">
        <v>0.19</v>
      </c>
      <c r="H27" s="109">
        <f t="shared" si="1"/>
        <v>3097789.5550000002</v>
      </c>
      <c r="I27" s="100">
        <f t="shared" si="2"/>
        <v>2603184.5</v>
      </c>
      <c r="J27" s="104">
        <v>2327198</v>
      </c>
      <c r="K27" s="104">
        <v>2769365.6199999996</v>
      </c>
      <c r="L27" s="104">
        <v>2317564.2857142859</v>
      </c>
      <c r="M27" s="104">
        <v>2757901.5</v>
      </c>
      <c r="N27" s="106">
        <f t="shared" si="3"/>
        <v>2576355</v>
      </c>
      <c r="O27" s="106">
        <f t="shared" si="4"/>
        <v>2962376</v>
      </c>
      <c r="P27" s="107">
        <f>ROUND(GEOMEAN(K27,M27),0)</f>
        <v>2763628</v>
      </c>
      <c r="Q27" s="108">
        <f>ROUND(STDEVA(K27,M27),0)</f>
        <v>8106</v>
      </c>
      <c r="R27" s="108">
        <f>ROUND(MEDIAN(K27,M27),0)</f>
        <v>2763634</v>
      </c>
    </row>
    <row r="28" spans="1:18" s="103" customFormat="1" ht="17.25" x14ac:dyDescent="0.25">
      <c r="A28" s="97">
        <v>25</v>
      </c>
      <c r="B28" s="98" t="s">
        <v>149</v>
      </c>
      <c r="C28" s="97" t="s">
        <v>119</v>
      </c>
      <c r="D28" s="97">
        <v>1</v>
      </c>
      <c r="E28" s="99">
        <v>1616281.8</v>
      </c>
      <c r="F28" s="100">
        <f t="shared" si="0"/>
        <v>307093.54200000002</v>
      </c>
      <c r="G28" s="101">
        <v>0.19</v>
      </c>
      <c r="H28" s="102">
        <f t="shared" si="1"/>
        <v>1923375.3420000002</v>
      </c>
      <c r="I28" s="100">
        <f t="shared" si="2"/>
        <v>1616281.8</v>
      </c>
      <c r="J28" s="104">
        <v>1487596</v>
      </c>
      <c r="K28" s="104">
        <v>1770239.24</v>
      </c>
      <c r="L28" s="104">
        <v>0</v>
      </c>
      <c r="M28" s="110">
        <v>0</v>
      </c>
      <c r="N28" s="106">
        <f>ROUND(MEDIAN(H28,K28)-STDEVA(H28,K28),0)</f>
        <v>1738524</v>
      </c>
      <c r="O28" s="106">
        <f>ROUND(MEDIAN(H28,K28)+STDEVA(H28,K28),0)</f>
        <v>1955091</v>
      </c>
      <c r="P28" s="107">
        <f>ROUND(GEOMEAN(H28,K28),0)</f>
        <v>1845219</v>
      </c>
      <c r="Q28" s="108">
        <f>ROUND(STDEVA(H28,K28),0)</f>
        <v>108284</v>
      </c>
      <c r="R28" s="108">
        <f>ROUND(MEDIAN(H28,K28),0)</f>
        <v>1846807</v>
      </c>
    </row>
    <row r="29" spans="1:18" s="103" customFormat="1" ht="17.25" x14ac:dyDescent="0.25">
      <c r="A29" s="97">
        <v>26</v>
      </c>
      <c r="B29" s="98" t="s">
        <v>150</v>
      </c>
      <c r="C29" s="97" t="s">
        <v>119</v>
      </c>
      <c r="D29" s="97">
        <v>1</v>
      </c>
      <c r="E29" s="99">
        <v>539156.69999999995</v>
      </c>
      <c r="F29" s="100">
        <f t="shared" si="0"/>
        <v>102439.77299999999</v>
      </c>
      <c r="G29" s="101">
        <v>0.19</v>
      </c>
      <c r="H29" s="109">
        <f t="shared" si="1"/>
        <v>641596.473</v>
      </c>
      <c r="I29" s="100">
        <f t="shared" si="2"/>
        <v>539156.69999999995</v>
      </c>
      <c r="J29" s="104">
        <v>481367</v>
      </c>
      <c r="K29" s="104">
        <v>572826.73</v>
      </c>
      <c r="L29" s="104">
        <v>478157.1428571429</v>
      </c>
      <c r="M29" s="104">
        <v>569007</v>
      </c>
      <c r="N29" s="106">
        <f>ROUND(MEDIAN(H29,K29,M29)-STDEVA(H29,K29,M29),0)</f>
        <v>531975</v>
      </c>
      <c r="O29" s="106">
        <f>ROUND(MEDIAN(H29,K29,M29)+STDEVA(H29,K29,M29),0)</f>
        <v>613678</v>
      </c>
      <c r="P29" s="107">
        <f t="shared" ref="P29:P37" si="11">ROUND(GEOMEAN(K29,M29),0)</f>
        <v>570914</v>
      </c>
      <c r="Q29" s="108">
        <f t="shared" ref="Q29:Q37" si="12">ROUND(STDEVA(K29,M29),0)</f>
        <v>2701</v>
      </c>
      <c r="R29" s="108">
        <f t="shared" ref="R29:R37" si="13">ROUND(MEDIAN(K29,M29),0)</f>
        <v>570917</v>
      </c>
    </row>
    <row r="30" spans="1:18" s="103" customFormat="1" ht="17.25" x14ac:dyDescent="0.25">
      <c r="A30" s="97">
        <v>27</v>
      </c>
      <c r="B30" s="98" t="s">
        <v>120</v>
      </c>
      <c r="C30" s="97" t="s">
        <v>119</v>
      </c>
      <c r="D30" s="97">
        <v>1</v>
      </c>
      <c r="E30" s="99">
        <v>1887000</v>
      </c>
      <c r="F30" s="100">
        <f t="shared" si="0"/>
        <v>358530</v>
      </c>
      <c r="G30" s="101">
        <v>0.19</v>
      </c>
      <c r="H30" s="109">
        <f t="shared" si="1"/>
        <v>2245530</v>
      </c>
      <c r="I30" s="100">
        <f t="shared" si="2"/>
        <v>1887000</v>
      </c>
      <c r="J30" s="104">
        <v>1493154</v>
      </c>
      <c r="K30" s="104">
        <v>1776853.26</v>
      </c>
      <c r="L30" s="104">
        <v>1510714.2857142859</v>
      </c>
      <c r="M30" s="104">
        <v>1797750.0000000002</v>
      </c>
      <c r="N30" s="106">
        <f>ROUND(MEDIAN(H30,K30,M30)-STDEVA(H30,K30,M30),0)</f>
        <v>1532985</v>
      </c>
      <c r="O30" s="106">
        <f>ROUND(MEDIAN(H30,K30,M30)+STDEVA(H30,K30,M30),0)</f>
        <v>2062515</v>
      </c>
      <c r="P30" s="107">
        <f t="shared" si="11"/>
        <v>1787271</v>
      </c>
      <c r="Q30" s="108">
        <f t="shared" si="12"/>
        <v>14776</v>
      </c>
      <c r="R30" s="108">
        <f t="shared" si="13"/>
        <v>1787302</v>
      </c>
    </row>
    <row r="31" spans="1:18" s="103" customFormat="1" ht="17.25" x14ac:dyDescent="0.25">
      <c r="A31" s="97">
        <v>28</v>
      </c>
      <c r="B31" s="98" t="s">
        <v>151</v>
      </c>
      <c r="C31" s="97" t="s">
        <v>119</v>
      </c>
      <c r="D31" s="97">
        <v>1</v>
      </c>
      <c r="E31" s="99">
        <v>1470500</v>
      </c>
      <c r="F31" s="100">
        <f t="shared" si="0"/>
        <v>279395</v>
      </c>
      <c r="G31" s="101">
        <v>0.19</v>
      </c>
      <c r="H31" s="109">
        <f t="shared" si="1"/>
        <v>1749895</v>
      </c>
      <c r="I31" s="100">
        <f t="shared" si="2"/>
        <v>1470500</v>
      </c>
      <c r="J31" s="104">
        <v>476538</v>
      </c>
      <c r="K31" s="104">
        <v>567080.22</v>
      </c>
      <c r="L31" s="104">
        <v>462857.1428571429</v>
      </c>
      <c r="M31" s="104">
        <v>550800</v>
      </c>
      <c r="N31" s="106">
        <f>ROUND(MEDIAN(K31,M31)-STDEVA(K31,M31),0)</f>
        <v>547428</v>
      </c>
      <c r="O31" s="106">
        <f>ROUND(MEDIAN(K31,M31)+STDEVA(K31,M31),0)</f>
        <v>570452</v>
      </c>
      <c r="P31" s="107">
        <f t="shared" si="11"/>
        <v>558881</v>
      </c>
      <c r="Q31" s="108">
        <f t="shared" si="12"/>
        <v>11512</v>
      </c>
      <c r="R31" s="108">
        <f t="shared" si="13"/>
        <v>558940</v>
      </c>
    </row>
    <row r="32" spans="1:18" s="103" customFormat="1" ht="17.25" x14ac:dyDescent="0.25">
      <c r="A32" s="97">
        <v>29</v>
      </c>
      <c r="B32" s="98" t="s">
        <v>152</v>
      </c>
      <c r="C32" s="97" t="s">
        <v>119</v>
      </c>
      <c r="D32" s="97">
        <v>1</v>
      </c>
      <c r="E32" s="99">
        <v>3357457.5</v>
      </c>
      <c r="F32" s="100">
        <f t="shared" si="0"/>
        <v>637916.92500000005</v>
      </c>
      <c r="G32" s="101">
        <v>0.19</v>
      </c>
      <c r="H32" s="109">
        <f t="shared" si="1"/>
        <v>3995374.4249999998</v>
      </c>
      <c r="I32" s="100">
        <f t="shared" si="2"/>
        <v>3357457.5</v>
      </c>
      <c r="J32" s="104">
        <v>2708428</v>
      </c>
      <c r="K32" s="104">
        <v>3223029.32</v>
      </c>
      <c r="L32" s="104">
        <v>2697235.7142857146</v>
      </c>
      <c r="M32" s="104">
        <v>3209710.5</v>
      </c>
      <c r="N32" s="106">
        <f t="shared" ref="N32:N37" si="14">ROUND(MEDIAN(H32,K32,M32)-STDEVA(H32,K32,M32),0)</f>
        <v>2773222</v>
      </c>
      <c r="O32" s="106">
        <f t="shared" ref="O32:O37" si="15">ROUND(MEDIAN(H32,K32,M32)+STDEVA(H32,K32,M32),0)</f>
        <v>3672837</v>
      </c>
      <c r="P32" s="107">
        <f t="shared" si="11"/>
        <v>3216363</v>
      </c>
      <c r="Q32" s="108">
        <f t="shared" si="12"/>
        <v>9418</v>
      </c>
      <c r="R32" s="108">
        <f t="shared" si="13"/>
        <v>3216370</v>
      </c>
    </row>
    <row r="33" spans="1:18" s="103" customFormat="1" ht="17.25" x14ac:dyDescent="0.25">
      <c r="A33" s="97">
        <v>30</v>
      </c>
      <c r="B33" s="98" t="s">
        <v>153</v>
      </c>
      <c r="C33" s="97" t="s">
        <v>119</v>
      </c>
      <c r="D33" s="97">
        <v>1</v>
      </c>
      <c r="E33" s="99">
        <v>2306655.1999999997</v>
      </c>
      <c r="F33" s="100">
        <f t="shared" si="0"/>
        <v>438264.48799999995</v>
      </c>
      <c r="G33" s="101">
        <v>0.19</v>
      </c>
      <c r="H33" s="109">
        <f t="shared" si="1"/>
        <v>2744919.6879999996</v>
      </c>
      <c r="I33" s="100">
        <f t="shared" si="2"/>
        <v>2306655.1999999997</v>
      </c>
      <c r="J33" s="104">
        <v>2054388</v>
      </c>
      <c r="K33" s="104">
        <v>2444721.7199999997</v>
      </c>
      <c r="L33" s="104">
        <v>2045892.8571428573</v>
      </c>
      <c r="M33" s="104">
        <v>2434612.5</v>
      </c>
      <c r="N33" s="106">
        <f t="shared" si="14"/>
        <v>2268412</v>
      </c>
      <c r="O33" s="106">
        <f t="shared" si="15"/>
        <v>2621032</v>
      </c>
      <c r="P33" s="107">
        <f t="shared" si="11"/>
        <v>2439662</v>
      </c>
      <c r="Q33" s="108">
        <f t="shared" si="12"/>
        <v>7148</v>
      </c>
      <c r="R33" s="108">
        <f t="shared" si="13"/>
        <v>2439667</v>
      </c>
    </row>
    <row r="34" spans="1:18" s="103" customFormat="1" ht="17.25" x14ac:dyDescent="0.25">
      <c r="A34" s="97">
        <v>31</v>
      </c>
      <c r="B34" s="98" t="s">
        <v>154</v>
      </c>
      <c r="C34" s="97" t="s">
        <v>119</v>
      </c>
      <c r="D34" s="97">
        <v>1</v>
      </c>
      <c r="E34" s="99">
        <v>878577</v>
      </c>
      <c r="F34" s="100">
        <f t="shared" si="0"/>
        <v>166929.63</v>
      </c>
      <c r="G34" s="101">
        <v>0.19</v>
      </c>
      <c r="H34" s="109">
        <f t="shared" si="1"/>
        <v>1045506.63</v>
      </c>
      <c r="I34" s="100">
        <f t="shared" si="2"/>
        <v>878577</v>
      </c>
      <c r="J34" s="104">
        <v>800013</v>
      </c>
      <c r="K34" s="104">
        <v>952015.47</v>
      </c>
      <c r="L34" s="104">
        <v>791035.71428571432</v>
      </c>
      <c r="M34" s="104">
        <v>941332.5</v>
      </c>
      <c r="N34" s="106">
        <f t="shared" si="14"/>
        <v>894705</v>
      </c>
      <c r="O34" s="106">
        <f t="shared" si="15"/>
        <v>1009326</v>
      </c>
      <c r="P34" s="107">
        <f t="shared" si="11"/>
        <v>946659</v>
      </c>
      <c r="Q34" s="108">
        <f t="shared" si="12"/>
        <v>7554</v>
      </c>
      <c r="R34" s="108">
        <f t="shared" si="13"/>
        <v>946674</v>
      </c>
    </row>
    <row r="35" spans="1:18" s="103" customFormat="1" ht="17.25" x14ac:dyDescent="0.25">
      <c r="A35" s="97">
        <v>32</v>
      </c>
      <c r="B35" s="98" t="s">
        <v>121</v>
      </c>
      <c r="C35" s="97" t="s">
        <v>119</v>
      </c>
      <c r="D35" s="97">
        <v>1</v>
      </c>
      <c r="E35" s="99">
        <v>1344700</v>
      </c>
      <c r="F35" s="100">
        <f t="shared" si="0"/>
        <v>255493</v>
      </c>
      <c r="G35" s="101">
        <v>0.19</v>
      </c>
      <c r="H35" s="109">
        <f t="shared" si="1"/>
        <v>1600193</v>
      </c>
      <c r="I35" s="100">
        <f t="shared" si="2"/>
        <v>1344700</v>
      </c>
      <c r="J35" s="104">
        <v>1048385</v>
      </c>
      <c r="K35" s="104">
        <v>1247578.1499999999</v>
      </c>
      <c r="L35" s="104">
        <v>1028571.4285714286</v>
      </c>
      <c r="M35" s="104">
        <v>1224000</v>
      </c>
      <c r="N35" s="106">
        <f t="shared" si="14"/>
        <v>1036859</v>
      </c>
      <c r="O35" s="106">
        <f t="shared" si="15"/>
        <v>1458297</v>
      </c>
      <c r="P35" s="107">
        <f t="shared" si="11"/>
        <v>1235733</v>
      </c>
      <c r="Q35" s="108">
        <f t="shared" si="12"/>
        <v>16672</v>
      </c>
      <c r="R35" s="108">
        <f t="shared" si="13"/>
        <v>1235789</v>
      </c>
    </row>
    <row r="36" spans="1:18" s="103" customFormat="1" ht="17.25" x14ac:dyDescent="0.25">
      <c r="A36" s="97">
        <v>33</v>
      </c>
      <c r="B36" s="98" t="s">
        <v>122</v>
      </c>
      <c r="C36" s="97" t="s">
        <v>119</v>
      </c>
      <c r="D36" s="97">
        <v>1</v>
      </c>
      <c r="E36" s="99">
        <v>1344700</v>
      </c>
      <c r="F36" s="100">
        <f t="shared" si="0"/>
        <v>255493</v>
      </c>
      <c r="G36" s="101">
        <v>0.19</v>
      </c>
      <c r="H36" s="109">
        <f t="shared" si="1"/>
        <v>1600193</v>
      </c>
      <c r="I36" s="100">
        <f t="shared" si="2"/>
        <v>1344700</v>
      </c>
      <c r="J36" s="104">
        <v>1111923</v>
      </c>
      <c r="K36" s="104">
        <v>1323188.3699999999</v>
      </c>
      <c r="L36" s="104">
        <v>1125000</v>
      </c>
      <c r="M36" s="104">
        <v>1338750</v>
      </c>
      <c r="N36" s="106">
        <f t="shared" si="14"/>
        <v>1183119</v>
      </c>
      <c r="O36" s="106">
        <f t="shared" si="15"/>
        <v>1494381</v>
      </c>
      <c r="P36" s="107">
        <f t="shared" si="11"/>
        <v>1330946</v>
      </c>
      <c r="Q36" s="108">
        <f t="shared" si="12"/>
        <v>11004</v>
      </c>
      <c r="R36" s="108">
        <f t="shared" si="13"/>
        <v>1330969</v>
      </c>
    </row>
    <row r="37" spans="1:18" s="103" customFormat="1" ht="17.25" x14ac:dyDescent="0.25">
      <c r="A37" s="97">
        <v>34</v>
      </c>
      <c r="B37" s="98" t="s">
        <v>155</v>
      </c>
      <c r="C37" s="97" t="s">
        <v>119</v>
      </c>
      <c r="D37" s="97">
        <v>1</v>
      </c>
      <c r="E37" s="99">
        <v>374000</v>
      </c>
      <c r="F37" s="100">
        <f t="shared" si="0"/>
        <v>71060</v>
      </c>
      <c r="G37" s="101">
        <v>0.19</v>
      </c>
      <c r="H37" s="109">
        <f t="shared" si="1"/>
        <v>445060</v>
      </c>
      <c r="I37" s="100">
        <f t="shared" si="2"/>
        <v>374000</v>
      </c>
      <c r="J37" s="104">
        <v>318813</v>
      </c>
      <c r="K37" s="104">
        <v>379387.47</v>
      </c>
      <c r="L37" s="104">
        <v>290250</v>
      </c>
      <c r="M37" s="104">
        <v>345397.5</v>
      </c>
      <c r="N37" s="106">
        <f t="shared" si="14"/>
        <v>328724</v>
      </c>
      <c r="O37" s="106">
        <f t="shared" si="15"/>
        <v>430051</v>
      </c>
      <c r="P37" s="107">
        <f t="shared" si="11"/>
        <v>361994</v>
      </c>
      <c r="Q37" s="108">
        <f t="shared" si="12"/>
        <v>24035</v>
      </c>
      <c r="R37" s="108">
        <f t="shared" si="13"/>
        <v>362392</v>
      </c>
    </row>
    <row r="38" spans="1:18" s="103" customFormat="1" ht="17.25" x14ac:dyDescent="0.25">
      <c r="A38" s="97">
        <v>35</v>
      </c>
      <c r="B38" s="98" t="s">
        <v>156</v>
      </c>
      <c r="C38" s="97" t="s">
        <v>119</v>
      </c>
      <c r="D38" s="97">
        <v>1</v>
      </c>
      <c r="E38" s="99">
        <v>2240309.2999999998</v>
      </c>
      <c r="F38" s="100">
        <f t="shared" si="0"/>
        <v>425658.76699999999</v>
      </c>
      <c r="G38" s="101">
        <v>0.19</v>
      </c>
      <c r="H38" s="102">
        <f t="shared" si="1"/>
        <v>2665968.0669999998</v>
      </c>
      <c r="I38" s="100">
        <f t="shared" si="2"/>
        <v>2240309.2999999998</v>
      </c>
      <c r="J38" s="104">
        <v>1366077</v>
      </c>
      <c r="K38" s="104">
        <v>1625631.63</v>
      </c>
      <c r="L38" s="104">
        <v>0</v>
      </c>
      <c r="M38" s="110">
        <v>0</v>
      </c>
      <c r="N38" s="106">
        <f>ROUND(MEDIAN(H38,K38)-STDEVA(H38,K38),0)</f>
        <v>1410171</v>
      </c>
      <c r="O38" s="106">
        <f>ROUND(MEDIAN(H38,K38)+STDEVA(H38,K38),0)</f>
        <v>2881429</v>
      </c>
      <c r="P38" s="107">
        <f>ROUND(GEOMEAN(H38,K38),0)</f>
        <v>2081798</v>
      </c>
      <c r="Q38" s="108">
        <f>ROUND(STDEVA(H38,K38),0)</f>
        <v>735629</v>
      </c>
      <c r="R38" s="108">
        <f>ROUND(MEDIAN(H38,K38),0)</f>
        <v>2145800</v>
      </c>
    </row>
    <row r="39" spans="1:18" s="103" customFormat="1" ht="17.25" x14ac:dyDescent="0.25">
      <c r="A39" s="97">
        <v>36</v>
      </c>
      <c r="B39" s="98" t="s">
        <v>157</v>
      </c>
      <c r="C39" s="97" t="s">
        <v>119</v>
      </c>
      <c r="D39" s="97">
        <v>1</v>
      </c>
      <c r="E39" s="99">
        <v>2267800</v>
      </c>
      <c r="F39" s="100">
        <f t="shared" si="0"/>
        <v>430882</v>
      </c>
      <c r="G39" s="101">
        <v>0.19</v>
      </c>
      <c r="H39" s="109">
        <f t="shared" si="1"/>
        <v>2698682</v>
      </c>
      <c r="I39" s="100">
        <f t="shared" si="2"/>
        <v>2267800</v>
      </c>
      <c r="J39" s="104">
        <v>937002</v>
      </c>
      <c r="K39" s="104">
        <v>1115032.3799999999</v>
      </c>
      <c r="L39" s="104">
        <v>1181250</v>
      </c>
      <c r="M39" s="104">
        <v>1405687.5</v>
      </c>
      <c r="N39" s="106">
        <f>ROUND(MEDIAN(H39,K39,M39)-STDEVA(H39,K39,M39),0)</f>
        <v>562651</v>
      </c>
      <c r="O39" s="106">
        <f>ROUND(MEDIAN(H39,K39,M39)+STDEVA(H39,K39,M39),0)</f>
        <v>2248724</v>
      </c>
      <c r="P39" s="107">
        <f>ROUND(GEOMEAN(K39,M39),0)</f>
        <v>1251953</v>
      </c>
      <c r="Q39" s="108">
        <f>ROUND(STDEVA(K39,M39),0)</f>
        <v>205524</v>
      </c>
      <c r="R39" s="108">
        <f>ROUND(MEDIAN(K39,M39),0)</f>
        <v>1260360</v>
      </c>
    </row>
    <row r="40" spans="1:18" s="103" customFormat="1" ht="17.25" x14ac:dyDescent="0.25">
      <c r="A40" s="97">
        <v>37</v>
      </c>
      <c r="B40" s="98" t="s">
        <v>158</v>
      </c>
      <c r="C40" s="97" t="s">
        <v>119</v>
      </c>
      <c r="D40" s="97">
        <v>1</v>
      </c>
      <c r="E40" s="99">
        <v>467500</v>
      </c>
      <c r="F40" s="100">
        <f t="shared" si="0"/>
        <v>88825</v>
      </c>
      <c r="G40" s="101">
        <v>0.19</v>
      </c>
      <c r="H40" s="109">
        <f t="shared" si="1"/>
        <v>556325</v>
      </c>
      <c r="I40" s="100">
        <f t="shared" si="2"/>
        <v>467500</v>
      </c>
      <c r="J40" s="104">
        <v>191124</v>
      </c>
      <c r="K40" s="104">
        <v>227437.56</v>
      </c>
      <c r="L40" s="104">
        <v>241007.14285714287</v>
      </c>
      <c r="M40" s="104">
        <v>286798.5</v>
      </c>
      <c r="N40" s="106">
        <f>ROUND(MEDIAN(H40,K40,M40)-STDEVA(H40,K40,M40),0)</f>
        <v>111520</v>
      </c>
      <c r="O40" s="106">
        <f>ROUND(MEDIAN(H40,K40,M40)+STDEVA(H40,K40,M40),0)</f>
        <v>462077</v>
      </c>
      <c r="P40" s="107">
        <f>ROUND(GEOMEAN(K40,M40),0)</f>
        <v>255399</v>
      </c>
      <c r="Q40" s="108">
        <f>ROUND(STDEVA(K40,M40),0)</f>
        <v>41975</v>
      </c>
      <c r="R40" s="108">
        <f>ROUND(MEDIAN(K40,M40),0)</f>
        <v>257118</v>
      </c>
    </row>
    <row r="41" spans="1:18" s="103" customFormat="1" ht="17.25" x14ac:dyDescent="0.25">
      <c r="A41" s="97">
        <v>38</v>
      </c>
      <c r="B41" s="98" t="s">
        <v>159</v>
      </c>
      <c r="C41" s="97" t="s">
        <v>119</v>
      </c>
      <c r="D41" s="97">
        <v>1</v>
      </c>
      <c r="E41" s="99">
        <v>2267800</v>
      </c>
      <c r="F41" s="100">
        <f t="shared" si="0"/>
        <v>430882</v>
      </c>
      <c r="G41" s="101">
        <v>0.19</v>
      </c>
      <c r="H41" s="109">
        <f t="shared" si="1"/>
        <v>2698682</v>
      </c>
      <c r="I41" s="100">
        <f t="shared" si="2"/>
        <v>2267800</v>
      </c>
      <c r="J41" s="104">
        <v>937002</v>
      </c>
      <c r="K41" s="104">
        <v>1115032.3799999999</v>
      </c>
      <c r="L41" s="104">
        <v>1181250</v>
      </c>
      <c r="M41" s="104">
        <v>1405687.5</v>
      </c>
      <c r="N41" s="106">
        <f>ROUND(MEDIAN(H41,K41,M41)-STDEVA(H41,K41,M41),0)</f>
        <v>562651</v>
      </c>
      <c r="O41" s="106">
        <f>ROUND(MEDIAN(H41,K41,M41)+STDEVA(H41,K41,M41),0)</f>
        <v>2248724</v>
      </c>
      <c r="P41" s="107">
        <f>ROUND(GEOMEAN(K41,M41),0)</f>
        <v>1251953</v>
      </c>
      <c r="Q41" s="108">
        <f>ROUND(STDEVA(K41,M41),0)</f>
        <v>205524</v>
      </c>
      <c r="R41" s="108">
        <f>ROUND(MEDIAN(K41,M41),0)</f>
        <v>1260360</v>
      </c>
    </row>
    <row r="42" spans="1:18" s="103" customFormat="1" ht="17.25" x14ac:dyDescent="0.25">
      <c r="A42" s="97">
        <v>39</v>
      </c>
      <c r="B42" s="98" t="s">
        <v>160</v>
      </c>
      <c r="C42" s="97" t="s">
        <v>119</v>
      </c>
      <c r="D42" s="97">
        <v>1</v>
      </c>
      <c r="E42" s="99">
        <v>382500</v>
      </c>
      <c r="F42" s="100">
        <f t="shared" si="0"/>
        <v>72675</v>
      </c>
      <c r="G42" s="101">
        <v>0.19</v>
      </c>
      <c r="H42" s="102">
        <f t="shared" si="1"/>
        <v>455175</v>
      </c>
      <c r="I42" s="100">
        <f t="shared" si="2"/>
        <v>382500</v>
      </c>
      <c r="J42" s="104">
        <v>562940</v>
      </c>
      <c r="K42" s="104">
        <v>669898.6</v>
      </c>
      <c r="L42" s="104">
        <v>195750</v>
      </c>
      <c r="M42" s="110">
        <v>232942.5</v>
      </c>
      <c r="N42" s="106">
        <f>ROUND(MEDIAN(H42,K42,M42)-STDEVA(H42,K42,M42),0)</f>
        <v>236686</v>
      </c>
      <c r="O42" s="106">
        <f>ROUND(MEDIAN(H42,K42,M42)+STDEVA(H42,K42,M42),0)</f>
        <v>673664</v>
      </c>
      <c r="P42" s="107">
        <f>ROUND(GEOMEAN(H42,K42),0)</f>
        <v>552197</v>
      </c>
      <c r="Q42" s="108">
        <f>ROUND(STDEVA(H42,K42),0)</f>
        <v>151833</v>
      </c>
      <c r="R42" s="108">
        <f>ROUND(MEDIAN(H42,K42),0)</f>
        <v>562537</v>
      </c>
    </row>
    <row r="43" spans="1:18" s="103" customFormat="1" ht="17.25" x14ac:dyDescent="0.25">
      <c r="A43" s="97">
        <v>40</v>
      </c>
      <c r="B43" s="98" t="s">
        <v>161</v>
      </c>
      <c r="C43" s="97" t="s">
        <v>119</v>
      </c>
      <c r="D43" s="97">
        <v>1</v>
      </c>
      <c r="E43" s="99">
        <v>1557142.2</v>
      </c>
      <c r="F43" s="100">
        <f t="shared" si="0"/>
        <v>295857.01799999998</v>
      </c>
      <c r="G43" s="101">
        <v>0.19</v>
      </c>
      <c r="H43" s="109">
        <f t="shared" si="1"/>
        <v>1852999.2179999999</v>
      </c>
      <c r="I43" s="100">
        <f t="shared" si="2"/>
        <v>1557142.2</v>
      </c>
      <c r="J43" s="104">
        <v>1266968</v>
      </c>
      <c r="K43" s="110">
        <v>0</v>
      </c>
      <c r="L43" s="104">
        <v>1221428.5714285716</v>
      </c>
      <c r="M43" s="104">
        <v>1453500.0000000002</v>
      </c>
      <c r="N43" s="106">
        <f>ROUND(MEDIAN(H43,M43)-STDEVA(H43,M43),0)</f>
        <v>1370761</v>
      </c>
      <c r="O43" s="106">
        <f>ROUND(MEDIAN(H43,M43)+STDEVA(H43,M43),0)</f>
        <v>1935738</v>
      </c>
      <c r="P43" s="107">
        <f>ROUND(GEOMEAN(H43,M43),0)</f>
        <v>1641138</v>
      </c>
      <c r="Q43" s="108">
        <f>ROUND(STDEVA(H43,M43),0)</f>
        <v>282489</v>
      </c>
      <c r="R43" s="108">
        <f>ROUND(MEDIAN(H43,M43),0)</f>
        <v>1653250</v>
      </c>
    </row>
    <row r="44" spans="1:18" s="103" customFormat="1" ht="17.25" x14ac:dyDescent="0.25">
      <c r="A44" s="97">
        <v>41</v>
      </c>
      <c r="B44" s="98" t="s">
        <v>162</v>
      </c>
      <c r="C44" s="97" t="s">
        <v>119</v>
      </c>
      <c r="D44" s="97">
        <v>1</v>
      </c>
      <c r="E44" s="99">
        <v>338096</v>
      </c>
      <c r="F44" s="100">
        <f t="shared" si="0"/>
        <v>64238.239999999998</v>
      </c>
      <c r="G44" s="101">
        <v>0.19</v>
      </c>
      <c r="H44" s="109">
        <f t="shared" si="1"/>
        <v>402334.24</v>
      </c>
      <c r="I44" s="100">
        <f t="shared" si="2"/>
        <v>338096</v>
      </c>
      <c r="J44" s="104">
        <v>270769</v>
      </c>
      <c r="K44" s="104">
        <v>322215.11</v>
      </c>
      <c r="L44" s="104">
        <v>251428.57142857145</v>
      </c>
      <c r="M44" s="104">
        <v>299200</v>
      </c>
      <c r="N44" s="106">
        <f t="shared" ref="N44:N51" si="16">ROUND(MEDIAN(H44,K44,M44)-STDEVA(H44,K44,M44),0)</f>
        <v>268077</v>
      </c>
      <c r="O44" s="106">
        <f t="shared" ref="O44:O51" si="17">ROUND(MEDIAN(H44,K44,M44)+STDEVA(H44,K44,M44),0)</f>
        <v>376353</v>
      </c>
      <c r="P44" s="107">
        <f t="shared" ref="P44:P51" si="18">ROUND(GEOMEAN(K44,M44),0)</f>
        <v>310494</v>
      </c>
      <c r="Q44" s="108">
        <f t="shared" ref="Q44:Q51" si="19">ROUND(STDEVA(K44,M44),0)</f>
        <v>16274</v>
      </c>
      <c r="R44" s="108">
        <f t="shared" ref="R44:R51" si="20">ROUND(MEDIAN(K44,M44),0)</f>
        <v>310708</v>
      </c>
    </row>
    <row r="45" spans="1:18" s="103" customFormat="1" ht="17.25" x14ac:dyDescent="0.25">
      <c r="A45" s="97">
        <v>42</v>
      </c>
      <c r="B45" s="98" t="s">
        <v>163</v>
      </c>
      <c r="C45" s="97" t="s">
        <v>119</v>
      </c>
      <c r="D45" s="97">
        <v>1</v>
      </c>
      <c r="E45" s="99">
        <v>274318.8</v>
      </c>
      <c r="F45" s="100">
        <f t="shared" si="0"/>
        <v>52120.572</v>
      </c>
      <c r="G45" s="101">
        <v>0.19</v>
      </c>
      <c r="H45" s="109">
        <f t="shared" si="1"/>
        <v>326439.37199999997</v>
      </c>
      <c r="I45" s="100">
        <f t="shared" si="2"/>
        <v>274318.8</v>
      </c>
      <c r="J45" s="104">
        <v>184615</v>
      </c>
      <c r="K45" s="104">
        <v>219691.84999999998</v>
      </c>
      <c r="L45" s="104">
        <v>171428.57142857145</v>
      </c>
      <c r="M45" s="104">
        <v>204000.00000000003</v>
      </c>
      <c r="N45" s="106">
        <f t="shared" si="16"/>
        <v>153068</v>
      </c>
      <c r="O45" s="106">
        <f t="shared" si="17"/>
        <v>286316</v>
      </c>
      <c r="P45" s="107">
        <f t="shared" si="18"/>
        <v>211701</v>
      </c>
      <c r="Q45" s="108">
        <f t="shared" si="19"/>
        <v>11096</v>
      </c>
      <c r="R45" s="108">
        <f t="shared" si="20"/>
        <v>211846</v>
      </c>
    </row>
    <row r="46" spans="1:18" s="103" customFormat="1" ht="17.25" x14ac:dyDescent="0.25">
      <c r="A46" s="97">
        <v>43</v>
      </c>
      <c r="B46" s="98" t="s">
        <v>164</v>
      </c>
      <c r="C46" s="97" t="s">
        <v>119</v>
      </c>
      <c r="D46" s="97">
        <v>1</v>
      </c>
      <c r="E46" s="99">
        <v>274318.8</v>
      </c>
      <c r="F46" s="100">
        <f t="shared" si="0"/>
        <v>52120.572</v>
      </c>
      <c r="G46" s="101">
        <v>0.19</v>
      </c>
      <c r="H46" s="109">
        <f t="shared" si="1"/>
        <v>326439.37199999997</v>
      </c>
      <c r="I46" s="100">
        <f t="shared" si="2"/>
        <v>274318.8</v>
      </c>
      <c r="J46" s="104">
        <v>184615</v>
      </c>
      <c r="K46" s="104">
        <v>219691.84999999998</v>
      </c>
      <c r="L46" s="104">
        <v>171428.57142857145</v>
      </c>
      <c r="M46" s="104">
        <v>204000.00000000003</v>
      </c>
      <c r="N46" s="106">
        <f t="shared" si="16"/>
        <v>153068</v>
      </c>
      <c r="O46" s="106">
        <f t="shared" si="17"/>
        <v>286316</v>
      </c>
      <c r="P46" s="107">
        <f t="shared" si="18"/>
        <v>211701</v>
      </c>
      <c r="Q46" s="108">
        <f t="shared" si="19"/>
        <v>11096</v>
      </c>
      <c r="R46" s="108">
        <f t="shared" si="20"/>
        <v>211846</v>
      </c>
    </row>
    <row r="47" spans="1:18" s="103" customFormat="1" ht="17.25" x14ac:dyDescent="0.25">
      <c r="A47" s="97">
        <v>44</v>
      </c>
      <c r="B47" s="98" t="s">
        <v>165</v>
      </c>
      <c r="C47" s="97" t="s">
        <v>119</v>
      </c>
      <c r="D47" s="97">
        <v>1</v>
      </c>
      <c r="E47" s="99">
        <v>230520</v>
      </c>
      <c r="F47" s="100">
        <f t="shared" si="0"/>
        <v>43798.8</v>
      </c>
      <c r="G47" s="101">
        <v>0.19</v>
      </c>
      <c r="H47" s="109">
        <f t="shared" si="1"/>
        <v>274318.8</v>
      </c>
      <c r="I47" s="100">
        <f t="shared" si="2"/>
        <v>230520</v>
      </c>
      <c r="J47" s="104">
        <v>184615</v>
      </c>
      <c r="K47" s="104">
        <v>219691.84999999998</v>
      </c>
      <c r="L47" s="104">
        <v>171428.57142857145</v>
      </c>
      <c r="M47" s="104">
        <v>204000.00000000003</v>
      </c>
      <c r="N47" s="106">
        <f t="shared" si="16"/>
        <v>182780</v>
      </c>
      <c r="O47" s="106">
        <f t="shared" si="17"/>
        <v>256604</v>
      </c>
      <c r="P47" s="107">
        <f t="shared" si="18"/>
        <v>211701</v>
      </c>
      <c r="Q47" s="108">
        <f t="shared" si="19"/>
        <v>11096</v>
      </c>
      <c r="R47" s="108">
        <f t="shared" si="20"/>
        <v>211846</v>
      </c>
    </row>
    <row r="48" spans="1:18" s="103" customFormat="1" ht="30" x14ac:dyDescent="0.25">
      <c r="A48" s="97">
        <v>45</v>
      </c>
      <c r="B48" s="98" t="s">
        <v>166</v>
      </c>
      <c r="C48" s="97" t="s">
        <v>119</v>
      </c>
      <c r="D48" s="97">
        <v>1</v>
      </c>
      <c r="E48" s="99">
        <v>814046.7</v>
      </c>
      <c r="F48" s="100">
        <f t="shared" si="0"/>
        <v>154668.87299999999</v>
      </c>
      <c r="G48" s="101">
        <v>0.19</v>
      </c>
      <c r="H48" s="109">
        <f t="shared" si="1"/>
        <v>968715.57299999997</v>
      </c>
      <c r="I48" s="100">
        <f t="shared" si="2"/>
        <v>814046.7</v>
      </c>
      <c r="J48" s="104">
        <v>692431</v>
      </c>
      <c r="K48" s="104">
        <v>823992.89</v>
      </c>
      <c r="L48" s="104">
        <v>678451.12781954894</v>
      </c>
      <c r="M48" s="104">
        <v>807356.84210526326</v>
      </c>
      <c r="N48" s="106">
        <f t="shared" si="16"/>
        <v>735244</v>
      </c>
      <c r="O48" s="106">
        <f t="shared" si="17"/>
        <v>912742</v>
      </c>
      <c r="P48" s="107">
        <f t="shared" si="18"/>
        <v>815632</v>
      </c>
      <c r="Q48" s="108">
        <f t="shared" si="19"/>
        <v>11763</v>
      </c>
      <c r="R48" s="108">
        <f t="shared" si="20"/>
        <v>815675</v>
      </c>
    </row>
    <row r="49" spans="1:18" s="103" customFormat="1" ht="30" x14ac:dyDescent="0.25">
      <c r="A49" s="97">
        <v>46</v>
      </c>
      <c r="B49" s="98" t="s">
        <v>167</v>
      </c>
      <c r="C49" s="97" t="s">
        <v>119</v>
      </c>
      <c r="D49" s="97">
        <v>1</v>
      </c>
      <c r="E49" s="99">
        <v>1656882.9</v>
      </c>
      <c r="F49" s="100">
        <f t="shared" si="0"/>
        <v>314807.75099999999</v>
      </c>
      <c r="G49" s="101">
        <v>0.19</v>
      </c>
      <c r="H49" s="109">
        <f t="shared" si="1"/>
        <v>1971690.6509999998</v>
      </c>
      <c r="I49" s="100">
        <f t="shared" si="2"/>
        <v>1656882.9</v>
      </c>
      <c r="J49" s="104">
        <v>1409311</v>
      </c>
      <c r="K49" s="104">
        <v>1677080.0899999999</v>
      </c>
      <c r="L49" s="104">
        <v>1380857.142857143</v>
      </c>
      <c r="M49" s="104">
        <v>1643220</v>
      </c>
      <c r="N49" s="106">
        <f t="shared" si="16"/>
        <v>1496417</v>
      </c>
      <c r="O49" s="106">
        <f t="shared" si="17"/>
        <v>1857743</v>
      </c>
      <c r="P49" s="107">
        <f t="shared" si="18"/>
        <v>1660064</v>
      </c>
      <c r="Q49" s="108">
        <f t="shared" si="19"/>
        <v>23943</v>
      </c>
      <c r="R49" s="108">
        <f t="shared" si="20"/>
        <v>1660150</v>
      </c>
    </row>
    <row r="50" spans="1:18" s="103" customFormat="1" ht="30" x14ac:dyDescent="0.25">
      <c r="A50" s="97">
        <v>47</v>
      </c>
      <c r="B50" s="98" t="s">
        <v>168</v>
      </c>
      <c r="C50" s="97" t="s">
        <v>119</v>
      </c>
      <c r="D50" s="97">
        <v>1</v>
      </c>
      <c r="E50" s="99">
        <v>771036.7</v>
      </c>
      <c r="F50" s="100">
        <f t="shared" si="0"/>
        <v>146496.973</v>
      </c>
      <c r="G50" s="101">
        <v>0.19</v>
      </c>
      <c r="H50" s="109">
        <f t="shared" si="1"/>
        <v>917533.67299999995</v>
      </c>
      <c r="I50" s="100">
        <f t="shared" si="2"/>
        <v>771036.7</v>
      </c>
      <c r="J50" s="104">
        <v>679171</v>
      </c>
      <c r="K50" s="104">
        <v>808213.49</v>
      </c>
      <c r="L50" s="104">
        <v>665458.64661654143</v>
      </c>
      <c r="M50" s="104">
        <v>791895.78947368427</v>
      </c>
      <c r="N50" s="106">
        <f t="shared" si="16"/>
        <v>739898</v>
      </c>
      <c r="O50" s="106">
        <f t="shared" si="17"/>
        <v>876529</v>
      </c>
      <c r="P50" s="107">
        <f t="shared" si="18"/>
        <v>800013</v>
      </c>
      <c r="Q50" s="108">
        <f t="shared" si="19"/>
        <v>11538</v>
      </c>
      <c r="R50" s="108">
        <f t="shared" si="20"/>
        <v>800055</v>
      </c>
    </row>
    <row r="51" spans="1:18" s="103" customFormat="1" ht="30" x14ac:dyDescent="0.25">
      <c r="A51" s="97">
        <v>48</v>
      </c>
      <c r="B51" s="98" t="s">
        <v>169</v>
      </c>
      <c r="C51" s="97" t="s">
        <v>119</v>
      </c>
      <c r="D51" s="97">
        <v>1</v>
      </c>
      <c r="E51" s="99">
        <v>1668867.9</v>
      </c>
      <c r="F51" s="100">
        <f t="shared" si="0"/>
        <v>317084.90100000001</v>
      </c>
      <c r="G51" s="101">
        <v>0.19</v>
      </c>
      <c r="H51" s="109">
        <f t="shared" si="1"/>
        <v>1985952.801</v>
      </c>
      <c r="I51" s="100">
        <f t="shared" si="2"/>
        <v>1668867.9</v>
      </c>
      <c r="J51" s="104">
        <v>1422364</v>
      </c>
      <c r="K51" s="104">
        <v>1692613.16</v>
      </c>
      <c r="L51" s="104">
        <v>1393646.6165413533</v>
      </c>
      <c r="M51" s="104">
        <v>1658439.4736842103</v>
      </c>
      <c r="N51" s="106">
        <f t="shared" si="16"/>
        <v>1512576</v>
      </c>
      <c r="O51" s="106">
        <f t="shared" si="17"/>
        <v>1872651</v>
      </c>
      <c r="P51" s="107">
        <f t="shared" si="18"/>
        <v>1675439</v>
      </c>
      <c r="Q51" s="108">
        <f t="shared" si="19"/>
        <v>24164</v>
      </c>
      <c r="R51" s="108">
        <f t="shared" si="20"/>
        <v>1675526</v>
      </c>
    </row>
  </sheetData>
  <mergeCells count="5">
    <mergeCell ref="N2:O2"/>
    <mergeCell ref="P2:R2"/>
    <mergeCell ref="L2:M2"/>
    <mergeCell ref="J2:K2"/>
    <mergeCell ref="E2:I2"/>
  </mergeCells>
  <conditionalFormatting sqref="H4 K4 M4">
    <cfRule type="cellIs" dxfId="49" priority="50" operator="between">
      <formula>$N$4</formula>
      <formula>$O$4</formula>
    </cfRule>
  </conditionalFormatting>
  <conditionalFormatting sqref="H5 K5 M5">
    <cfRule type="cellIs" dxfId="48" priority="49" operator="between">
      <formula>$N$5</formula>
      <formula>$O$5</formula>
    </cfRule>
  </conditionalFormatting>
  <conditionalFormatting sqref="H6 K6 M6">
    <cfRule type="cellIs" dxfId="47" priority="48" operator="between">
      <formula>$N$6</formula>
      <formula>$O$6</formula>
    </cfRule>
  </conditionalFormatting>
  <conditionalFormatting sqref="H7 K7 M7">
    <cfRule type="cellIs" dxfId="46" priority="47" operator="between">
      <formula>$N$7</formula>
      <formula>$O$7</formula>
    </cfRule>
  </conditionalFormatting>
  <conditionalFormatting sqref="H8 K8 M8">
    <cfRule type="cellIs" dxfId="45" priority="46" operator="between">
      <formula>$N$8</formula>
      <formula>$O$8</formula>
    </cfRule>
  </conditionalFormatting>
  <conditionalFormatting sqref="H9 K9 M9">
    <cfRule type="cellIs" dxfId="44" priority="45" operator="between">
      <formula>$N$9</formula>
      <formula>$O$9</formula>
    </cfRule>
  </conditionalFormatting>
  <conditionalFormatting sqref="H10 K10 M10">
    <cfRule type="cellIs" dxfId="43" priority="44" operator="between">
      <formula>$N$10</formula>
      <formula>$O$10</formula>
    </cfRule>
  </conditionalFormatting>
  <conditionalFormatting sqref="H11 K11 M11">
    <cfRule type="cellIs" dxfId="42" priority="43" operator="between">
      <formula>$N$11</formula>
      <formula>$O$11</formula>
    </cfRule>
  </conditionalFormatting>
  <conditionalFormatting sqref="H12 K12 M12">
    <cfRule type="cellIs" dxfId="41" priority="42" operator="between">
      <formula>$N$12</formula>
      <formula>$O$12</formula>
    </cfRule>
  </conditionalFormatting>
  <conditionalFormatting sqref="H13 K13 M13">
    <cfRule type="cellIs" dxfId="40" priority="41" operator="between">
      <formula>$N$13</formula>
      <formula>$O$13</formula>
    </cfRule>
  </conditionalFormatting>
  <conditionalFormatting sqref="H14 K14 M14">
    <cfRule type="cellIs" dxfId="39" priority="40" operator="between">
      <formula>$N$14</formula>
      <formula>$O$14</formula>
    </cfRule>
  </conditionalFormatting>
  <conditionalFormatting sqref="H15">
    <cfRule type="cellIs" dxfId="38" priority="38" operator="between">
      <formula>$N$15</formula>
      <formula>$O$15</formula>
    </cfRule>
  </conditionalFormatting>
  <conditionalFormatting sqref="H16 K16 M16">
    <cfRule type="cellIs" dxfId="37" priority="37" operator="between">
      <formula>$N$16</formula>
      <formula>$O$16</formula>
    </cfRule>
  </conditionalFormatting>
  <conditionalFormatting sqref="H17 K17 M17">
    <cfRule type="cellIs" dxfId="36" priority="36" operator="between">
      <formula>$N$17</formula>
      <formula>$O$17</formula>
    </cfRule>
  </conditionalFormatting>
  <conditionalFormatting sqref="H18 K18 M18">
    <cfRule type="cellIs" dxfId="35" priority="35" operator="between">
      <formula>$N$18</formula>
      <formula>$O$18</formula>
    </cfRule>
  </conditionalFormatting>
  <conditionalFormatting sqref="H19 K19 M19">
    <cfRule type="cellIs" dxfId="34" priority="34" operator="between">
      <formula>$N$19</formula>
      <formula>$O$19</formula>
    </cfRule>
  </conditionalFormatting>
  <conditionalFormatting sqref="H20 K20 M20">
    <cfRule type="cellIs" dxfId="33" priority="33" operator="between">
      <formula>$N$20</formula>
      <formula>$O$20</formula>
    </cfRule>
  </conditionalFormatting>
  <conditionalFormatting sqref="H21 K21 M21">
    <cfRule type="cellIs" dxfId="32" priority="32" operator="between">
      <formula>$N$21</formula>
      <formula>$O$21</formula>
    </cfRule>
  </conditionalFormatting>
  <conditionalFormatting sqref="H22 K22 M22">
    <cfRule type="cellIs" dxfId="31" priority="31" operator="between">
      <formula>$N$22</formula>
      <formula>$O$22</formula>
    </cfRule>
  </conditionalFormatting>
  <conditionalFormatting sqref="H23 K23 M23">
    <cfRule type="cellIs" dxfId="30" priority="30" operator="between">
      <formula>$N$23</formula>
      <formula>$O$23</formula>
    </cfRule>
  </conditionalFormatting>
  <conditionalFormatting sqref="H24 K24 M24">
    <cfRule type="cellIs" dxfId="29" priority="29" operator="between">
      <formula>$N$24</formula>
      <formula>$O$24</formula>
    </cfRule>
  </conditionalFormatting>
  <conditionalFormatting sqref="H25 K25 M25">
    <cfRule type="cellIs" dxfId="28" priority="28" operator="between">
      <formula>$N$25</formula>
      <formula>$O$25</formula>
    </cfRule>
  </conditionalFormatting>
  <conditionalFormatting sqref="H26 K26 M26">
    <cfRule type="cellIs" dxfId="27" priority="27" operator="between">
      <formula>$N$26</formula>
      <formula>$O$26</formula>
    </cfRule>
  </conditionalFormatting>
  <conditionalFormatting sqref="H27 K27 M27">
    <cfRule type="cellIs" dxfId="26" priority="26" operator="between">
      <formula>$N$27</formula>
      <formula>$O$27</formula>
    </cfRule>
  </conditionalFormatting>
  <conditionalFormatting sqref="H28">
    <cfRule type="cellIs" dxfId="25" priority="24" operator="between">
      <formula>$N$28</formula>
      <formula>$O$28</formula>
    </cfRule>
  </conditionalFormatting>
  <conditionalFormatting sqref="H29 K29 M29">
    <cfRule type="cellIs" dxfId="24" priority="23" operator="between">
      <formula>$N$29</formula>
      <formula>$O$29</formula>
    </cfRule>
  </conditionalFormatting>
  <conditionalFormatting sqref="H30 K30 M30">
    <cfRule type="cellIs" dxfId="23" priority="22" operator="between">
      <formula>$N$30</formula>
      <formula>$O$30</formula>
    </cfRule>
  </conditionalFormatting>
  <conditionalFormatting sqref="H31 K31 M31">
    <cfRule type="cellIs" dxfId="22" priority="21" operator="between">
      <formula>$N$31</formula>
      <formula>$O$31</formula>
    </cfRule>
  </conditionalFormatting>
  <conditionalFormatting sqref="H32 K32 M32">
    <cfRule type="cellIs" dxfId="21" priority="20" operator="between">
      <formula>$N$32</formula>
      <formula>$O$32</formula>
    </cfRule>
  </conditionalFormatting>
  <conditionalFormatting sqref="H33 K33 M33">
    <cfRule type="cellIs" dxfId="20" priority="19" operator="between">
      <formula>$N$33</formula>
      <formula>$O$33</formula>
    </cfRule>
  </conditionalFormatting>
  <conditionalFormatting sqref="H34 K34 M34">
    <cfRule type="cellIs" dxfId="19" priority="18" operator="between">
      <formula>$N$34</formula>
      <formula>$O$34</formula>
    </cfRule>
  </conditionalFormatting>
  <conditionalFormatting sqref="H35 K35 M35">
    <cfRule type="cellIs" dxfId="18" priority="17" operator="between">
      <formula>$N$35</formula>
      <formula>$O$35</formula>
    </cfRule>
  </conditionalFormatting>
  <conditionalFormatting sqref="H36 K36 M36">
    <cfRule type="cellIs" dxfId="17" priority="16" operator="between">
      <formula>$N$36</formula>
      <formula>$O$36</formula>
    </cfRule>
  </conditionalFormatting>
  <conditionalFormatting sqref="H37 K37 M37">
    <cfRule type="cellIs" dxfId="16" priority="15" operator="between">
      <formula>$N$37</formula>
      <formula>$O$37</formula>
    </cfRule>
  </conditionalFormatting>
  <conditionalFormatting sqref="H38 K38">
    <cfRule type="cellIs" dxfId="15" priority="14" operator="between">
      <formula>$N$38</formula>
      <formula>$O$38</formula>
    </cfRule>
  </conditionalFormatting>
  <conditionalFormatting sqref="H39 K39 M39">
    <cfRule type="cellIs" dxfId="14" priority="13" operator="between">
      <formula>$N$39</formula>
      <formula>$O$39</formula>
    </cfRule>
  </conditionalFormatting>
  <conditionalFormatting sqref="H40 K40 M40">
    <cfRule type="cellIs" dxfId="13" priority="12" operator="between">
      <formula>$N$40</formula>
      <formula>$O$40</formula>
    </cfRule>
  </conditionalFormatting>
  <conditionalFormatting sqref="H41 K41 M41">
    <cfRule type="cellIs" dxfId="12" priority="11" operator="between">
      <formula>$N$41</formula>
      <formula>$O$41</formula>
    </cfRule>
  </conditionalFormatting>
  <conditionalFormatting sqref="H42 K42 M42">
    <cfRule type="cellIs" dxfId="11" priority="10" operator="between">
      <formula>$N$42</formula>
      <formula>$O$42</formula>
    </cfRule>
  </conditionalFormatting>
  <conditionalFormatting sqref="H43 K43 M43">
    <cfRule type="cellIs" dxfId="10" priority="9" operator="between">
      <formula>$N$43</formula>
      <formula>$O$43</formula>
    </cfRule>
  </conditionalFormatting>
  <conditionalFormatting sqref="H44 K44 M44">
    <cfRule type="cellIs" dxfId="9" priority="8" operator="between">
      <formula>$N$44</formula>
      <formula>$O$44</formula>
    </cfRule>
  </conditionalFormatting>
  <conditionalFormatting sqref="H45 K45 M45">
    <cfRule type="cellIs" dxfId="8" priority="7" operator="between">
      <formula>$N$45</formula>
      <formula>$O$45</formula>
    </cfRule>
  </conditionalFormatting>
  <conditionalFormatting sqref="H46 K46 M46">
    <cfRule type="cellIs" dxfId="7" priority="6" operator="between">
      <formula>$N$46</formula>
      <formula>$O$46</formula>
    </cfRule>
  </conditionalFormatting>
  <conditionalFormatting sqref="H47 K47 M47">
    <cfRule type="cellIs" dxfId="6" priority="5" operator="between">
      <formula>$N$47</formula>
      <formula>$O$47</formula>
    </cfRule>
  </conditionalFormatting>
  <conditionalFormatting sqref="H48 K48 M48">
    <cfRule type="cellIs" dxfId="5" priority="4" operator="between">
      <formula>$N$48</formula>
      <formula>928376</formula>
    </cfRule>
  </conditionalFormatting>
  <conditionalFormatting sqref="H49 K49 M49">
    <cfRule type="cellIs" dxfId="4" priority="3" operator="between">
      <formula>$N$49</formula>
      <formula>$O$49</formula>
    </cfRule>
  </conditionalFormatting>
  <conditionalFormatting sqref="H50 K50 M50">
    <cfRule type="cellIs" dxfId="3" priority="2" operator="between">
      <formula>$N$50</formula>
      <formula>$O$50</formula>
    </cfRule>
  </conditionalFormatting>
  <conditionalFormatting sqref="H51 K51 M51">
    <cfRule type="cellIs" dxfId="2" priority="1" operator="between">
      <formula>$N$51</formula>
      <formula>$O$51</formula>
    </cfRule>
  </conditionalFormatting>
  <conditionalFormatting sqref="K15 M15">
    <cfRule type="cellIs" dxfId="1" priority="39" operator="between">
      <formula>$N$15</formula>
      <formula>$O$15</formula>
    </cfRule>
  </conditionalFormatting>
  <conditionalFormatting sqref="K28">
    <cfRule type="cellIs" dxfId="0" priority="25" operator="between">
      <formula>$N$28</formula>
      <formula>$O$28</formula>
    </cfRule>
  </conditionalFormatting>
  <pageMargins left="0.7" right="0.7" top="0.75" bottom="0.75" header="0.3" footer="0.3"/>
  <pageSetup paperSize="122" scale="66" fitToHeight="0"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1:AG20"/>
  <sheetViews>
    <sheetView showGridLines="0" zoomScale="90" zoomScaleNormal="90" zoomScaleSheetLayoutView="85" workbookViewId="0">
      <selection activeCell="A7" sqref="A7:M7"/>
    </sheetView>
  </sheetViews>
  <sheetFormatPr baseColWidth="10" defaultColWidth="6.5703125" defaultRowHeight="12.75" x14ac:dyDescent="0.25"/>
  <cols>
    <col min="1" max="3" width="10.5703125" style="26" customWidth="1"/>
    <col min="4" max="4" width="40.5703125" style="26" customWidth="1"/>
    <col min="5" max="5" width="12.42578125" style="26" customWidth="1"/>
    <col min="6" max="6" width="20.42578125" style="26" customWidth="1"/>
    <col min="7" max="12" width="10.5703125" style="26" customWidth="1"/>
    <col min="13" max="13" width="50.5703125" style="26" customWidth="1"/>
    <col min="14" max="16384" width="6.5703125" style="26"/>
  </cols>
  <sheetData>
    <row r="1" spans="1:33" s="24" customFormat="1" ht="29.25" customHeight="1" thickTop="1" x14ac:dyDescent="0.25">
      <c r="A1" s="246"/>
      <c r="B1" s="247"/>
      <c r="C1" s="252" t="s">
        <v>0</v>
      </c>
      <c r="D1" s="252"/>
      <c r="E1" s="252"/>
      <c r="F1" s="252"/>
      <c r="G1" s="252"/>
      <c r="H1" s="252"/>
      <c r="I1" s="252"/>
      <c r="J1" s="252"/>
      <c r="K1" s="252"/>
      <c r="L1" s="252"/>
      <c r="M1" s="30" t="s">
        <v>41</v>
      </c>
    </row>
    <row r="2" spans="1:33" s="24" customFormat="1" ht="29.25" customHeight="1" x14ac:dyDescent="0.25">
      <c r="A2" s="248"/>
      <c r="B2" s="249"/>
      <c r="C2" s="253" t="s">
        <v>2</v>
      </c>
      <c r="D2" s="253"/>
      <c r="E2" s="253"/>
      <c r="F2" s="253"/>
      <c r="G2" s="253"/>
      <c r="H2" s="253"/>
      <c r="I2" s="253"/>
      <c r="J2" s="253"/>
      <c r="K2" s="253"/>
      <c r="L2" s="253"/>
      <c r="M2" s="31" t="s">
        <v>3</v>
      </c>
    </row>
    <row r="3" spans="1:33" s="24" customFormat="1" ht="29.25" customHeight="1" thickBot="1" x14ac:dyDescent="0.3">
      <c r="A3" s="250"/>
      <c r="B3" s="251"/>
      <c r="C3" s="254" t="s">
        <v>42</v>
      </c>
      <c r="D3" s="254"/>
      <c r="E3" s="254"/>
      <c r="F3" s="254"/>
      <c r="G3" s="254"/>
      <c r="H3" s="254"/>
      <c r="I3" s="254"/>
      <c r="J3" s="254"/>
      <c r="K3" s="254"/>
      <c r="L3" s="254"/>
      <c r="M3" s="32" t="s">
        <v>43</v>
      </c>
    </row>
    <row r="4" spans="1:33" s="24" customFormat="1" ht="16.5" customHeight="1" thickTop="1" thickBot="1" x14ac:dyDescent="0.3">
      <c r="A4" s="255" t="s">
        <v>44</v>
      </c>
      <c r="B4" s="255"/>
      <c r="C4" s="255"/>
      <c r="D4" s="255"/>
      <c r="E4" s="255"/>
      <c r="F4" s="255"/>
      <c r="G4" s="255"/>
      <c r="H4" s="255"/>
      <c r="I4" s="255"/>
      <c r="J4" s="255"/>
      <c r="K4" s="255"/>
      <c r="L4" s="255"/>
      <c r="M4" s="25" t="s">
        <v>45</v>
      </c>
    </row>
    <row r="5" spans="1:33" ht="21.75" customHeight="1" x14ac:dyDescent="0.25">
      <c r="A5" s="256" t="s">
        <v>46</v>
      </c>
      <c r="B5" s="257"/>
      <c r="C5" s="257"/>
      <c r="D5" s="257"/>
      <c r="E5" s="257"/>
      <c r="F5" s="257"/>
      <c r="G5" s="257"/>
      <c r="H5" s="257"/>
      <c r="I5" s="257"/>
      <c r="J5" s="257"/>
      <c r="K5" s="257"/>
      <c r="L5" s="257"/>
      <c r="M5" s="258"/>
      <c r="N5" s="27"/>
      <c r="O5" s="27"/>
      <c r="P5" s="27"/>
      <c r="Q5" s="27"/>
      <c r="R5" s="27"/>
      <c r="S5" s="27"/>
      <c r="T5" s="27"/>
      <c r="U5" s="27"/>
      <c r="V5" s="27"/>
      <c r="W5" s="27"/>
      <c r="X5" s="27"/>
      <c r="Y5" s="27"/>
      <c r="Z5" s="27"/>
      <c r="AA5" s="27"/>
      <c r="AB5" s="27"/>
      <c r="AC5" s="27"/>
      <c r="AD5" s="27"/>
      <c r="AE5" s="27"/>
      <c r="AF5" s="27"/>
      <c r="AG5" s="27"/>
    </row>
    <row r="6" spans="1:33" ht="30" customHeight="1" x14ac:dyDescent="0.25">
      <c r="A6" s="259" t="s">
        <v>47</v>
      </c>
      <c r="B6" s="260"/>
      <c r="C6" s="260"/>
      <c r="D6" s="260"/>
      <c r="E6" s="260"/>
      <c r="F6" s="260"/>
      <c r="G6" s="260"/>
      <c r="H6" s="260"/>
      <c r="I6" s="260"/>
      <c r="J6" s="260"/>
      <c r="K6" s="260"/>
      <c r="L6" s="260"/>
      <c r="M6" s="261"/>
    </row>
    <row r="7" spans="1:33" ht="30" customHeight="1" x14ac:dyDescent="0.25">
      <c r="A7" s="262" t="s">
        <v>48</v>
      </c>
      <c r="B7" s="263"/>
      <c r="C7" s="263"/>
      <c r="D7" s="263"/>
      <c r="E7" s="263"/>
      <c r="F7" s="263"/>
      <c r="G7" s="263"/>
      <c r="H7" s="263"/>
      <c r="I7" s="263"/>
      <c r="J7" s="263"/>
      <c r="K7" s="263"/>
      <c r="L7" s="263"/>
      <c r="M7" s="264"/>
    </row>
    <row r="8" spans="1:33" ht="30" customHeight="1" x14ac:dyDescent="0.25">
      <c r="A8" s="262" t="s">
        <v>49</v>
      </c>
      <c r="B8" s="263"/>
      <c r="C8" s="263"/>
      <c r="D8" s="263"/>
      <c r="E8" s="263"/>
      <c r="F8" s="263"/>
      <c r="G8" s="263"/>
      <c r="H8" s="263"/>
      <c r="I8" s="263"/>
      <c r="J8" s="263"/>
      <c r="K8" s="263"/>
      <c r="L8" s="263"/>
      <c r="M8" s="264"/>
    </row>
    <row r="9" spans="1:33" ht="30" customHeight="1" x14ac:dyDescent="0.25">
      <c r="A9" s="243" t="s">
        <v>50</v>
      </c>
      <c r="B9" s="244"/>
      <c r="C9" s="244"/>
      <c r="D9" s="244"/>
      <c r="E9" s="244"/>
      <c r="F9" s="244"/>
      <c r="G9" s="244"/>
      <c r="H9" s="244"/>
      <c r="I9" s="244"/>
      <c r="J9" s="244"/>
      <c r="K9" s="244"/>
      <c r="L9" s="244"/>
      <c r="M9" s="245"/>
    </row>
    <row r="10" spans="1:33" ht="30" customHeight="1" x14ac:dyDescent="0.25">
      <c r="A10" s="243" t="s">
        <v>51</v>
      </c>
      <c r="B10" s="244"/>
      <c r="C10" s="244"/>
      <c r="D10" s="244"/>
      <c r="E10" s="244"/>
      <c r="F10" s="244"/>
      <c r="G10" s="244"/>
      <c r="H10" s="244"/>
      <c r="I10" s="244"/>
      <c r="J10" s="244"/>
      <c r="K10" s="244"/>
      <c r="L10" s="244"/>
      <c r="M10" s="245"/>
    </row>
    <row r="11" spans="1:33" ht="30" customHeight="1" x14ac:dyDescent="0.25">
      <c r="A11" s="243" t="s">
        <v>52</v>
      </c>
      <c r="B11" s="244"/>
      <c r="C11" s="244"/>
      <c r="D11" s="244"/>
      <c r="E11" s="244"/>
      <c r="F11" s="244"/>
      <c r="G11" s="244"/>
      <c r="H11" s="244"/>
      <c r="I11" s="244"/>
      <c r="J11" s="244"/>
      <c r="K11" s="244"/>
      <c r="L11" s="244"/>
      <c r="M11" s="245"/>
    </row>
    <row r="12" spans="1:33" ht="30" customHeight="1" x14ac:dyDescent="0.25">
      <c r="A12" s="262" t="s">
        <v>53</v>
      </c>
      <c r="B12" s="263"/>
      <c r="C12" s="263"/>
      <c r="D12" s="263"/>
      <c r="E12" s="263"/>
      <c r="F12" s="263"/>
      <c r="G12" s="263"/>
      <c r="H12" s="263"/>
      <c r="I12" s="263"/>
      <c r="J12" s="263"/>
      <c r="K12" s="263"/>
      <c r="L12" s="263"/>
      <c r="M12" s="264"/>
    </row>
    <row r="13" spans="1:33" ht="78" customHeight="1" x14ac:dyDescent="0.25">
      <c r="A13" s="262" t="s">
        <v>54</v>
      </c>
      <c r="B13" s="263"/>
      <c r="C13" s="263"/>
      <c r="D13" s="263"/>
      <c r="E13" s="263"/>
      <c r="F13" s="263"/>
      <c r="G13" s="263"/>
      <c r="H13" s="263"/>
      <c r="I13" s="263"/>
      <c r="J13" s="263"/>
      <c r="K13" s="263"/>
      <c r="L13" s="263"/>
      <c r="M13" s="264"/>
    </row>
    <row r="14" spans="1:33" ht="66" customHeight="1" x14ac:dyDescent="0.25">
      <c r="A14" s="265" t="s">
        <v>55</v>
      </c>
      <c r="B14" s="266"/>
      <c r="C14" s="266"/>
      <c r="D14" s="266"/>
      <c r="E14" s="266"/>
      <c r="F14" s="266"/>
      <c r="G14" s="266"/>
      <c r="H14" s="266"/>
      <c r="I14" s="266"/>
      <c r="J14" s="266"/>
      <c r="K14" s="266"/>
      <c r="L14" s="266"/>
      <c r="M14" s="267"/>
    </row>
    <row r="15" spans="1:33" ht="200.25" customHeight="1" x14ac:dyDescent="0.25">
      <c r="A15" s="265" t="s">
        <v>56</v>
      </c>
      <c r="B15" s="266"/>
      <c r="C15" s="266"/>
      <c r="D15" s="266"/>
      <c r="E15" s="266"/>
      <c r="F15" s="266"/>
      <c r="G15" s="266"/>
      <c r="H15" s="266"/>
      <c r="I15" s="266"/>
      <c r="J15" s="266"/>
      <c r="K15" s="266"/>
      <c r="L15" s="266"/>
      <c r="M15" s="267"/>
    </row>
    <row r="16" spans="1:33" ht="32.25" customHeight="1" x14ac:dyDescent="0.25">
      <c r="A16" s="265" t="s">
        <v>57</v>
      </c>
      <c r="B16" s="266"/>
      <c r="C16" s="266"/>
      <c r="D16" s="266"/>
      <c r="E16" s="266"/>
      <c r="F16" s="266"/>
      <c r="G16" s="266"/>
      <c r="H16" s="266"/>
      <c r="I16" s="266"/>
      <c r="J16" s="266"/>
      <c r="K16" s="266"/>
      <c r="L16" s="266"/>
      <c r="M16" s="267"/>
    </row>
    <row r="17" spans="1:13" ht="72.75" customHeight="1" x14ac:dyDescent="0.25">
      <c r="A17" s="265" t="s">
        <v>58</v>
      </c>
      <c r="B17" s="266"/>
      <c r="C17" s="266"/>
      <c r="D17" s="266"/>
      <c r="E17" s="266"/>
      <c r="F17" s="266"/>
      <c r="G17" s="266"/>
      <c r="H17" s="266"/>
      <c r="I17" s="266"/>
      <c r="J17" s="266"/>
      <c r="K17" s="266"/>
      <c r="L17" s="266"/>
      <c r="M17" s="267"/>
    </row>
    <row r="18" spans="1:13" ht="104.25" customHeight="1" x14ac:dyDescent="0.25">
      <c r="A18" s="265" t="s">
        <v>59</v>
      </c>
      <c r="B18" s="266"/>
      <c r="C18" s="266"/>
      <c r="D18" s="266"/>
      <c r="E18" s="266"/>
      <c r="F18" s="266"/>
      <c r="G18" s="266"/>
      <c r="H18" s="266"/>
      <c r="I18" s="266"/>
      <c r="J18" s="266"/>
      <c r="K18" s="266"/>
      <c r="L18" s="266"/>
      <c r="M18" s="267"/>
    </row>
    <row r="19" spans="1:13" ht="42.95" customHeight="1" thickBot="1" x14ac:dyDescent="0.3">
      <c r="A19" s="268" t="s">
        <v>60</v>
      </c>
      <c r="B19" s="269"/>
      <c r="C19" s="269"/>
      <c r="D19" s="269"/>
      <c r="E19" s="269"/>
      <c r="F19" s="269"/>
      <c r="G19" s="269"/>
      <c r="H19" s="269"/>
      <c r="I19" s="269"/>
      <c r="J19" s="269"/>
      <c r="K19" s="269"/>
      <c r="L19" s="269"/>
      <c r="M19" s="270"/>
    </row>
    <row r="20" spans="1:13" ht="42.95" customHeight="1" x14ac:dyDescent="0.25">
      <c r="A20" s="29"/>
      <c r="B20" s="29"/>
      <c r="C20" s="29"/>
      <c r="D20" s="29"/>
      <c r="E20" s="29"/>
      <c r="F20" s="29"/>
      <c r="G20" s="29"/>
      <c r="H20" s="29"/>
      <c r="I20" s="29"/>
      <c r="J20" s="29"/>
      <c r="K20" s="29"/>
      <c r="L20" s="29"/>
      <c r="M20" s="29"/>
    </row>
  </sheetData>
  <mergeCells count="20">
    <mergeCell ref="A18:M18"/>
    <mergeCell ref="A19:M19"/>
    <mergeCell ref="A12:M12"/>
    <mergeCell ref="A13:M13"/>
    <mergeCell ref="A14:M14"/>
    <mergeCell ref="A15:M15"/>
    <mergeCell ref="A16:M16"/>
    <mergeCell ref="A17:M17"/>
    <mergeCell ref="A11:M11"/>
    <mergeCell ref="A1:B3"/>
    <mergeCell ref="C1:L1"/>
    <mergeCell ref="C2:L2"/>
    <mergeCell ref="C3:L3"/>
    <mergeCell ref="A4:L4"/>
    <mergeCell ref="A5:M5"/>
    <mergeCell ref="A6:M6"/>
    <mergeCell ref="A7:M7"/>
    <mergeCell ref="A8:M8"/>
    <mergeCell ref="A9:M9"/>
    <mergeCell ref="A10:M10"/>
  </mergeCells>
  <pageMargins left="0.70866141732283472" right="0.70866141732283472" top="0.74803149606299213" bottom="0.74803149606299213" header="0.31496062992125984" footer="0.31496062992125984"/>
  <pageSetup scale="52" orientation="landscape"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A23"/>
  <sheetViews>
    <sheetView workbookViewId="0">
      <selection activeCell="A2" sqref="A2"/>
    </sheetView>
  </sheetViews>
  <sheetFormatPr baseColWidth="10" defaultColWidth="11.42578125" defaultRowHeight="15" x14ac:dyDescent="0.25"/>
  <sheetData>
    <row r="1" spans="1:1" x14ac:dyDescent="0.25">
      <c r="A1" t="s">
        <v>61</v>
      </c>
    </row>
    <row r="2" spans="1:1" x14ac:dyDescent="0.25">
      <c r="A2" s="20" t="s">
        <v>62</v>
      </c>
    </row>
    <row r="3" spans="1:1" x14ac:dyDescent="0.25">
      <c r="A3" s="20" t="s">
        <v>63</v>
      </c>
    </row>
    <row r="4" spans="1:1" x14ac:dyDescent="0.25">
      <c r="A4" s="20" t="s">
        <v>64</v>
      </c>
    </row>
    <row r="5" spans="1:1" x14ac:dyDescent="0.25">
      <c r="A5" s="21" t="s">
        <v>65</v>
      </c>
    </row>
    <row r="6" spans="1:1" x14ac:dyDescent="0.25">
      <c r="A6" s="21" t="s">
        <v>66</v>
      </c>
    </row>
    <row r="7" spans="1:1" x14ac:dyDescent="0.25">
      <c r="A7" s="21" t="s">
        <v>67</v>
      </c>
    </row>
    <row r="8" spans="1:1" x14ac:dyDescent="0.25">
      <c r="A8" s="21" t="s">
        <v>68</v>
      </c>
    </row>
    <row r="9" spans="1:1" x14ac:dyDescent="0.25">
      <c r="A9" s="21" t="s">
        <v>69</v>
      </c>
    </row>
    <row r="10" spans="1:1" x14ac:dyDescent="0.25">
      <c r="A10" s="21" t="s">
        <v>70</v>
      </c>
    </row>
    <row r="11" spans="1:1" x14ac:dyDescent="0.25">
      <c r="A11" s="21" t="s">
        <v>71</v>
      </c>
    </row>
    <row r="12" spans="1:1" x14ac:dyDescent="0.25">
      <c r="A12" s="21" t="s">
        <v>72</v>
      </c>
    </row>
    <row r="13" spans="1:1" x14ac:dyDescent="0.25">
      <c r="A13" s="21" t="s">
        <v>73</v>
      </c>
    </row>
    <row r="14" spans="1:1" x14ac:dyDescent="0.25">
      <c r="A14" s="21" t="s">
        <v>74</v>
      </c>
    </row>
    <row r="15" spans="1:1" x14ac:dyDescent="0.25">
      <c r="A15" s="21" t="s">
        <v>75</v>
      </c>
    </row>
    <row r="16" spans="1:1" x14ac:dyDescent="0.25">
      <c r="A16" s="21" t="s">
        <v>76</v>
      </c>
    </row>
    <row r="17" spans="1:1" x14ac:dyDescent="0.25">
      <c r="A17" s="21" t="s">
        <v>77</v>
      </c>
    </row>
    <row r="18" spans="1:1" x14ac:dyDescent="0.25">
      <c r="A18" s="21" t="s">
        <v>78</v>
      </c>
    </row>
    <row r="19" spans="1:1" x14ac:dyDescent="0.25">
      <c r="A19" s="21" t="s">
        <v>79</v>
      </c>
    </row>
    <row r="20" spans="1:1" x14ac:dyDescent="0.25">
      <c r="A20" s="21" t="s">
        <v>80</v>
      </c>
    </row>
    <row r="21" spans="1:1" x14ac:dyDescent="0.25">
      <c r="A21" s="21" t="s">
        <v>81</v>
      </c>
    </row>
    <row r="22" spans="1:1" x14ac:dyDescent="0.25">
      <c r="A22" s="21" t="s">
        <v>82</v>
      </c>
    </row>
    <row r="23" spans="1:1" x14ac:dyDescent="0.25">
      <c r="A23" s="21" t="s">
        <v>83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2cad56f-6c4f-45b8-9c5e-e3c127658d2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C56A342487D26439239CD7A91E08013" ma:contentTypeVersion="12" ma:contentTypeDescription="Create a new document." ma:contentTypeScope="" ma:versionID="dc6867b55d0fcb77b228ead7637c3bf7">
  <xsd:schema xmlns:xsd="http://www.w3.org/2001/XMLSchema" xmlns:xs="http://www.w3.org/2001/XMLSchema" xmlns:p="http://schemas.microsoft.com/office/2006/metadata/properties" xmlns:ns3="42cad56f-6c4f-45b8-9c5e-e3c127658d20" xmlns:ns4="c371993e-bcc1-4b1c-ada9-1437a41e1cdb" targetNamespace="http://schemas.microsoft.com/office/2006/metadata/properties" ma:root="true" ma:fieldsID="73eb49ecea04a76ca8ae71cf80153316" ns3:_="" ns4:_="">
    <xsd:import namespace="42cad56f-6c4f-45b8-9c5e-e3c127658d20"/>
    <xsd:import namespace="c371993e-bcc1-4b1c-ada9-1437a41e1cdb"/>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LengthInSeconds" minOccurs="0"/>
                <xsd:element ref="ns4:SharedWithUsers" minOccurs="0"/>
                <xsd:element ref="ns4:SharedWithDetails" minOccurs="0"/>
                <xsd:element ref="ns4:SharingHintHash" minOccurs="0"/>
                <xsd:element ref="ns3:MediaServiceAutoKeyPoints" minOccurs="0"/>
                <xsd:element ref="ns3:MediaServiceKeyPoints"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cad56f-6c4f-45b8-9c5e-e3c127658d2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_activity" ma:index="19"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371993e-bcc1-4b1c-ada9-1437a41e1cdb"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A9E7651-CE68-4E20-88D4-5FAB1D4C223D}">
  <ds:schemaRefs>
    <ds:schemaRef ds:uri="http://schemas.microsoft.com/office/2006/metadata/properties"/>
    <ds:schemaRef ds:uri="http://schemas.microsoft.com/office/infopath/2007/PartnerControls"/>
    <ds:schemaRef ds:uri="42cad56f-6c4f-45b8-9c5e-e3c127658d20"/>
  </ds:schemaRefs>
</ds:datastoreItem>
</file>

<file path=customXml/itemProps2.xml><?xml version="1.0" encoding="utf-8"?>
<ds:datastoreItem xmlns:ds="http://schemas.openxmlformats.org/officeDocument/2006/customXml" ds:itemID="{8BE3EF7D-E1A1-47C1-BD5B-5746E86FC5AC}">
  <ds:schemaRefs>
    <ds:schemaRef ds:uri="http://schemas.microsoft.com/sharepoint/v3/contenttype/forms"/>
  </ds:schemaRefs>
</ds:datastoreItem>
</file>

<file path=customXml/itemProps3.xml><?xml version="1.0" encoding="utf-8"?>
<ds:datastoreItem xmlns:ds="http://schemas.openxmlformats.org/officeDocument/2006/customXml" ds:itemID="{AC1DC256-62B0-4126-BB15-6F4D89B2C9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cad56f-6c4f-45b8-9c5e-e3c127658d20"/>
    <ds:schemaRef ds:uri="c371993e-bcc1-4b1c-ada9-1437a41e1c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CUADRO COMPARATIVO</vt:lpstr>
      <vt:lpstr>CONSUMIBLES DE IMPRESION</vt:lpstr>
      <vt:lpstr>INSTRUCTIVO DILIGENCIAMIENTO</vt:lpstr>
      <vt:lpstr>Hoja1</vt:lpstr>
      <vt:lpstr>'CUADRO COMPARATIVO'!Área_de_impresión</vt:lpstr>
      <vt:lpstr>'INSTRUCTIVO DILIGENCIAMIENTO'!Área_de_impresión</vt:lpstr>
      <vt:lpstr>'INSTRUCTIVO DILIGENCIAMIENTO'!Títulos_a_imprimir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Jeffry Duvan Pava Mur</dc:creator>
  <cp:keywords/>
  <dc:description/>
  <cp:lastModifiedBy>Sebastian Rojas Rojas</cp:lastModifiedBy>
  <cp:revision/>
  <cp:lastPrinted>2025-06-04T18:52:15Z</cp:lastPrinted>
  <dcterms:created xsi:type="dcterms:W3CDTF">2021-04-15T21:55:13Z</dcterms:created>
  <dcterms:modified xsi:type="dcterms:W3CDTF">2025-06-04T20:24:15Z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0x010100DC56A342487D26439239CD7A91E08013</vt:lpwstr>
  </property>
</Properties>
</file>