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29"/>
  <workbookPr/>
  <mc:AlternateContent xmlns:mc="http://schemas.openxmlformats.org/markup-compatibility/2006">
    <mc:Choice Requires="x15">
      <x15ac:absPath xmlns:x15ac="http://schemas.microsoft.com/office/spreadsheetml/2010/11/ac" url="/Users/sandravivas/Documents/SANDRA VIVAS/ENTIDADES PUBLICAS/ALCALDIA SANTA ROSA/2025/CLE 2025/SEGUNDO PROCESO/"/>
    </mc:Choice>
  </mc:AlternateContent>
  <xr:revisionPtr revIDLastSave="0" documentId="13_ncr:1_{80BC5972-F808-ED43-B4F7-7EA4ED364E2F}" xr6:coauthVersionLast="47" xr6:coauthVersionMax="47" xr10:uidLastSave="{00000000-0000-0000-0000-000000000000}"/>
  <bookViews>
    <workbookView xWindow="0" yWindow="720" windowWidth="29400" windowHeight="1840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1" l="1"/>
  <c r="L11" i="1"/>
  <c r="L10" i="1"/>
  <c r="L9" i="1"/>
  <c r="L8" i="1"/>
  <c r="L7" i="1"/>
  <c r="L6" i="1"/>
  <c r="L5" i="1"/>
  <c r="I22" i="1"/>
  <c r="I21" i="1"/>
  <c r="J18" i="1"/>
  <c r="J22" i="1"/>
  <c r="J21" i="1"/>
  <c r="H15" i="1" l="1"/>
  <c r="H14" i="1"/>
  <c r="H13" i="1"/>
  <c r="L4" i="1"/>
  <c r="J13" i="1"/>
  <c r="I13" i="1"/>
  <c r="J12" i="1"/>
  <c r="I12" i="1"/>
  <c r="H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G4" authorId="0" shapeId="0" xr:uid="{00000000-0006-0000-0000-000001000000}">
      <text>
        <r>
          <rPr>
            <b/>
            <sz val="9"/>
            <rFont val="Tahoma"/>
            <family val="2"/>
          </rPr>
          <t>valor corresponde a:
pernoctada por persona</t>
        </r>
        <r>
          <rPr>
            <sz val="9"/>
            <rFont val="Tahoma"/>
            <family val="2"/>
          </rPr>
          <t xml:space="preserve">
</t>
        </r>
      </text>
    </comment>
    <comment ref="G5" authorId="0" shapeId="0" xr:uid="{00000000-0006-0000-0000-000002000000}">
      <text>
        <r>
          <rPr>
            <b/>
            <sz val="9"/>
            <rFont val="Tahoma"/>
            <family val="2"/>
          </rPr>
          <t>valor corresponde a:
3 comidas 
2 refrigerios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<sst xmlns="http://schemas.openxmlformats.org/spreadsheetml/2006/main" count="53" uniqueCount="41">
  <si>
    <t>PRESUPUESTO OFICIAL 2025</t>
  </si>
  <si>
    <t>CANASTA BASICA LEY 1315 DE 2009</t>
  </si>
  <si>
    <t>COMPONENTE</t>
  </si>
  <si>
    <t>DETALLE</t>
  </si>
  <si>
    <t>unidad /medida</t>
  </si>
  <si>
    <t>FRECUENCIA</t>
  </si>
  <si>
    <t>No BENEFICI</t>
  </si>
  <si>
    <t>CANT/MES</t>
  </si>
  <si>
    <t>MES COTIZADO</t>
  </si>
  <si>
    <t>DIVINO PASTOR VALOR/MES</t>
  </si>
  <si>
    <t>ARCA DE NOE VALOR/MES</t>
  </si>
  <si>
    <t>ALOJAMIENTO</t>
  </si>
  <si>
    <t>Habitación de acomodación colectiva, dotado de cama, colchón, sábana cobija,</t>
  </si>
  <si>
    <t>dia</t>
  </si>
  <si>
    <t>diario</t>
  </si>
  <si>
    <t>ALIMENTACIÓN (sana, equlibrada y nutricional) COFORME A MINUTAS ADJUNTAS</t>
  </si>
  <si>
    <t xml:space="preserve">1   desayuno,   1 almuerzo y 1 cena, 2   refrigerios (mañana y tarde), </t>
  </si>
  <si>
    <t>Paquete de racion diaria</t>
  </si>
  <si>
    <t>DOTACIÓN</t>
  </si>
  <si>
    <t xml:space="preserve">kit    incontinencia    mensual (paquete de pañales x 90), crema antiescaras 500 mg, </t>
  </si>
  <si>
    <t>kit</t>
  </si>
  <si>
    <t>mes</t>
  </si>
  <si>
    <t>CUIDADO INTEGRAL TALENTO HUMANO promocion de la salud, cuidados, Acompañamiento en salud, y en actividades de la vida diaria (comer, vestirse, bañarse, uso del retrete, aseo personal etc), seguimiento en salud (tratamientos, suministro de medicamentos, gestión de atención en salud)</t>
  </si>
  <si>
    <t>1 Direccion Tecnica</t>
  </si>
  <si>
    <t>persona</t>
  </si>
  <si>
    <t>10 auxiliares de enfermería,</t>
  </si>
  <si>
    <t>2 cuidadores</t>
  </si>
  <si>
    <t>5 Servicios generales: aseadores</t>
  </si>
  <si>
    <t>4 manipuladoras de alimentos</t>
  </si>
  <si>
    <t>valor am/ mes</t>
  </si>
  <si>
    <t>SUMATORIA</t>
  </si>
  <si>
    <t>/ 3</t>
  </si>
  <si>
    <t>PROMEDIO POR MES</t>
  </si>
  <si>
    <t>PROMEDIO POR DIA</t>
  </si>
  <si>
    <t>DIAS DE ATENCIÓN</t>
  </si>
  <si>
    <t xml:space="preserve">VALOR TOTAL </t>
  </si>
  <si>
    <t>PROMEDIO</t>
  </si>
  <si>
    <t xml:space="preserve"> </t>
  </si>
  <si>
    <t>APORTE MUNICIPIO</t>
  </si>
  <si>
    <t xml:space="preserve">APORTE ESAL </t>
  </si>
  <si>
    <t>FUNDACION CRISTIANA CASA HOGAR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</si>
</sst>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1" formatCode="_-* #,##0_-;\-* #,##0_-;_-* &quot;-&quot;_-;_-@_-"/>
    <numFmt numFmtId="164" formatCode="_-&quot;$&quot;* #,##0.00_-;\-&quot;$&quot;* #,##0.00_-;_-&quot;$&quot;* &quot;-&quot;??_-;_-@_-"/>
    <numFmt numFmtId="165" formatCode="_(&quot;$&quot;* #,##0.00_);_(&quot;$&quot;* \(#,##0.00\);_(&quot;$&quot;* &quot;-&quot;??_);_(@_)"/>
    <numFmt numFmtId="166" formatCode="_ * #,##0.00_ ;_ * \-#,##0.00_ ;_ * &quot;-&quot;??_ ;_ @_ "/>
    <numFmt numFmtId="167" formatCode="_ * #,##0_ ;_ * \-#,##0_ ;_ * &quot;-&quot;_ ;_ @_ "/>
    <numFmt numFmtId="168" formatCode="_-&quot;$&quot;\ * #,##0_-;\-&quot;$&quot;\ * #,##0_-;_-&quot;$&quot;\ * &quot;-&quot;??_-;_-@_-"/>
    <numFmt numFmtId="169" formatCode="#,##0_ ;\-#,##0\ "/>
    <numFmt numFmtId="170" formatCode="_-* #,##0_-;\-* #,##0_-;_-* &quot;-&quot;??_-;_-@_-"/>
    <numFmt numFmtId="171" formatCode="_-&quot;$&quot;\ * #,##0.00_-;\-&quot;$&quot;\ * #,##0.00_-;_-&quot;$&quot;\ * &quot;-&quot;??_-;_-@_-"/>
  </numFmts>
  <fonts count="15" x14ac:knownFonts="1">
    <font>
      <sz val="11"/>
      <color theme="1"/>
      <name val="Calibri"/>
      <charset val="134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0"/>
      <color theme="1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166" fontId="11" fillId="0" borderId="0" applyFont="0" applyFill="0" applyBorder="0" applyAlignment="0" applyProtection="0">
      <alignment vertical="center"/>
    </xf>
    <xf numFmtId="165" fontId="11" fillId="0" borderId="0" applyFont="0" applyFill="0" applyBorder="0" applyAlignment="0" applyProtection="0">
      <alignment vertical="center"/>
    </xf>
    <xf numFmtId="167" fontId="1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168" fontId="3" fillId="2" borderId="1" xfId="0" applyNumberFormat="1" applyFont="1" applyFill="1" applyBorder="1" applyAlignment="1">
      <alignment vertical="center" wrapText="1"/>
    </xf>
    <xf numFmtId="168" fontId="4" fillId="3" borderId="1" xfId="0" applyNumberFormat="1" applyFont="1" applyFill="1" applyBorder="1" applyAlignment="1">
      <alignment horizontal="center" vertical="center" wrapText="1"/>
    </xf>
    <xf numFmtId="168" fontId="5" fillId="2" borderId="1" xfId="0" applyNumberFormat="1" applyFont="1" applyFill="1" applyBorder="1" applyAlignment="1">
      <alignment horizontal="center" vertical="center" wrapText="1"/>
    </xf>
    <xf numFmtId="168" fontId="3" fillId="2" borderId="1" xfId="0" applyNumberFormat="1" applyFont="1" applyFill="1" applyBorder="1" applyAlignment="1">
      <alignment horizontal="center" vertical="center" wrapText="1"/>
    </xf>
    <xf numFmtId="169" fontId="3" fillId="2" borderId="1" xfId="2" applyNumberFormat="1" applyFont="1" applyFill="1" applyBorder="1" applyAlignment="1">
      <alignment horizontal="center" vertical="center" wrapText="1"/>
    </xf>
    <xf numFmtId="168" fontId="3" fillId="0" borderId="1" xfId="0" applyNumberFormat="1" applyFont="1" applyBorder="1" applyAlignment="1">
      <alignment horizontal="center" vertical="center" wrapText="1"/>
    </xf>
    <xf numFmtId="168" fontId="5" fillId="2" borderId="1" xfId="0" applyNumberFormat="1" applyFont="1" applyFill="1" applyBorder="1" applyAlignment="1">
      <alignment horizontal="left" vertical="center" wrapText="1"/>
    </xf>
    <xf numFmtId="168" fontId="5" fillId="2" borderId="1" xfId="0" applyNumberFormat="1" applyFont="1" applyFill="1" applyBorder="1" applyAlignment="1">
      <alignment vertical="center" wrapText="1"/>
    </xf>
    <xf numFmtId="0" fontId="6" fillId="0" borderId="0" xfId="0" applyFont="1" applyAlignment="1"/>
    <xf numFmtId="168" fontId="4" fillId="0" borderId="1" xfId="0" applyNumberFormat="1" applyFont="1" applyBorder="1" applyAlignment="1">
      <alignment horizontal="center" vertical="center" wrapText="1"/>
    </xf>
    <xf numFmtId="170" fontId="7" fillId="0" borderId="0" xfId="1" applyNumberFormat="1" applyFont="1" applyAlignment="1"/>
    <xf numFmtId="0" fontId="2" fillId="0" borderId="0" xfId="0" applyFont="1">
      <alignment vertical="center"/>
    </xf>
    <xf numFmtId="41" fontId="8" fillId="0" borderId="1" xfId="3" applyNumberFormat="1" applyFont="1" applyBorder="1" applyAlignment="1">
      <alignment horizontal="center" vertical="center" wrapText="1"/>
    </xf>
    <xf numFmtId="41" fontId="2" fillId="0" borderId="1" xfId="3" applyNumberFormat="1" applyFont="1" applyBorder="1" applyAlignment="1">
      <alignment vertical="center"/>
    </xf>
    <xf numFmtId="170" fontId="2" fillId="0" borderId="1" xfId="1" applyNumberFormat="1" applyFont="1" applyBorder="1" applyAlignment="1">
      <alignment vertical="center"/>
    </xf>
    <xf numFmtId="170" fontId="2" fillId="0" borderId="0" xfId="1" applyNumberFormat="1" applyFont="1" applyAlignment="1"/>
    <xf numFmtId="168" fontId="2" fillId="0" borderId="0" xfId="0" applyNumberFormat="1" applyFont="1" applyAlignment="1"/>
    <xf numFmtId="168" fontId="3" fillId="4" borderId="1" xfId="2" applyNumberFormat="1" applyFont="1" applyFill="1" applyBorder="1" applyAlignment="1">
      <alignment horizontal="center" vertical="center" wrapText="1"/>
    </xf>
    <xf numFmtId="170" fontId="2" fillId="0" borderId="0" xfId="1" applyNumberFormat="1" applyFont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171" fontId="2" fillId="0" borderId="0" xfId="0" applyNumberFormat="1" applyFont="1">
      <alignment vertical="center"/>
    </xf>
    <xf numFmtId="168" fontId="12" fillId="4" borderId="1" xfId="0" applyNumberFormat="1" applyFont="1" applyFill="1" applyBorder="1" applyAlignment="1">
      <alignment vertical="center" wrapText="1"/>
    </xf>
    <xf numFmtId="168" fontId="0" fillId="5" borderId="11" xfId="0" applyNumberFormat="1" applyFill="1" applyBorder="1" applyAlignment="1"/>
    <xf numFmtId="164" fontId="0" fillId="0" borderId="0" xfId="0" applyNumberFormat="1">
      <alignment vertical="center"/>
    </xf>
    <xf numFmtId="168" fontId="4" fillId="6" borderId="1" xfId="2" applyNumberFormat="1" applyFont="1" applyFill="1" applyBorder="1" applyAlignment="1">
      <alignment horizontal="center" vertical="center" wrapText="1"/>
    </xf>
    <xf numFmtId="10" fontId="2" fillId="0" borderId="0" xfId="4" applyNumberFormat="1" applyFont="1"/>
    <xf numFmtId="171" fontId="14" fillId="6" borderId="4" xfId="0" applyNumberFormat="1" applyFont="1" applyFill="1" applyBorder="1" applyAlignment="1">
      <alignment vertical="center" wrapText="1"/>
    </xf>
    <xf numFmtId="168" fontId="14" fillId="6" borderId="1" xfId="2" applyNumberFormat="1" applyFont="1" applyFill="1" applyBorder="1" applyAlignment="1">
      <alignment horizontal="center" vertical="center" wrapText="1"/>
    </xf>
    <xf numFmtId="168" fontId="0" fillId="0" borderId="1" xfId="0" applyNumberFormat="1" applyBorder="1">
      <alignment vertical="center"/>
    </xf>
    <xf numFmtId="168" fontId="4" fillId="6" borderId="2" xfId="0" applyNumberFormat="1" applyFont="1" applyFill="1" applyBorder="1" applyAlignment="1">
      <alignment horizontal="center" vertical="center" wrapText="1"/>
    </xf>
    <xf numFmtId="168" fontId="4" fillId="6" borderId="3" xfId="0" applyNumberFormat="1" applyFont="1" applyFill="1" applyBorder="1" applyAlignment="1">
      <alignment horizontal="center" vertical="center" wrapText="1"/>
    </xf>
    <xf numFmtId="168" fontId="4" fillId="2" borderId="1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9" fontId="3" fillId="2" borderId="1" xfId="2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168" fontId="3" fillId="2" borderId="2" xfId="0" applyNumberFormat="1" applyFont="1" applyFill="1" applyBorder="1" applyAlignment="1">
      <alignment horizontal="center" vertical="center" wrapText="1"/>
    </xf>
    <xf numFmtId="168" fontId="3" fillId="2" borderId="3" xfId="0" applyNumberFormat="1" applyFont="1" applyFill="1" applyBorder="1" applyAlignment="1">
      <alignment horizontal="center" vertical="center" wrapText="1"/>
    </xf>
    <xf numFmtId="168" fontId="3" fillId="2" borderId="4" xfId="0" applyNumberFormat="1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</cellXfs>
  <cellStyles count="5">
    <cellStyle name="Millares" xfId="1" builtinId="3"/>
    <cellStyle name="Millares [0]" xfId="3" builtinId="6"/>
    <cellStyle name="Moneda" xfId="2" builtinId="4"/>
    <cellStyle name="Normal" xfId="0" builtinId="0"/>
    <cellStyle name="Porcentaje" xfId="4" builtinId="5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zoomScale="112" workbookViewId="0">
      <selection activeCell="H4" sqref="H4"/>
    </sheetView>
  </sheetViews>
  <sheetFormatPr baseColWidth="10" defaultColWidth="11" defaultRowHeight="15" x14ac:dyDescent="0.2"/>
  <cols>
    <col min="1" max="1" width="13.5" style="1" customWidth="1"/>
    <col min="2" max="2" width="14.5" style="1" customWidth="1"/>
    <col min="3" max="6" width="11" style="1"/>
    <col min="7" max="7" width="12.5" style="1" bestFit="1" customWidth="1"/>
    <col min="8" max="8" width="13.83203125" style="1" bestFit="1" customWidth="1"/>
    <col min="9" max="9" width="15.5" style="1" bestFit="1" customWidth="1"/>
    <col min="10" max="10" width="14" style="1" bestFit="1" customWidth="1"/>
    <col min="11" max="11" width="4.1640625" style="1" customWidth="1"/>
    <col min="12" max="12" width="14" bestFit="1" customWidth="1"/>
    <col min="13" max="16384" width="11" style="1"/>
  </cols>
  <sheetData>
    <row r="1" spans="1:12" ht="16" x14ac:dyDescent="0.2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14"/>
    </row>
    <row r="2" spans="1:12" ht="15" customHeight="1" x14ac:dyDescent="0.2">
      <c r="A2" s="40" t="s">
        <v>1</v>
      </c>
      <c r="B2" s="41"/>
      <c r="C2" s="41"/>
      <c r="D2" s="41"/>
      <c r="E2" s="41"/>
      <c r="F2" s="41"/>
      <c r="G2" s="41"/>
      <c r="H2" s="41"/>
      <c r="I2" s="41"/>
      <c r="J2" s="42"/>
      <c r="K2" s="14"/>
    </row>
    <row r="3" spans="1:12" ht="49.5" customHeight="1" x14ac:dyDescent="0.2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40</v>
      </c>
      <c r="J3" s="4" t="s">
        <v>10</v>
      </c>
      <c r="K3" s="15"/>
      <c r="L3" s="4" t="s">
        <v>36</v>
      </c>
    </row>
    <row r="4" spans="1:12" ht="78.75" customHeight="1" x14ac:dyDescent="0.2">
      <c r="A4" s="5" t="s">
        <v>11</v>
      </c>
      <c r="B4" s="5" t="s">
        <v>12</v>
      </c>
      <c r="C4" s="5" t="s">
        <v>13</v>
      </c>
      <c r="D4" s="6" t="s">
        <v>14</v>
      </c>
      <c r="E4" s="7">
        <v>78</v>
      </c>
      <c r="F4" s="7">
        <v>78</v>
      </c>
      <c r="G4" s="7">
        <v>1</v>
      </c>
      <c r="H4" s="8">
        <v>30200000</v>
      </c>
      <c r="I4" s="8">
        <v>30300000</v>
      </c>
      <c r="J4" s="8">
        <v>31500000</v>
      </c>
      <c r="K4" s="16"/>
      <c r="L4" s="31">
        <f t="shared" ref="L4:L11" si="0">AVERAGE(H4:J4)</f>
        <v>30666666.666666668</v>
      </c>
    </row>
    <row r="5" spans="1:12" ht="93" customHeight="1" x14ac:dyDescent="0.2">
      <c r="A5" s="5" t="s">
        <v>15</v>
      </c>
      <c r="B5" s="5" t="s">
        <v>16</v>
      </c>
      <c r="C5" s="5" t="s">
        <v>17</v>
      </c>
      <c r="D5" s="6" t="s">
        <v>14</v>
      </c>
      <c r="E5" s="7">
        <v>78</v>
      </c>
      <c r="F5" s="7">
        <v>2340</v>
      </c>
      <c r="G5" s="7">
        <v>1</v>
      </c>
      <c r="H5" s="8">
        <v>122000000</v>
      </c>
      <c r="I5" s="8">
        <v>120000000</v>
      </c>
      <c r="J5" s="8">
        <v>122000000</v>
      </c>
      <c r="K5" s="16"/>
      <c r="L5" s="31">
        <f t="shared" si="0"/>
        <v>121333333.33333333</v>
      </c>
    </row>
    <row r="6" spans="1:12" ht="84.75" customHeight="1" x14ac:dyDescent="0.2">
      <c r="A6" s="5" t="s">
        <v>18</v>
      </c>
      <c r="B6" s="5" t="s">
        <v>19</v>
      </c>
      <c r="C6" s="5" t="s">
        <v>20</v>
      </c>
      <c r="D6" s="6" t="s">
        <v>21</v>
      </c>
      <c r="E6" s="7">
        <v>20</v>
      </c>
      <c r="F6" s="7">
        <v>20</v>
      </c>
      <c r="G6" s="7">
        <v>1</v>
      </c>
      <c r="H6" s="8">
        <v>5650000</v>
      </c>
      <c r="I6" s="8">
        <v>5600000</v>
      </c>
      <c r="J6" s="8">
        <v>5800000</v>
      </c>
      <c r="K6" s="16"/>
      <c r="L6" s="31">
        <f t="shared" si="0"/>
        <v>5683333.333333333</v>
      </c>
    </row>
    <row r="7" spans="1:12" ht="26" x14ac:dyDescent="0.2">
      <c r="A7" s="35" t="s">
        <v>22</v>
      </c>
      <c r="B7" s="9" t="s">
        <v>23</v>
      </c>
      <c r="C7" s="5" t="s">
        <v>24</v>
      </c>
      <c r="D7" s="6" t="s">
        <v>21</v>
      </c>
      <c r="E7" s="38">
        <v>78</v>
      </c>
      <c r="F7" s="7">
        <v>1</v>
      </c>
      <c r="G7" s="7">
        <v>1</v>
      </c>
      <c r="H7" s="8">
        <v>2500000</v>
      </c>
      <c r="I7" s="8">
        <v>2700000</v>
      </c>
      <c r="J7" s="8">
        <v>2600000</v>
      </c>
      <c r="K7" s="17"/>
      <c r="L7" s="31">
        <f t="shared" si="0"/>
        <v>2600000</v>
      </c>
    </row>
    <row r="8" spans="1:12" ht="26" x14ac:dyDescent="0.2">
      <c r="A8" s="36"/>
      <c r="B8" s="10" t="s">
        <v>25</v>
      </c>
      <c r="C8" s="5" t="s">
        <v>24</v>
      </c>
      <c r="D8" s="6" t="s">
        <v>21</v>
      </c>
      <c r="E8" s="38"/>
      <c r="F8" s="7">
        <v>10</v>
      </c>
      <c r="G8" s="7">
        <v>1</v>
      </c>
      <c r="H8" s="8">
        <v>23500000</v>
      </c>
      <c r="I8" s="8">
        <v>23800000</v>
      </c>
      <c r="J8" s="8">
        <v>23500000</v>
      </c>
      <c r="K8" s="17"/>
      <c r="L8" s="31">
        <f t="shared" si="0"/>
        <v>23600000</v>
      </c>
    </row>
    <row r="9" spans="1:12" x14ac:dyDescent="0.2">
      <c r="A9" s="36"/>
      <c r="B9" s="10" t="s">
        <v>26</v>
      </c>
      <c r="C9" s="5" t="s">
        <v>24</v>
      </c>
      <c r="D9" s="6" t="s">
        <v>21</v>
      </c>
      <c r="E9" s="38"/>
      <c r="F9" s="7">
        <v>2</v>
      </c>
      <c r="G9" s="7">
        <v>1</v>
      </c>
      <c r="H9" s="8">
        <v>4450000</v>
      </c>
      <c r="I9" s="8">
        <v>4500000</v>
      </c>
      <c r="J9" s="8">
        <v>4360000</v>
      </c>
      <c r="K9" s="17"/>
      <c r="L9" s="31">
        <f t="shared" si="0"/>
        <v>4436666.666666667</v>
      </c>
    </row>
    <row r="10" spans="1:12" ht="39" x14ac:dyDescent="0.2">
      <c r="A10" s="36"/>
      <c r="B10" s="9" t="s">
        <v>27</v>
      </c>
      <c r="C10" s="5" t="s">
        <v>24</v>
      </c>
      <c r="D10" s="6" t="s">
        <v>21</v>
      </c>
      <c r="E10" s="38"/>
      <c r="F10" s="7">
        <v>5</v>
      </c>
      <c r="G10" s="7">
        <v>1</v>
      </c>
      <c r="H10" s="8">
        <v>10950000</v>
      </c>
      <c r="I10" s="8">
        <v>10900000</v>
      </c>
      <c r="J10" s="8">
        <v>10900000</v>
      </c>
      <c r="K10" s="17"/>
      <c r="L10" s="31">
        <f t="shared" si="0"/>
        <v>10916666.666666666</v>
      </c>
    </row>
    <row r="11" spans="1:12" ht="56.5" customHeight="1" x14ac:dyDescent="0.2">
      <c r="A11" s="37"/>
      <c r="B11" s="10" t="s">
        <v>28</v>
      </c>
      <c r="C11" s="5" t="s">
        <v>24</v>
      </c>
      <c r="D11" s="6" t="s">
        <v>21</v>
      </c>
      <c r="E11" s="38"/>
      <c r="F11" s="7">
        <v>4</v>
      </c>
      <c r="G11" s="7">
        <v>1</v>
      </c>
      <c r="H11" s="8">
        <v>8750000</v>
      </c>
      <c r="I11" s="8">
        <v>6800000</v>
      </c>
      <c r="J11" s="8">
        <v>6720000</v>
      </c>
      <c r="K11" s="17"/>
      <c r="L11" s="31">
        <f t="shared" si="0"/>
        <v>7423333.333333333</v>
      </c>
    </row>
    <row r="12" spans="1:12" x14ac:dyDescent="0.2">
      <c r="A12" s="11"/>
      <c r="B12" s="11"/>
      <c r="C12" s="11"/>
      <c r="D12" s="11"/>
      <c r="E12" s="11"/>
      <c r="F12" s="11"/>
      <c r="G12" s="11"/>
      <c r="H12" s="12">
        <f t="shared" ref="H12:J12" si="1">SUM(H4:H11)</f>
        <v>208000000</v>
      </c>
      <c r="I12" s="12">
        <f t="shared" si="1"/>
        <v>204600000</v>
      </c>
      <c r="J12" s="12">
        <f t="shared" si="1"/>
        <v>207380000</v>
      </c>
      <c r="K12" s="12" t="s">
        <v>37</v>
      </c>
      <c r="L12" s="12">
        <f>SUM(L4:L11)</f>
        <v>206660000</v>
      </c>
    </row>
    <row r="13" spans="1:12" x14ac:dyDescent="0.2">
      <c r="A13" s="2"/>
      <c r="B13" s="2"/>
      <c r="C13" s="2"/>
      <c r="D13" s="2"/>
      <c r="E13" s="2"/>
      <c r="F13" s="2"/>
      <c r="G13" s="2" t="s">
        <v>29</v>
      </c>
      <c r="H13" s="13">
        <f>+H12/78</f>
        <v>2666666.6666666665</v>
      </c>
      <c r="I13" s="13">
        <f t="shared" ref="I13:J13" si="2">+I12/78</f>
        <v>2623076.9230769202</v>
      </c>
      <c r="J13" s="13">
        <f t="shared" si="2"/>
        <v>2658717.9487179499</v>
      </c>
      <c r="K13" s="18"/>
    </row>
    <row r="14" spans="1:12" ht="18.75" customHeight="1" x14ac:dyDescent="0.2">
      <c r="A14" s="2"/>
      <c r="B14" s="2"/>
      <c r="C14" s="2"/>
      <c r="D14" s="2"/>
      <c r="E14" s="2"/>
      <c r="F14" s="2"/>
      <c r="G14" s="3" t="s">
        <v>30</v>
      </c>
      <c r="H14" s="3">
        <f>H12+I12+J12</f>
        <v>619980000</v>
      </c>
      <c r="I14" s="3" t="s">
        <v>31</v>
      </c>
      <c r="J14" s="19"/>
      <c r="K14" s="14"/>
    </row>
    <row r="15" spans="1:12" ht="39" customHeight="1" x14ac:dyDescent="0.2">
      <c r="A15" s="2"/>
      <c r="B15" s="2"/>
      <c r="C15" s="2"/>
      <c r="D15" s="2"/>
      <c r="E15" s="2"/>
      <c r="F15" s="2"/>
      <c r="G15" s="6" t="s">
        <v>32</v>
      </c>
      <c r="H15" s="24">
        <f>H14/3</f>
        <v>206660000</v>
      </c>
      <c r="I15" s="6" t="s">
        <v>33</v>
      </c>
      <c r="J15" s="20">
        <v>6888667</v>
      </c>
      <c r="K15" s="21"/>
      <c r="L15" s="26" t="s">
        <v>37</v>
      </c>
    </row>
    <row r="16" spans="1:12" ht="28" x14ac:dyDescent="0.2">
      <c r="A16" s="2"/>
      <c r="B16" s="2"/>
      <c r="C16" s="2"/>
      <c r="D16" s="2"/>
      <c r="E16" s="2"/>
      <c r="F16" s="2"/>
      <c r="G16" s="2"/>
      <c r="H16" s="2"/>
      <c r="I16" s="6" t="s">
        <v>34</v>
      </c>
      <c r="J16" s="22">
        <v>96</v>
      </c>
      <c r="K16" s="23"/>
    </row>
    <row r="17" spans="1:11" ht="16" thickBo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3"/>
    </row>
    <row r="18" spans="1:11" ht="16" thickBot="1" x14ac:dyDescent="0.25">
      <c r="G18" s="43" t="s">
        <v>35</v>
      </c>
      <c r="H18" s="44"/>
      <c r="I18" s="44"/>
      <c r="J18" s="25">
        <f>J15*J16</f>
        <v>661312032</v>
      </c>
    </row>
    <row r="20" spans="1:11" ht="15" customHeight="1" x14ac:dyDescent="0.2">
      <c r="G20" s="32" t="s">
        <v>35</v>
      </c>
      <c r="H20" s="33"/>
      <c r="I20" s="29">
        <v>661312032</v>
      </c>
      <c r="J20" s="19"/>
    </row>
    <row r="21" spans="1:11" ht="15" customHeight="1" x14ac:dyDescent="0.2">
      <c r="G21" s="34" t="s">
        <v>38</v>
      </c>
      <c r="H21" s="34"/>
      <c r="I21" s="30">
        <f>I20*95%</f>
        <v>628246430.39999998</v>
      </c>
      <c r="J21" s="28">
        <f>I21/I20</f>
        <v>0.95</v>
      </c>
    </row>
    <row r="22" spans="1:11" ht="15" customHeight="1" x14ac:dyDescent="0.2">
      <c r="G22" s="34" t="s">
        <v>39</v>
      </c>
      <c r="H22" s="34"/>
      <c r="I22" s="27">
        <f>I20*5%</f>
        <v>33065601.600000001</v>
      </c>
      <c r="J22" s="28">
        <f>I22/I20</f>
        <v>0.05</v>
      </c>
    </row>
  </sheetData>
  <mergeCells count="8">
    <mergeCell ref="A1:J1"/>
    <mergeCell ref="A2:J2"/>
    <mergeCell ref="G18:I18"/>
    <mergeCell ref="G20:H20"/>
    <mergeCell ref="G21:H21"/>
    <mergeCell ref="G22:H22"/>
    <mergeCell ref="A7:A11"/>
    <mergeCell ref="E7:E11"/>
  </mergeCells>
  <pageMargins left="0.75" right="0.75" top="1" bottom="1" header="0.5" footer="0.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Microsoft Office User</cp:lastModifiedBy>
  <dcterms:created xsi:type="dcterms:W3CDTF">2025-05-08T03:09:17Z</dcterms:created>
  <dcterms:modified xsi:type="dcterms:W3CDTF">2025-05-15T21:23:26Z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A8C1006194F749D6B77A0849E3B8BADA_11</vt:lpwstr>
  </property>
  <property fmtid="{D5CDD505-2E9C-101B-9397-08002B2CF9AE}" pid="3" name="KSOProductBuildVer">
    <vt:lpwstr>2058-12.2.0.20795</vt:lpwstr>
  </property>
</Properties>
</file>