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mfontalv\Downloads\"/>
    </mc:Choice>
  </mc:AlternateContent>
  <bookViews>
    <workbookView xWindow="0" yWindow="0" windowWidth="12600" windowHeight="6315" tabRatio="768"/>
  </bookViews>
  <sheets>
    <sheet name="ANEXO 1 " sheetId="32" r:id="rId1"/>
  </sheets>
  <calcPr calcId="152511"/>
</workbook>
</file>

<file path=xl/calcChain.xml><?xml version="1.0" encoding="utf-8"?>
<calcChain xmlns="http://schemas.openxmlformats.org/spreadsheetml/2006/main">
  <c r="AB16" i="32" l="1"/>
  <c r="AD16" i="32"/>
  <c r="AF16" i="32" s="1"/>
  <c r="AH16" i="32"/>
  <c r="AB17" i="32"/>
  <c r="AD17" i="32"/>
  <c r="AF17" i="32" s="1"/>
  <c r="AH17" i="32"/>
  <c r="AB18" i="32"/>
  <c r="AD18" i="32"/>
  <c r="AF18" i="32" s="1"/>
  <c r="AH18" i="32"/>
  <c r="AB19" i="32"/>
  <c r="AD19" i="32"/>
  <c r="AF19" i="32" s="1"/>
  <c r="AH19" i="32"/>
  <c r="AB20" i="32"/>
  <c r="AD20" i="32"/>
  <c r="AF20" i="32" s="1"/>
  <c r="AH20" i="32"/>
  <c r="AB21" i="32"/>
  <c r="AD21" i="32"/>
  <c r="AF21" i="32" s="1"/>
  <c r="AH21" i="32"/>
  <c r="X21" i="32"/>
  <c r="Z21" i="32" s="1"/>
  <c r="W21" i="32"/>
  <c r="V21" i="32"/>
  <c r="U21" i="32"/>
  <c r="Q21" i="32"/>
  <c r="S21" i="32" s="1"/>
  <c r="P21" i="32"/>
  <c r="O21" i="32"/>
  <c r="N21" i="32"/>
  <c r="J21" i="32"/>
  <c r="L21" i="32" s="1"/>
  <c r="I21" i="32"/>
  <c r="H21" i="32"/>
  <c r="G21" i="32"/>
  <c r="Z20" i="32"/>
  <c r="X20" i="32"/>
  <c r="W20" i="32"/>
  <c r="V20" i="32"/>
  <c r="U20" i="32"/>
  <c r="Q20" i="32"/>
  <c r="S20" i="32" s="1"/>
  <c r="P20" i="32"/>
  <c r="O20" i="32"/>
  <c r="N20" i="32"/>
  <c r="J20" i="32"/>
  <c r="L20" i="32" s="1"/>
  <c r="I20" i="32"/>
  <c r="H20" i="32"/>
  <c r="G20" i="32"/>
  <c r="X19" i="32"/>
  <c r="AO19" i="32" s="1"/>
  <c r="W19" i="32"/>
  <c r="V19" i="32"/>
  <c r="U19" i="32"/>
  <c r="Q19" i="32"/>
  <c r="S19" i="32" s="1"/>
  <c r="P19" i="32"/>
  <c r="O19" i="32"/>
  <c r="N19" i="32"/>
  <c r="J19" i="32"/>
  <c r="L19" i="32" s="1"/>
  <c r="I19" i="32"/>
  <c r="H19" i="32"/>
  <c r="G19" i="32"/>
  <c r="X18" i="32"/>
  <c r="Z18" i="32" s="1"/>
  <c r="W18" i="32"/>
  <c r="V18" i="32"/>
  <c r="U18" i="32"/>
  <c r="Q18" i="32"/>
  <c r="S18" i="32" s="1"/>
  <c r="P18" i="32"/>
  <c r="O18" i="32"/>
  <c r="N18" i="32"/>
  <c r="L18" i="32"/>
  <c r="J18" i="32"/>
  <c r="I18" i="32"/>
  <c r="H18" i="32"/>
  <c r="G18" i="32"/>
  <c r="X17" i="32"/>
  <c r="Z17" i="32" s="1"/>
  <c r="W17" i="32"/>
  <c r="V17" i="32"/>
  <c r="U17" i="32"/>
  <c r="Q17" i="32"/>
  <c r="S17" i="32" s="1"/>
  <c r="P17" i="32"/>
  <c r="O17" i="32"/>
  <c r="N17" i="32"/>
  <c r="J17" i="32"/>
  <c r="L17" i="32" s="1"/>
  <c r="I17" i="32"/>
  <c r="H17" i="32"/>
  <c r="G17" i="32"/>
  <c r="Z16" i="32"/>
  <c r="X16" i="32"/>
  <c r="W16" i="32"/>
  <c r="V16" i="32"/>
  <c r="U16" i="32"/>
  <c r="Q16" i="32"/>
  <c r="S16" i="32" s="1"/>
  <c r="P16" i="32"/>
  <c r="O16" i="32"/>
  <c r="N16" i="32"/>
  <c r="J16" i="32"/>
  <c r="L16" i="32" s="1"/>
  <c r="I16" i="32"/>
  <c r="H16" i="32"/>
  <c r="G16" i="32"/>
  <c r="AN16" i="32"/>
  <c r="AO16" i="32" s="1"/>
  <c r="AP16" i="32"/>
  <c r="AR16" i="32" s="1"/>
  <c r="AS16" i="32" s="1"/>
  <c r="AT16" i="32" s="1"/>
  <c r="AN17" i="32"/>
  <c r="AO17" i="32" s="1"/>
  <c r="AP17" i="32"/>
  <c r="AQ17" i="32"/>
  <c r="AN18" i="32"/>
  <c r="AO18" i="32"/>
  <c r="AP18" i="32"/>
  <c r="AQ18" i="32" s="1"/>
  <c r="AN19" i="32"/>
  <c r="AP19" i="32"/>
  <c r="AN20" i="32"/>
  <c r="AO20" i="32" s="1"/>
  <c r="AP20" i="32"/>
  <c r="AQ20" i="32"/>
  <c r="AN21" i="32"/>
  <c r="AO21" i="32" s="1"/>
  <c r="AP21" i="32"/>
  <c r="AQ21" i="32" s="1"/>
  <c r="AK16" i="32"/>
  <c r="AK17" i="32"/>
  <c r="AK18" i="32"/>
  <c r="AK19" i="32"/>
  <c r="AK12" i="32" s="1"/>
  <c r="AK20" i="32"/>
  <c r="AK21" i="32"/>
  <c r="AQ19" i="32" l="1"/>
  <c r="Z19" i="32"/>
  <c r="AR18" i="32"/>
  <c r="AS18" i="32" s="1"/>
  <c r="AT18" i="32" s="1"/>
  <c r="AR20" i="32"/>
  <c r="AS20" i="32" s="1"/>
  <c r="AT20" i="32" s="1"/>
  <c r="AR17" i="32"/>
  <c r="AS17" i="32" s="1"/>
  <c r="AT17" i="32" s="1"/>
  <c r="AQ16" i="32"/>
  <c r="AR21" i="32"/>
  <c r="AS21" i="32" s="1"/>
  <c r="AT21" i="32" s="1"/>
  <c r="AR19" i="32"/>
  <c r="AS19" i="32" s="1"/>
  <c r="AT19" i="32" s="1"/>
  <c r="AS47" i="32"/>
  <c r="AS28" i="32"/>
  <c r="AS27" i="32"/>
  <c r="AS26" i="32"/>
  <c r="AS23" i="32"/>
  <c r="AP25" i="32" l="1"/>
  <c r="AP24" i="32"/>
  <c r="AN25" i="32"/>
  <c r="AN24" i="32"/>
  <c r="AD25" i="32" l="1"/>
  <c r="AD24" i="32"/>
  <c r="AB25" i="32"/>
  <c r="AB24" i="32"/>
  <c r="AP46" i="32" l="1"/>
  <c r="AN46" i="32"/>
  <c r="AP33" i="32"/>
  <c r="AN33" i="32"/>
  <c r="AP49" i="32"/>
  <c r="AN49" i="32"/>
  <c r="AP48" i="32"/>
  <c r="AN48" i="32"/>
  <c r="AP44" i="32"/>
  <c r="AN44" i="32"/>
  <c r="AP41" i="32"/>
  <c r="AN41" i="32"/>
  <c r="AP35" i="32"/>
  <c r="AN35" i="32"/>
  <c r="AP34" i="32"/>
  <c r="AN34" i="32"/>
  <c r="AP31" i="32"/>
  <c r="AN31" i="32"/>
  <c r="AP30" i="32"/>
  <c r="AN30" i="32"/>
  <c r="AD49" i="32" l="1"/>
  <c r="AB49" i="32"/>
  <c r="AD48" i="32"/>
  <c r="AB48" i="32"/>
  <c r="AD46" i="32"/>
  <c r="AB46" i="32"/>
  <c r="AD44" i="32"/>
  <c r="AB44" i="32"/>
  <c r="AD41" i="32"/>
  <c r="AB41" i="32"/>
  <c r="AD35" i="32"/>
  <c r="AB35" i="32"/>
  <c r="AD34" i="32"/>
  <c r="AB34" i="32"/>
  <c r="AD30" i="32"/>
  <c r="AB30" i="32"/>
  <c r="AD31" i="32"/>
  <c r="AB31" i="32"/>
  <c r="AF35" i="32" l="1"/>
  <c r="AB29" i="32"/>
  <c r="AW29" i="32" s="1"/>
  <c r="AP53" i="32"/>
  <c r="AU51" i="32"/>
  <c r="AV51" i="32"/>
  <c r="AN57" i="32"/>
  <c r="AN56" i="32"/>
  <c r="AR56" i="32" s="1"/>
  <c r="AP55" i="32"/>
  <c r="AN55" i="32"/>
  <c r="AP54" i="32"/>
  <c r="AN54" i="32"/>
  <c r="AN53" i="32"/>
  <c r="AN51" i="32"/>
  <c r="AN14" i="32"/>
  <c r="AP14" i="32"/>
  <c r="AN15" i="32"/>
  <c r="AP15" i="32"/>
  <c r="AN23" i="32"/>
  <c r="AR24" i="32"/>
  <c r="AS24" i="32" s="1"/>
  <c r="AR25" i="32"/>
  <c r="AS25" i="32" s="1"/>
  <c r="AN26" i="32"/>
  <c r="AO26" i="32" s="1"/>
  <c r="AW26" i="32"/>
  <c r="AN27" i="32"/>
  <c r="AN28" i="32"/>
  <c r="AN29" i="32"/>
  <c r="AP29" i="32"/>
  <c r="AN32" i="32"/>
  <c r="AP32" i="32"/>
  <c r="AN36" i="32"/>
  <c r="AP36" i="32"/>
  <c r="AN37" i="32"/>
  <c r="AP37" i="32"/>
  <c r="AN38" i="32"/>
  <c r="AP38" i="32"/>
  <c r="AN39" i="32"/>
  <c r="AP39" i="32"/>
  <c r="AN40" i="32"/>
  <c r="AP40" i="32"/>
  <c r="AN42" i="32"/>
  <c r="AP42" i="32"/>
  <c r="AN43" i="32"/>
  <c r="AP43" i="32"/>
  <c r="AR44" i="32"/>
  <c r="AS44" i="32" s="1"/>
  <c r="AN45" i="32"/>
  <c r="AP45" i="32"/>
  <c r="AN47" i="32"/>
  <c r="AR49" i="32"/>
  <c r="AS49" i="32" s="1"/>
  <c r="AP13" i="32"/>
  <c r="AN13" i="32"/>
  <c r="AX26" i="32" l="1"/>
  <c r="AR53" i="32"/>
  <c r="AR45" i="32"/>
  <c r="AS45" i="32" s="1"/>
  <c r="AR38" i="32"/>
  <c r="AS38" i="32" s="1"/>
  <c r="AR36" i="32"/>
  <c r="AS36" i="32" s="1"/>
  <c r="AR34" i="32"/>
  <c r="AS34" i="32" s="1"/>
  <c r="AR32" i="32"/>
  <c r="AS32" i="32" s="1"/>
  <c r="AR30" i="32"/>
  <c r="AS30" i="32" s="1"/>
  <c r="AH35" i="32"/>
  <c r="AP51" i="32"/>
  <c r="AR48" i="32"/>
  <c r="AS48" i="32" s="1"/>
  <c r="AR42" i="32"/>
  <c r="AS42" i="32" s="1"/>
  <c r="AR39" i="32"/>
  <c r="AS39" i="32" s="1"/>
  <c r="AR37" i="32"/>
  <c r="AS37" i="32" s="1"/>
  <c r="AR35" i="32"/>
  <c r="AS35" i="32" s="1"/>
  <c r="AR33" i="32"/>
  <c r="AS33" i="32" s="1"/>
  <c r="AR31" i="32"/>
  <c r="AS31" i="32" s="1"/>
  <c r="AW35" i="32"/>
  <c r="AR46" i="32"/>
  <c r="AS46" i="32" s="1"/>
  <c r="AR43" i="32"/>
  <c r="AS43" i="32" s="1"/>
  <c r="AR41" i="32"/>
  <c r="AS41" i="32" s="1"/>
  <c r="AR40" i="32"/>
  <c r="AS40" i="32" s="1"/>
  <c r="AR29" i="32"/>
  <c r="AS29" i="32" s="1"/>
  <c r="AR15" i="32"/>
  <c r="AS15" i="32" s="1"/>
  <c r="AR14" i="32"/>
  <c r="AS14" i="32" s="1"/>
  <c r="AR55" i="32"/>
  <c r="AR54" i="32"/>
  <c r="AR13" i="32"/>
  <c r="AS13" i="32" s="1"/>
  <c r="AR51" i="32" l="1"/>
  <c r="AS51" i="32" l="1"/>
  <c r="AD54" i="32"/>
  <c r="AD55" i="32"/>
  <c r="AD56" i="32"/>
  <c r="AD53" i="32"/>
  <c r="AB54" i="32"/>
  <c r="AH54" i="32" s="1"/>
  <c r="AB55" i="32"/>
  <c r="AH55" i="32" s="1"/>
  <c r="AB56" i="32"/>
  <c r="AH56" i="32" s="1"/>
  <c r="AB53" i="32"/>
  <c r="AH53" i="32" s="1"/>
  <c r="AW24" i="32"/>
  <c r="AB39" i="32"/>
  <c r="AW39" i="32" s="1"/>
  <c r="AW44" i="32"/>
  <c r="AW48" i="32"/>
  <c r="AH48" i="32" l="1"/>
  <c r="AS55" i="32"/>
  <c r="AS56" i="32" s="1"/>
  <c r="AS53" i="32"/>
  <c r="AS54" i="32"/>
  <c r="AF48" i="32"/>
  <c r="AS57" i="32" l="1"/>
  <c r="AF44" i="32" l="1"/>
  <c r="AH44" i="32"/>
  <c r="AJ44" i="32" s="1"/>
  <c r="AK44" i="32" s="1"/>
  <c r="AT44" i="32" s="1"/>
  <c r="AD45" i="32"/>
  <c r="AD29" i="32"/>
  <c r="AF29" i="32" s="1"/>
  <c r="AF24" i="32"/>
  <c r="AD39" i="32"/>
  <c r="AF39" i="32" s="1"/>
  <c r="AD40" i="32"/>
  <c r="AJ48" i="32"/>
  <c r="AK48" i="32" s="1"/>
  <c r="AT48" i="32" l="1"/>
  <c r="AJ35" i="32"/>
  <c r="AK35" i="32" s="1"/>
  <c r="AT35" i="32" s="1"/>
  <c r="AH39" i="32"/>
  <c r="AJ39" i="32" s="1"/>
  <c r="AK39" i="32" s="1"/>
  <c r="AT39" i="32" s="1"/>
  <c r="AH29" i="32"/>
  <c r="AJ29" i="32" s="1"/>
  <c r="AK29" i="32" s="1"/>
  <c r="AT29" i="32" s="1"/>
  <c r="AH24" i="32"/>
  <c r="AJ24" i="32" s="1"/>
  <c r="AK24" i="32" s="1"/>
  <c r="AT24" i="32" s="1"/>
  <c r="AF56" i="32" l="1"/>
  <c r="V12" i="32"/>
  <c r="V11" i="32"/>
  <c r="O12" i="32"/>
  <c r="O11" i="32"/>
  <c r="U12" i="32"/>
  <c r="U11" i="32"/>
  <c r="X49" i="32"/>
  <c r="W49" i="32"/>
  <c r="V49" i="32"/>
  <c r="U49" i="32"/>
  <c r="X48" i="32"/>
  <c r="W48" i="32"/>
  <c r="V48" i="32"/>
  <c r="U48" i="32"/>
  <c r="X47" i="32"/>
  <c r="AO47" i="32" s="1"/>
  <c r="W47" i="32"/>
  <c r="V47" i="32"/>
  <c r="U47" i="32"/>
  <c r="X46" i="32"/>
  <c r="W46" i="32"/>
  <c r="V46" i="32"/>
  <c r="U46" i="32"/>
  <c r="X45" i="32"/>
  <c r="W45" i="32"/>
  <c r="V45" i="32"/>
  <c r="U45" i="32"/>
  <c r="X44" i="32"/>
  <c r="W44" i="32"/>
  <c r="V44" i="32"/>
  <c r="U44" i="32"/>
  <c r="X43" i="32"/>
  <c r="W43" i="32"/>
  <c r="V43" i="32"/>
  <c r="U43" i="32"/>
  <c r="X42" i="32"/>
  <c r="W42" i="32"/>
  <c r="V42" i="32"/>
  <c r="U42" i="32"/>
  <c r="X41" i="32"/>
  <c r="W41" i="32"/>
  <c r="V41" i="32"/>
  <c r="U41" i="32"/>
  <c r="X40" i="32"/>
  <c r="W40" i="32"/>
  <c r="V40" i="32"/>
  <c r="U40" i="32"/>
  <c r="X39" i="32"/>
  <c r="W39" i="32"/>
  <c r="V39" i="32"/>
  <c r="U39" i="32"/>
  <c r="X38" i="32"/>
  <c r="W38" i="32"/>
  <c r="V38" i="32"/>
  <c r="U38" i="32"/>
  <c r="X37" i="32"/>
  <c r="W37" i="32"/>
  <c r="V37" i="32"/>
  <c r="U37" i="32"/>
  <c r="X36" i="32"/>
  <c r="W36" i="32"/>
  <c r="V36" i="32"/>
  <c r="U36" i="32"/>
  <c r="X35" i="32"/>
  <c r="W35" i="32"/>
  <c r="V35" i="32"/>
  <c r="U35" i="32"/>
  <c r="X34" i="32"/>
  <c r="W34" i="32"/>
  <c r="V34" i="32"/>
  <c r="U34" i="32"/>
  <c r="X33" i="32"/>
  <c r="W33" i="32"/>
  <c r="V33" i="32"/>
  <c r="U33" i="32"/>
  <c r="X32" i="32"/>
  <c r="W32" i="32"/>
  <c r="V32" i="32"/>
  <c r="U32" i="32"/>
  <c r="X31" i="32"/>
  <c r="W31" i="32"/>
  <c r="V31" i="32"/>
  <c r="U31" i="32"/>
  <c r="X30" i="32"/>
  <c r="W30" i="32"/>
  <c r="V30" i="32"/>
  <c r="U30" i="32"/>
  <c r="X29" i="32"/>
  <c r="W29" i="32"/>
  <c r="V29" i="32"/>
  <c r="U29" i="32"/>
  <c r="X28" i="32"/>
  <c r="AO28" i="32" s="1"/>
  <c r="W28" i="32"/>
  <c r="V28" i="32"/>
  <c r="U28" i="32"/>
  <c r="X27" i="32"/>
  <c r="AO27" i="32" s="1"/>
  <c r="W27" i="32"/>
  <c r="V27" i="32"/>
  <c r="U27" i="32"/>
  <c r="X25" i="32"/>
  <c r="W25" i="32"/>
  <c r="V25" i="32"/>
  <c r="U25" i="32"/>
  <c r="X24" i="32"/>
  <c r="W24" i="32"/>
  <c r="V24" i="32"/>
  <c r="U24" i="32"/>
  <c r="X23" i="32"/>
  <c r="AO23" i="32" s="1"/>
  <c r="W23" i="32"/>
  <c r="V23" i="32"/>
  <c r="U23" i="32"/>
  <c r="X15" i="32"/>
  <c r="W15" i="32"/>
  <c r="V15" i="32"/>
  <c r="U15" i="32"/>
  <c r="X14" i="32"/>
  <c r="W14" i="32"/>
  <c r="V14" i="32"/>
  <c r="U14" i="32"/>
  <c r="X13" i="32"/>
  <c r="W13" i="32"/>
  <c r="V13" i="32"/>
  <c r="U13" i="32"/>
  <c r="N14" i="32"/>
  <c r="O14" i="32"/>
  <c r="P14" i="32"/>
  <c r="Q14" i="32"/>
  <c r="S14" i="32" s="1"/>
  <c r="N15" i="32"/>
  <c r="O15" i="32"/>
  <c r="P15" i="32"/>
  <c r="Q15" i="32"/>
  <c r="S15" i="32" s="1"/>
  <c r="N23" i="32"/>
  <c r="O23" i="32"/>
  <c r="P23" i="32"/>
  <c r="Q23" i="32"/>
  <c r="N24" i="32"/>
  <c r="O24" i="32"/>
  <c r="P24" i="32"/>
  <c r="Q24" i="32"/>
  <c r="S24" i="32" s="1"/>
  <c r="N25" i="32"/>
  <c r="O25" i="32"/>
  <c r="P25" i="32"/>
  <c r="Q25" i="32"/>
  <c r="S25" i="32" s="1"/>
  <c r="S23" i="32" s="1"/>
  <c r="N27" i="32"/>
  <c r="O27" i="32"/>
  <c r="P27" i="32"/>
  <c r="Q27" i="32"/>
  <c r="N28" i="32"/>
  <c r="O28" i="32"/>
  <c r="P28" i="32"/>
  <c r="Q28" i="32"/>
  <c r="N29" i="32"/>
  <c r="O29" i="32"/>
  <c r="P29" i="32"/>
  <c r="Q29" i="32"/>
  <c r="S29" i="32" s="1"/>
  <c r="N30" i="32"/>
  <c r="O30" i="32"/>
  <c r="P30" i="32"/>
  <c r="Q30" i="32"/>
  <c r="S30" i="32" s="1"/>
  <c r="N31" i="32"/>
  <c r="O31" i="32"/>
  <c r="P31" i="32"/>
  <c r="Q31" i="32"/>
  <c r="S31" i="32" s="1"/>
  <c r="N32" i="32"/>
  <c r="O32" i="32"/>
  <c r="P32" i="32"/>
  <c r="Q32" i="32"/>
  <c r="S32" i="32" s="1"/>
  <c r="N33" i="32"/>
  <c r="O33" i="32"/>
  <c r="P33" i="32"/>
  <c r="Q33" i="32"/>
  <c r="S33" i="32" s="1"/>
  <c r="N34" i="32"/>
  <c r="O34" i="32"/>
  <c r="P34" i="32"/>
  <c r="Q34" i="32"/>
  <c r="S34" i="32" s="1"/>
  <c r="N35" i="32"/>
  <c r="O35" i="32"/>
  <c r="P35" i="32"/>
  <c r="Q35" i="32"/>
  <c r="S35" i="32" s="1"/>
  <c r="N36" i="32"/>
  <c r="O36" i="32"/>
  <c r="P36" i="32"/>
  <c r="Q36" i="32"/>
  <c r="S36" i="32" s="1"/>
  <c r="N37" i="32"/>
  <c r="O37" i="32"/>
  <c r="P37" i="32"/>
  <c r="Q37" i="32"/>
  <c r="S37" i="32" s="1"/>
  <c r="N38" i="32"/>
  <c r="O38" i="32"/>
  <c r="P38" i="32"/>
  <c r="Q38" i="32"/>
  <c r="S38" i="32" s="1"/>
  <c r="N39" i="32"/>
  <c r="O39" i="32"/>
  <c r="P39" i="32"/>
  <c r="Q39" i="32"/>
  <c r="S39" i="32" s="1"/>
  <c r="N40" i="32"/>
  <c r="O40" i="32"/>
  <c r="P40" i="32"/>
  <c r="Q40" i="32"/>
  <c r="S40" i="32" s="1"/>
  <c r="N41" i="32"/>
  <c r="O41" i="32"/>
  <c r="P41" i="32"/>
  <c r="Q41" i="32"/>
  <c r="S41" i="32" s="1"/>
  <c r="N42" i="32"/>
  <c r="O42" i="32"/>
  <c r="P42" i="32"/>
  <c r="Q42" i="32"/>
  <c r="S42" i="32" s="1"/>
  <c r="N43" i="32"/>
  <c r="O43" i="32"/>
  <c r="P43" i="32"/>
  <c r="Q43" i="32"/>
  <c r="S43" i="32" s="1"/>
  <c r="N44" i="32"/>
  <c r="O44" i="32"/>
  <c r="P44" i="32"/>
  <c r="Q44" i="32"/>
  <c r="S44" i="32" s="1"/>
  <c r="N45" i="32"/>
  <c r="O45" i="32"/>
  <c r="P45" i="32"/>
  <c r="Q45" i="32"/>
  <c r="S45" i="32" s="1"/>
  <c r="N46" i="32"/>
  <c r="O46" i="32"/>
  <c r="P46" i="32"/>
  <c r="Q46" i="32"/>
  <c r="S46" i="32" s="1"/>
  <c r="N47" i="32"/>
  <c r="O47" i="32"/>
  <c r="P47" i="32"/>
  <c r="Q47" i="32"/>
  <c r="N48" i="32"/>
  <c r="O48" i="32"/>
  <c r="P48" i="32"/>
  <c r="Q48" i="32"/>
  <c r="S48" i="32" s="1"/>
  <c r="N49" i="32"/>
  <c r="O49" i="32"/>
  <c r="P49" i="32"/>
  <c r="Q49" i="32"/>
  <c r="S49" i="32" s="1"/>
  <c r="O13" i="32"/>
  <c r="Q13" i="32"/>
  <c r="S13" i="32" s="1"/>
  <c r="S12" i="32" s="1"/>
  <c r="S11" i="32" s="1"/>
  <c r="P13" i="32"/>
  <c r="N13" i="32"/>
  <c r="N12" i="32"/>
  <c r="N11" i="32"/>
  <c r="G14" i="32"/>
  <c r="H14" i="32"/>
  <c r="I14" i="32"/>
  <c r="J14" i="32"/>
  <c r="G15" i="32"/>
  <c r="H15" i="32"/>
  <c r="I15" i="32"/>
  <c r="J15" i="32"/>
  <c r="L15" i="32" s="1"/>
  <c r="G23" i="32"/>
  <c r="H23" i="32"/>
  <c r="I23" i="32"/>
  <c r="J23" i="32"/>
  <c r="G24" i="32"/>
  <c r="H24" i="32"/>
  <c r="I24" i="32"/>
  <c r="J24" i="32"/>
  <c r="L24" i="32" s="1"/>
  <c r="G25" i="32"/>
  <c r="H25" i="32"/>
  <c r="I25" i="32"/>
  <c r="J25" i="32"/>
  <c r="L25" i="32" s="1"/>
  <c r="G27" i="32"/>
  <c r="H27" i="32"/>
  <c r="I27" i="32"/>
  <c r="J27" i="32"/>
  <c r="G28" i="32"/>
  <c r="H28" i="32"/>
  <c r="I28" i="32"/>
  <c r="J28" i="32"/>
  <c r="G29" i="32"/>
  <c r="H29" i="32"/>
  <c r="I29" i="32"/>
  <c r="J29" i="32"/>
  <c r="L29" i="32" s="1"/>
  <c r="G30" i="32"/>
  <c r="H30" i="32"/>
  <c r="I30" i="32"/>
  <c r="J30" i="32"/>
  <c r="L30" i="32" s="1"/>
  <c r="G31" i="32"/>
  <c r="H31" i="32"/>
  <c r="I31" i="32"/>
  <c r="J31" i="32"/>
  <c r="L31" i="32" s="1"/>
  <c r="G32" i="32"/>
  <c r="H32" i="32"/>
  <c r="I32" i="32"/>
  <c r="J32" i="32"/>
  <c r="L32" i="32" s="1"/>
  <c r="G33" i="32"/>
  <c r="H33" i="32"/>
  <c r="I33" i="32"/>
  <c r="J33" i="32"/>
  <c r="L33" i="32" s="1"/>
  <c r="G34" i="32"/>
  <c r="H34" i="32"/>
  <c r="I34" i="32"/>
  <c r="J34" i="32"/>
  <c r="L34" i="32" s="1"/>
  <c r="G35" i="32"/>
  <c r="H35" i="32"/>
  <c r="I35" i="32"/>
  <c r="J35" i="32"/>
  <c r="L35" i="32" s="1"/>
  <c r="G36" i="32"/>
  <c r="H36" i="32"/>
  <c r="I36" i="32"/>
  <c r="J36" i="32"/>
  <c r="L36" i="32" s="1"/>
  <c r="G37" i="32"/>
  <c r="H37" i="32"/>
  <c r="I37" i="32"/>
  <c r="J37" i="32"/>
  <c r="L37" i="32" s="1"/>
  <c r="G38" i="32"/>
  <c r="H38" i="32"/>
  <c r="I38" i="32"/>
  <c r="J38" i="32"/>
  <c r="L38" i="32" s="1"/>
  <c r="G39" i="32"/>
  <c r="H39" i="32"/>
  <c r="I39" i="32"/>
  <c r="J39" i="32"/>
  <c r="L39" i="32" s="1"/>
  <c r="G40" i="32"/>
  <c r="H40" i="32"/>
  <c r="I40" i="32"/>
  <c r="J40" i="32"/>
  <c r="L40" i="32" s="1"/>
  <c r="G41" i="32"/>
  <c r="H41" i="32"/>
  <c r="I41" i="32"/>
  <c r="J41" i="32"/>
  <c r="L41" i="32" s="1"/>
  <c r="G42" i="32"/>
  <c r="H42" i="32"/>
  <c r="I42" i="32"/>
  <c r="J42" i="32"/>
  <c r="L42" i="32" s="1"/>
  <c r="G43" i="32"/>
  <c r="H43" i="32"/>
  <c r="I43" i="32"/>
  <c r="J43" i="32"/>
  <c r="L43" i="32" s="1"/>
  <c r="G44" i="32"/>
  <c r="H44" i="32"/>
  <c r="I44" i="32"/>
  <c r="J44" i="32"/>
  <c r="L44" i="32" s="1"/>
  <c r="G45" i="32"/>
  <c r="H45" i="32"/>
  <c r="I45" i="32"/>
  <c r="J45" i="32"/>
  <c r="L45" i="32" s="1"/>
  <c r="G46" i="32"/>
  <c r="H46" i="32"/>
  <c r="I46" i="32"/>
  <c r="J46" i="32"/>
  <c r="L46" i="32" s="1"/>
  <c r="G47" i="32"/>
  <c r="H47" i="32"/>
  <c r="I47" i="32"/>
  <c r="J47" i="32"/>
  <c r="G48" i="32"/>
  <c r="H48" i="32"/>
  <c r="I48" i="32"/>
  <c r="J48" i="32"/>
  <c r="L48" i="32" s="1"/>
  <c r="G49" i="32"/>
  <c r="H49" i="32"/>
  <c r="I49" i="32"/>
  <c r="J49" i="32"/>
  <c r="L49" i="32" s="1"/>
  <c r="J13" i="32"/>
  <c r="I13" i="32"/>
  <c r="H13" i="32"/>
  <c r="G13" i="32"/>
  <c r="G12" i="32"/>
  <c r="H12" i="32"/>
  <c r="H11" i="32"/>
  <c r="G11" i="32"/>
  <c r="AO13" i="32" l="1"/>
  <c r="AQ13" i="32"/>
  <c r="Z13" i="32"/>
  <c r="AO25" i="32"/>
  <c r="AQ25" i="32"/>
  <c r="Z25" i="32"/>
  <c r="AQ32" i="32"/>
  <c r="AO32" i="32"/>
  <c r="Z32" i="32"/>
  <c r="AQ37" i="32"/>
  <c r="AO37" i="32"/>
  <c r="Z37" i="32"/>
  <c r="AO41" i="32"/>
  <c r="AQ41" i="32"/>
  <c r="Z41" i="32"/>
  <c r="S47" i="32"/>
  <c r="S28" i="32"/>
  <c r="AO14" i="32"/>
  <c r="AQ14" i="32"/>
  <c r="Z14" i="32"/>
  <c r="AQ15" i="32"/>
  <c r="AO15" i="32"/>
  <c r="Z15" i="32"/>
  <c r="AO24" i="32"/>
  <c r="AX24" i="32" s="1"/>
  <c r="AQ24" i="32"/>
  <c r="Z24" i="32"/>
  <c r="AQ29" i="32"/>
  <c r="AO29" i="32"/>
  <c r="AX29" i="32" s="1"/>
  <c r="Z29" i="32"/>
  <c r="AO30" i="32"/>
  <c r="AQ30" i="32"/>
  <c r="Z30" i="32"/>
  <c r="AO31" i="32"/>
  <c r="AQ31" i="32"/>
  <c r="Z31" i="32"/>
  <c r="AO33" i="32"/>
  <c r="AQ33" i="32"/>
  <c r="Z33" i="32"/>
  <c r="AO34" i="32"/>
  <c r="AQ34" i="32"/>
  <c r="Z34" i="32"/>
  <c r="AO35" i="32"/>
  <c r="AX35" i="32" s="1"/>
  <c r="AQ35" i="32"/>
  <c r="Z35" i="32"/>
  <c r="AQ36" i="32"/>
  <c r="AO36" i="32"/>
  <c r="Z36" i="32"/>
  <c r="AQ38" i="32"/>
  <c r="AO38" i="32"/>
  <c r="Z38" i="32"/>
  <c r="AO39" i="32"/>
  <c r="AX39" i="32" s="1"/>
  <c r="AQ39" i="32"/>
  <c r="Z39" i="32"/>
  <c r="AO40" i="32"/>
  <c r="AQ40" i="32"/>
  <c r="Z40" i="32"/>
  <c r="AQ42" i="32"/>
  <c r="AO42" i="32"/>
  <c r="Z42" i="32"/>
  <c r="AO43" i="32"/>
  <c r="AQ43" i="32"/>
  <c r="Z43" i="32"/>
  <c r="AO44" i="32"/>
  <c r="AX44" i="32" s="1"/>
  <c r="AQ44" i="32"/>
  <c r="Z44" i="32"/>
  <c r="AQ45" i="32"/>
  <c r="AO45" i="32"/>
  <c r="Z45" i="32"/>
  <c r="AO46" i="32"/>
  <c r="AQ46" i="32"/>
  <c r="Z46" i="32"/>
  <c r="AO48" i="32"/>
  <c r="AX48" i="32" s="1"/>
  <c r="AQ48" i="32"/>
  <c r="Z48" i="32"/>
  <c r="AO49" i="32"/>
  <c r="AQ49" i="32"/>
  <c r="Z49" i="32"/>
  <c r="L47" i="32"/>
  <c r="L23" i="32"/>
  <c r="L28" i="32"/>
  <c r="Z12" i="32" l="1"/>
  <c r="S27" i="32"/>
  <c r="S51" i="32" s="1"/>
  <c r="S9" i="32" s="1"/>
  <c r="AQ51" i="32"/>
  <c r="AO51" i="32"/>
  <c r="Z28" i="32"/>
  <c r="L27" i="32"/>
  <c r="Z47" i="32"/>
  <c r="Z23" i="32"/>
  <c r="Z11" i="32" s="1"/>
  <c r="Z27" i="32" l="1"/>
  <c r="Z51" i="32" s="1"/>
  <c r="Z9" i="32" s="1"/>
  <c r="AO54" i="32"/>
  <c r="AU53" i="32"/>
  <c r="AV53" i="32" s="1"/>
  <c r="AO53" i="32"/>
  <c r="AO55" i="32"/>
  <c r="AO56" i="32" s="1"/>
  <c r="AQ54" i="32"/>
  <c r="AQ55" i="32"/>
  <c r="AQ56" i="32" s="1"/>
  <c r="AQ53" i="32"/>
  <c r="AJ53" i="32"/>
  <c r="AJ55" i="32"/>
  <c r="AJ54" i="32"/>
  <c r="AD13" i="32"/>
  <c r="AD14" i="32"/>
  <c r="AD15" i="32"/>
  <c r="AD32" i="32"/>
  <c r="AD36" i="32"/>
  <c r="AD37" i="32"/>
  <c r="AD38" i="32"/>
  <c r="AD42" i="32"/>
  <c r="AD43" i="32"/>
  <c r="AB13" i="32"/>
  <c r="AW13" i="32" s="1"/>
  <c r="AB14" i="32"/>
  <c r="AW14" i="32" s="1"/>
  <c r="AX14" i="32" s="1"/>
  <c r="AB15" i="32"/>
  <c r="AW15" i="32" s="1"/>
  <c r="AX15" i="32" s="1"/>
  <c r="AB23" i="32"/>
  <c r="AW25" i="32"/>
  <c r="AX25" i="32" s="1"/>
  <c r="AW30" i="32"/>
  <c r="AX30" i="32" s="1"/>
  <c r="AW31" i="32"/>
  <c r="AX31" i="32" s="1"/>
  <c r="AB32" i="32"/>
  <c r="AW32" i="32" s="1"/>
  <c r="AX32" i="32" s="1"/>
  <c r="AB33" i="32"/>
  <c r="AW34" i="32"/>
  <c r="AX34" i="32" s="1"/>
  <c r="AB36" i="32"/>
  <c r="AW36" i="32" s="1"/>
  <c r="AX36" i="32" s="1"/>
  <c r="AB37" i="32"/>
  <c r="AW37" i="32" s="1"/>
  <c r="AX37" i="32" s="1"/>
  <c r="AB38" i="32"/>
  <c r="AW38" i="32" s="1"/>
  <c r="AX38" i="32" s="1"/>
  <c r="AB40" i="32"/>
  <c r="AW40" i="32" s="1"/>
  <c r="AX40" i="32" s="1"/>
  <c r="AW41" i="32"/>
  <c r="AX41" i="32" s="1"/>
  <c r="AB42" i="32"/>
  <c r="AW42" i="32" s="1"/>
  <c r="AX42" i="32" s="1"/>
  <c r="AB43" i="32"/>
  <c r="AW43" i="32" s="1"/>
  <c r="AX43" i="32" s="1"/>
  <c r="AB45" i="32"/>
  <c r="AW45" i="32" s="1"/>
  <c r="AX45" i="32" s="1"/>
  <c r="AW46" i="32"/>
  <c r="AX46" i="32" s="1"/>
  <c r="AB47" i="32"/>
  <c r="AW47" i="32" s="1"/>
  <c r="AX47" i="32" s="1"/>
  <c r="AW49" i="32"/>
  <c r="AX49" i="32" s="1"/>
  <c r="AQ57" i="32" l="1"/>
  <c r="AO57" i="32"/>
  <c r="AW33" i="32"/>
  <c r="AX33" i="32" s="1"/>
  <c r="AD33" i="32"/>
  <c r="AJ23" i="32"/>
  <c r="AW23" i="32"/>
  <c r="AX23" i="32" s="1"/>
  <c r="AX13" i="32"/>
  <c r="AW28" i="32"/>
  <c r="AX28" i="32" s="1"/>
  <c r="AW27" i="32"/>
  <c r="AX27" i="32" s="1"/>
  <c r="AF40" i="32"/>
  <c r="AH40" i="32"/>
  <c r="AJ40" i="32" s="1"/>
  <c r="AK40" i="32" s="1"/>
  <c r="AT40" i="32" s="1"/>
  <c r="AH45" i="32"/>
  <c r="AJ45" i="32" s="1"/>
  <c r="AK45" i="32" s="1"/>
  <c r="AT45" i="32" s="1"/>
  <c r="AF45" i="32"/>
  <c r="AF55" i="32"/>
  <c r="AF54" i="32"/>
  <c r="AF53" i="32"/>
  <c r="AF49" i="32"/>
  <c r="AF43" i="32"/>
  <c r="AF38" i="32"/>
  <c r="AF33" i="32"/>
  <c r="AF14" i="32"/>
  <c r="AH31" i="32"/>
  <c r="AJ31" i="32" s="1"/>
  <c r="AK31" i="32" s="1"/>
  <c r="AT31" i="32" s="1"/>
  <c r="AH34" i="32"/>
  <c r="AJ34" i="32" s="1"/>
  <c r="AK34" i="32" s="1"/>
  <c r="AT34" i="32" s="1"/>
  <c r="AH30" i="32"/>
  <c r="AJ30" i="32" s="1"/>
  <c r="AK30" i="32" s="1"/>
  <c r="AT30" i="32" s="1"/>
  <c r="AH25" i="32"/>
  <c r="AJ25" i="32" s="1"/>
  <c r="AH15" i="32"/>
  <c r="AJ15" i="32" s="1"/>
  <c r="AK15" i="32" s="1"/>
  <c r="AT15" i="32" s="1"/>
  <c r="AF47" i="32"/>
  <c r="AF42" i="32"/>
  <c r="AF37" i="32"/>
  <c r="AF32" i="32"/>
  <c r="AF13" i="32"/>
  <c r="AH41" i="32"/>
  <c r="AJ41" i="32" s="1"/>
  <c r="AK41" i="32" s="1"/>
  <c r="AT41" i="32" s="1"/>
  <c r="AH49" i="32"/>
  <c r="AJ49" i="32" s="1"/>
  <c r="AK49" i="32" s="1"/>
  <c r="AH43" i="32"/>
  <c r="AJ43" i="32" s="1"/>
  <c r="AK43" i="32" s="1"/>
  <c r="AT43" i="32" s="1"/>
  <c r="AH38" i="32"/>
  <c r="AJ38" i="32" s="1"/>
  <c r="AK38" i="32" s="1"/>
  <c r="AT38" i="32" s="1"/>
  <c r="AH33" i="32"/>
  <c r="AJ33" i="32" s="1"/>
  <c r="AK33" i="32" s="1"/>
  <c r="AT33" i="32" s="1"/>
  <c r="AH14" i="32"/>
  <c r="AJ14" i="32" s="1"/>
  <c r="AK14" i="32" s="1"/>
  <c r="AT14" i="32" s="1"/>
  <c r="AF46" i="32"/>
  <c r="AF41" i="32"/>
  <c r="AF36" i="32"/>
  <c r="AF31" i="32"/>
  <c r="AH46" i="32"/>
  <c r="AJ46" i="32" s="1"/>
  <c r="AK46" i="32" s="1"/>
  <c r="AT46" i="32" s="1"/>
  <c r="AH36" i="32"/>
  <c r="AJ36" i="32" s="1"/>
  <c r="AK36" i="32" s="1"/>
  <c r="AT36" i="32" s="1"/>
  <c r="AJ47" i="32"/>
  <c r="AH47" i="32"/>
  <c r="AH42" i="32"/>
  <c r="AJ42" i="32" s="1"/>
  <c r="AK42" i="32" s="1"/>
  <c r="AT42" i="32" s="1"/>
  <c r="AH37" i="32"/>
  <c r="AJ37" i="32" s="1"/>
  <c r="AK37" i="32" s="1"/>
  <c r="AT37" i="32" s="1"/>
  <c r="AH32" i="32"/>
  <c r="AJ32" i="32" s="1"/>
  <c r="AK32" i="32" s="1"/>
  <c r="AT32" i="32" s="1"/>
  <c r="AH13" i="32"/>
  <c r="AJ13" i="32" s="1"/>
  <c r="AF34" i="32"/>
  <c r="AF30" i="32"/>
  <c r="AF25" i="32"/>
  <c r="AF15" i="32"/>
  <c r="L13" i="32"/>
  <c r="L14" i="32"/>
  <c r="F46" i="32"/>
  <c r="AK13" i="32" l="1"/>
  <c r="AT13" i="32" s="1"/>
  <c r="AT49" i="32"/>
  <c r="AK47" i="32"/>
  <c r="AW51" i="32"/>
  <c r="AK25" i="32"/>
  <c r="AT25" i="32" s="1"/>
  <c r="AK28" i="32"/>
  <c r="L12" i="32"/>
  <c r="L11" i="32" s="1"/>
  <c r="L51" i="32" s="1"/>
  <c r="L9" i="32" s="1"/>
  <c r="AK27" i="32" l="1"/>
  <c r="AT51" i="32"/>
  <c r="AW55" i="32"/>
  <c r="AW56" i="32" s="1"/>
  <c r="AW53" i="32"/>
  <c r="AW54" i="32"/>
  <c r="AK23" i="32"/>
  <c r="Z53" i="32"/>
  <c r="S55" i="32"/>
  <c r="S56" i="32" s="1"/>
  <c r="AK11" i="32" l="1"/>
  <c r="AK51" i="32" s="1"/>
  <c r="AK9" i="32" s="1"/>
  <c r="AW57" i="32"/>
  <c r="AW59" i="32" s="1"/>
  <c r="S54" i="32"/>
  <c r="S53" i="32"/>
  <c r="Z55" i="32"/>
  <c r="Z56" i="32" s="1"/>
  <c r="Z54" i="32"/>
  <c r="Z52" i="32" s="1"/>
  <c r="Z57" i="32" s="1"/>
  <c r="Z58" i="32" s="1"/>
  <c r="AK54" i="32" l="1"/>
  <c r="AK55" i="32"/>
  <c r="AK56" i="32" s="1"/>
  <c r="AK53" i="32"/>
  <c r="S52" i="32"/>
  <c r="S57" i="32" s="1"/>
  <c r="S58" i="32" s="1"/>
  <c r="AK52" i="32" l="1"/>
  <c r="AK57" i="32" s="1"/>
  <c r="AK58" i="32" s="1"/>
  <c r="AS59" i="32" s="1"/>
  <c r="L53" i="32"/>
  <c r="L54" i="32"/>
  <c r="L55" i="32"/>
  <c r="L56" i="32" s="1"/>
  <c r="L52" i="32" l="1"/>
  <c r="L57" i="32" s="1"/>
  <c r="L58" i="32" s="1"/>
</calcChain>
</file>

<file path=xl/sharedStrings.xml><?xml version="1.0" encoding="utf-8"?>
<sst xmlns="http://schemas.openxmlformats.org/spreadsheetml/2006/main" count="178" uniqueCount="103">
  <si>
    <t>ITEM</t>
  </si>
  <si>
    <t>Descripcion</t>
  </si>
  <si>
    <t>UN</t>
  </si>
  <si>
    <t>Cant.</t>
  </si>
  <si>
    <t>TOTAL COSTO DIRECTO</t>
  </si>
  <si>
    <t>TOTAL COSTOS INDIRECTOS</t>
  </si>
  <si>
    <t>Administracion</t>
  </si>
  <si>
    <t xml:space="preserve">Imprevistos </t>
  </si>
  <si>
    <t>Utilidad</t>
  </si>
  <si>
    <t>IVA Sobre Utilidad</t>
  </si>
  <si>
    <t>VALOR TOTAL OBRA</t>
  </si>
  <si>
    <t>M2</t>
  </si>
  <si>
    <t>ML</t>
  </si>
  <si>
    <t xml:space="preserve">VALOR </t>
  </si>
  <si>
    <t>I</t>
  </si>
  <si>
    <t>OBRA CIVIL</t>
  </si>
  <si>
    <t>VALOR UNITARIO</t>
  </si>
  <si>
    <t xml:space="preserve">VALOR TOTAL </t>
  </si>
  <si>
    <t>COTIZACIÓN 1</t>
  </si>
  <si>
    <t>COTIZACIÓN 2</t>
  </si>
  <si>
    <t xml:space="preserve">VALOR COTIZACIÓN HÁBIL MÁS BAJA  </t>
  </si>
  <si>
    <t xml:space="preserve">PROMEDIO          </t>
  </si>
  <si>
    <t>PORCENTAJE DIFERENCIAL (BAJA/PROMEDIO)</t>
  </si>
  <si>
    <t>MEDIA ARITMETICA BAJA</t>
  </si>
  <si>
    <t>TOTAL CAPÍTULO</t>
  </si>
  <si>
    <t>VALOR</t>
  </si>
  <si>
    <t>COTIZACIÓN 3</t>
  </si>
  <si>
    <t xml:space="preserve">1. ) Es de aclarar que al presente análisis se aplicó el procedimiento de aproximación generalmente aceptado por las reglas matemáticas denominado redondeo, el cual consiste en acercar los valores decimales a su aproximado más inmediato (a la baja o a la alta).  </t>
  </si>
  <si>
    <t>ESTUDIO DEL SECTOR 
ANEXO No. 1</t>
  </si>
  <si>
    <t>1.1</t>
  </si>
  <si>
    <t>1.1.1</t>
  </si>
  <si>
    <t>1.1.2</t>
  </si>
  <si>
    <t>Suministro e instalación de salida para tomacorrientes. Incluye caja, cableado en alamabre, regata, tornillos y resanes.</t>
  </si>
  <si>
    <t>1.1.3</t>
  </si>
  <si>
    <t>1.2</t>
  </si>
  <si>
    <t>1.2.1</t>
  </si>
  <si>
    <t>1.2.2</t>
  </si>
  <si>
    <t>Orden y aseo</t>
  </si>
  <si>
    <t>Orden y aseo final.</t>
  </si>
  <si>
    <t>Retiro de todos los escombros producto de todas las actividades contempladas.</t>
  </si>
  <si>
    <t>2.1</t>
  </si>
  <si>
    <t>2.1.1</t>
  </si>
  <si>
    <t>2.2</t>
  </si>
  <si>
    <t>2.2.1</t>
  </si>
  <si>
    <t>2.2.2</t>
  </si>
  <si>
    <t>Generales</t>
  </si>
  <si>
    <t>Escarificación de piso en concreto.</t>
  </si>
  <si>
    <t>Construcción de plantilla de nivelación de 2 cm de espesor. Incluye acabado pulido.</t>
  </si>
  <si>
    <t>Levante de muro cortafuego. Incluye todos los elementos para cumplir con la norma.</t>
  </si>
  <si>
    <t>Pañete de muros en mortero 1:4.</t>
  </si>
  <si>
    <t>Estuco de muros internos. Incluye lijado.</t>
  </si>
  <si>
    <t>Pintura en esmalte color a definir.</t>
  </si>
  <si>
    <t>Pintura epóxica para piso en color a definir. Inclue preparación de la superficie.</t>
  </si>
  <si>
    <t>Suministro e instalación de cableado eléctrico en tubería EMT.</t>
  </si>
  <si>
    <t>Suministro e instalación de salida para lámpara. Incluye caja, cableado en alambre de cobre, regata, tornillos y resanes.</t>
  </si>
  <si>
    <t>Suministro e instalación de salida para interruptores. Incluye caja, cableado en alamabre, regata, tornillos y resanes.</t>
  </si>
  <si>
    <t>Suministro e instalación de lámparas LED circulares de 18 W.</t>
  </si>
  <si>
    <t>Suministro e instalación de tomacorrientes doble con polo a tierra.</t>
  </si>
  <si>
    <t>Suministro e instalación de interruptores sencillos.</t>
  </si>
  <si>
    <t>Fabricación e instalación de portón corredizo en aluminio en vano de 6 m de largo en dos hojas de 3 m de largo y 2 m de altura con marco en perfil de 3" x 1 1/2", dos verticales intermedios cada 1 m en perfil de 3" x 1", un horizontal intermedio en perfil de 3" x 1" y diez horizontales intermedios en perfil de 1" x 1". Incluye perfil de soporte a muro de 1 3/4" x 4" en ambos lados, sistema de rodamiento, obras civiles para riel inferior, riel inferior, carritos, cerradura de seguridad, manija y anclaje a muros.</t>
  </si>
  <si>
    <t>Fabricación e instalación de puertas metálicas cortafuego entamboradas de 1 hoja. Incluye marco en el mismo material, cerradura de embutir con cerrojo accionado con la llave por ambos lados color cromo satinado con backset de 45 mm tipo pico de loro, bisagras, aplicación de anticorrosivo, pintura en esmalte color negro y gato hidráulico. (En la medida se incluye la medida del marco). Medidas de 1 m x 2 m.</t>
  </si>
  <si>
    <t>GLOBAL</t>
  </si>
  <si>
    <t>Impermeabilización de losa de concreto con manto edil 3 mm foil de aluminio. Incluye retiro del manto existente, resane donde sea necesario, preparación de la superficie, instalación de manto y acabado final.</t>
  </si>
  <si>
    <t>SECCIONAL CESAR</t>
  </si>
  <si>
    <t>2.1.2</t>
  </si>
  <si>
    <t>2.1.3</t>
  </si>
  <si>
    <t>2.1.4</t>
  </si>
  <si>
    <t>2.1.5</t>
  </si>
  <si>
    <t>2.1.6</t>
  </si>
  <si>
    <t>2.1.7</t>
  </si>
  <si>
    <t>2.1.8</t>
  </si>
  <si>
    <t>2.1.9</t>
  </si>
  <si>
    <t>2.1.10</t>
  </si>
  <si>
    <t>2.1.11</t>
  </si>
  <si>
    <t>2.1.12</t>
  </si>
  <si>
    <t>2.1.13</t>
  </si>
  <si>
    <t>2.1.14</t>
  </si>
  <si>
    <t>2.1.15</t>
  </si>
  <si>
    <t>2.1.16</t>
  </si>
  <si>
    <t>2.1.17</t>
  </si>
  <si>
    <t>2.1.18</t>
  </si>
  <si>
    <t>SEDE CTI VALLEDUPAR</t>
  </si>
  <si>
    <t>General</t>
  </si>
  <si>
    <t>Impermeabilización de pisa de cubierta con manto edil 3 mm foil de aluminio. Incluye retiro del manto existente, resane donde sea necesario, preparación de la superficie, instalación de manto y acabado final. Desarrollo de 40 cm. Incluye elementos y equipos para trabajar en altura.</t>
  </si>
  <si>
    <t>Impermeabilización de canales de cubierta con manto edil 3 mm foil de aluminio. Incluye retiro del manto existente, resane donde sea necesario, preparación de la superficie, instalación de manto y acabado final. Desarrollo de 40 cm. Incluye elementos y equipos para trabajar en altura.</t>
  </si>
  <si>
    <t>Desmonte de piso tablón.</t>
  </si>
  <si>
    <t>PUNTO DE ACOPIO TEMPORAL VALLEDUPAR</t>
  </si>
  <si>
    <t>Fabricación e instalación de cubierta de 6 m x 2,2 m en láminas de fibrocemento No. 6, perfil de hierro galvanizado cuadrado de 2" x 2" cada 80 cm con tramos de 2,2 m para completar los 6 m, perfil de hierro galvanizado cuadrado de 4" x 4" para cuatro columnas en cada esquina de 2,5 m de altura, perfil de hierro galvanizado rectangular de 2" x 4" para el perímetro de la cubierta (dos tramos de 2,2 m y dos tramos de 6 m) y platina para anclaje a piso  en lámina de 300 mm x 350 mm espesor 8 mm con cuatro perforaciones de 15 mm con sus respectivos pernos de anclaje. Incluye tornillería, aplicación de anticorrosivo, pintura en esmalte color negro, para la fijación a la placa existente se harán perforaciones de 5/8" y aplicación de perno de anclaje de 5/8" x 5 1/2", fijado con epóxico. Incluye los equipos y elementos para trabajar en altura.</t>
  </si>
  <si>
    <t>ESTUDIO DEL SECTOR</t>
  </si>
  <si>
    <t>MENOR</t>
  </si>
  <si>
    <t>Realizar bajo la modalidad de precios unitarios fijos las obras de mejoramiento, adecuación y mantenimiento de la infraestructura física de las diferentes sedes de la Fiscalía General de la Nación Subdirección Regional de Apoyo - Caribe, de acuerdo con las especificaciones técnicas establecidas por la Entidad.</t>
  </si>
  <si>
    <t>1.1.9</t>
  </si>
  <si>
    <t>Desmonte de piso cerámico de 60 cm x 60 cm.</t>
  </si>
  <si>
    <t>Desmonte de zócalo.</t>
  </si>
  <si>
    <t>Construcción de plantilla de 2 cm de espesor.</t>
  </si>
  <si>
    <t>Suministro e instalación de piso cerámico color beige de 60 cm x 60 cm.</t>
  </si>
  <si>
    <t>Suministro e instalación de zócalo de piso cerámico color beige de 8 cm de altura.</t>
  </si>
  <si>
    <t>Demolición piso de granito</t>
  </si>
  <si>
    <t>1.1.4</t>
  </si>
  <si>
    <t>1.1.5</t>
  </si>
  <si>
    <t>1.1.6</t>
  </si>
  <si>
    <t>1.1.7</t>
  </si>
  <si>
    <t>1.1.8</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</si>
</sst>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43" formatCode="_-* #,##0.00_-;\-* #,##0.00_-;_-* &quot;-&quot;??_-;_-@_-"/>
    <numFmt numFmtId="164" formatCode="_(&quot;$&quot;\ * #,##0.00_);_(&quot;$&quot;\ * \(#,##0.00\);_(&quot;$&quot;\ * &quot;-&quot;??_);_(@_)"/>
    <numFmt numFmtId="165" formatCode="_ &quot;$&quot;\ * #,##0.00_ ;_ &quot;$&quot;\ * \-#,##0.00_ ;_ &quot;$&quot;\ * &quot;-&quot;??_ ;_ @_ "/>
    <numFmt numFmtId="166" formatCode="_ * #,##0.00_ ;_ * \-#,##0.00_ ;_ * &quot;-&quot;??_ ;_ @_ "/>
    <numFmt numFmtId="167" formatCode="_(&quot;$&quot;* #,##0.00_);_(&quot;$&quot;* \(#,##0.00\);_(&quot;$&quot;* &quot;-&quot;??_);_(@_)"/>
    <numFmt numFmtId="168" formatCode="_(&quot;$&quot;* #,##0_);_(&quot;$&quot;* \(#,##0\);_(&quot;$&quot;* &quot;-&quot;??_);_(@_)"/>
    <numFmt numFmtId="169" formatCode="_(&quot;$&quot;\ * #,##0_);_(&quot;$&quot;\ * \(#,##0\);_(&quot;$&quot;\ * &quot;-&quot;??_);_(@_)"/>
    <numFmt numFmtId="170" formatCode="&quot;$&quot;\ #,##0.00"/>
    <numFmt numFmtId="171" formatCode="_-&quot;$&quot;* #,##0_-;\-&quot;$&quot;* #,##0_-;_-&quot;$&quot;* &quot;-&quot;??_-;_-@_-"/>
    <numFmt numFmtId="172" formatCode="_-* #,##0_-;\-* #,##0_-;_-* &quot;-&quot;??_-;_-@_-"/>
  </numFmts>
  <fonts count="11" x14ac:knownFonts="1">
    <font>
      <sz val="10"/>
      <name val="Arial"/>
    </font>
    <font>
      <sz val="10"/>
      <name val="Arial"/>
      <family val="2"/>
    </font>
    <font>
      <sz val="8"/>
      <name val="Arial"/>
      <family val="2"/>
    </font>
    <font>
      <sz val="12"/>
      <name val="Arial"/>
      <family val="2"/>
    </font>
    <font>
      <b/>
      <sz val="12"/>
      <name val="Arial"/>
      <family val="2"/>
    </font>
    <font>
      <sz val="10"/>
      <name val="Arial"/>
      <family val="2"/>
    </font>
    <font>
      <sz val="10"/>
      <name val="Arial"/>
      <family val="2"/>
    </font>
    <font>
      <b/>
      <sz val="10"/>
      <name val="Arial"/>
      <family val="2"/>
    </font>
    <font>
      <b/>
      <sz val="10"/>
      <name val="Arial Narrow"/>
      <family val="2"/>
    </font>
    <font>
      <b/>
      <sz val="10"/>
      <color rgb="FFFFFF00"/>
      <name val="Arial"/>
      <family val="2"/>
    </font>
    <font>
      <b/>
      <sz val="10"/>
      <color rgb="FF00FFCC"/>
      <name val="Arial"/>
      <family val="2"/>
    </font>
  </fonts>
  <fills count="12">
    <fill>
      <patternFill patternType="none"/>
    </fill>
    <fill>
      <patternFill patternType="gray125"/>
    </fill>
    <fill>
      <patternFill patternType="solid">
        <fgColor indexed="22"/>
        <bgColor indexed="64"/>
      </patternFill>
    </fill>
    <fill>
      <patternFill patternType="solid">
        <fgColor theme="0" tint="-0.34998626667073579"/>
        <bgColor indexed="64"/>
      </patternFill>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499984740745262"/>
        <bgColor indexed="64"/>
      </patternFill>
    </fill>
    <fill>
      <patternFill patternType="solid">
        <fgColor rgb="FF00B050"/>
        <bgColor indexed="64"/>
      </patternFill>
    </fill>
    <fill>
      <patternFill patternType="solid">
        <fgColor rgb="FF00FFCC"/>
        <bgColor indexed="64"/>
      </patternFill>
    </fill>
    <fill>
      <patternFill patternType="solid">
        <fgColor rgb="FF00FF99"/>
        <bgColor indexed="64"/>
      </patternFill>
    </fill>
    <fill>
      <patternFill patternType="solid">
        <fgColor theme="7" tint="0.79998168889431442"/>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top style="thin">
        <color indexed="64"/>
      </top>
      <bottom/>
      <diagonal/>
    </border>
    <border>
      <left/>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thin">
        <color indexed="64"/>
      </left>
      <right/>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hair">
        <color indexed="64"/>
      </right>
      <top style="hair">
        <color indexed="64"/>
      </top>
      <bottom style="hair">
        <color indexed="64"/>
      </bottom>
      <diagonal/>
    </border>
    <border>
      <left style="medium">
        <color indexed="64"/>
      </left>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diagonal/>
    </border>
    <border>
      <left style="medium">
        <color indexed="64"/>
      </left>
      <right style="hair">
        <color indexed="64"/>
      </right>
      <top/>
      <bottom style="hair">
        <color indexed="64"/>
      </bottom>
      <diagonal/>
    </border>
    <border>
      <left style="medium">
        <color indexed="64"/>
      </left>
      <right style="hair">
        <color indexed="64"/>
      </right>
      <top style="hair">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top/>
      <bottom style="thin">
        <color indexed="64"/>
      </bottom>
      <diagonal/>
    </border>
    <border>
      <left style="medium">
        <color indexed="64"/>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top style="thin">
        <color indexed="64"/>
      </top>
      <bottom/>
      <diagonal/>
    </border>
  </borders>
  <cellStyleXfs count="15">
    <xf numFmtId="0" fontId="0" fillId="0" borderId="0"/>
    <xf numFmtId="43" fontId="6" fillId="0" borderId="0" applyFont="0" applyFill="0" applyBorder="0" applyAlignment="0" applyProtection="0"/>
    <xf numFmtId="166" fontId="6" fillId="0" borderId="0" applyFont="0" applyFill="0" applyBorder="0" applyAlignment="0" applyProtection="0"/>
    <xf numFmtId="167" fontId="1" fillId="0" borderId="0" applyFont="0" applyFill="0" applyBorder="0" applyAlignment="0" applyProtection="0"/>
    <xf numFmtId="165" fontId="6" fillId="0" borderId="0" applyFont="0" applyFill="0" applyBorder="0" applyAlignment="0" applyProtection="0"/>
    <xf numFmtId="164" fontId="5" fillId="0" borderId="0" applyFont="0" applyFill="0" applyBorder="0" applyAlignment="0" applyProtection="0"/>
    <xf numFmtId="0" fontId="6" fillId="0" borderId="0"/>
    <xf numFmtId="0" fontId="6" fillId="0" borderId="0"/>
    <xf numFmtId="0" fontId="6" fillId="0" borderId="0"/>
    <xf numFmtId="0" fontId="6" fillId="0" borderId="0"/>
    <xf numFmtId="9" fontId="1" fillId="0" borderId="0" applyFont="0" applyFill="0" applyBorder="0" applyAlignment="0" applyProtection="0"/>
    <xf numFmtId="0" fontId="1" fillId="0" borderId="0"/>
    <xf numFmtId="164" fontId="1" fillId="0" borderId="0" applyFont="0" applyFill="0" applyBorder="0" applyAlignment="0" applyProtection="0"/>
    <xf numFmtId="43" fontId="1" fillId="0" borderId="0" applyFont="0" applyFill="0" applyBorder="0" applyAlignment="0" applyProtection="0"/>
    <xf numFmtId="0" fontId="1" fillId="0" borderId="0"/>
  </cellStyleXfs>
  <cellXfs count="240">
    <xf numFmtId="0" fontId="0" fillId="0" borderId="0" xfId="0"/>
    <xf numFmtId="3" fontId="3" fillId="0" borderId="0" xfId="0" applyNumberFormat="1" applyFont="1" applyFill="1" applyBorder="1" applyAlignment="1">
      <alignment horizontal="center" vertical="center"/>
    </xf>
    <xf numFmtId="9" fontId="2" fillId="0" borderId="0" xfId="0" applyNumberFormat="1" applyFont="1" applyFill="1" applyBorder="1"/>
    <xf numFmtId="0" fontId="0" fillId="0" borderId="0" xfId="0" applyFill="1"/>
    <xf numFmtId="0" fontId="3" fillId="0" borderId="0" xfId="0" applyFont="1" applyFill="1"/>
    <xf numFmtId="164" fontId="5" fillId="0" borderId="0" xfId="5" applyFont="1" applyFill="1" applyBorder="1" applyAlignment="1">
      <alignment vertical="center"/>
    </xf>
    <xf numFmtId="168" fontId="5" fillId="0" borderId="0" xfId="5" applyNumberFormat="1" applyFont="1" applyFill="1" applyBorder="1" applyAlignment="1">
      <alignment horizontal="right" vertical="center"/>
    </xf>
    <xf numFmtId="169" fontId="5" fillId="0" borderId="0" xfId="5" applyNumberFormat="1" applyFont="1" applyFill="1" applyBorder="1" applyAlignment="1">
      <alignment horizontal="right" vertical="center"/>
    </xf>
    <xf numFmtId="9" fontId="5" fillId="0" borderId="0" xfId="10" applyFont="1" applyFill="1" applyBorder="1" applyAlignment="1">
      <alignment horizontal="right" vertical="center"/>
    </xf>
    <xf numFmtId="164" fontId="5" fillId="0" borderId="0" xfId="5" applyFont="1" applyFill="1" applyBorder="1" applyAlignment="1">
      <alignment horizontal="right" vertical="center"/>
    </xf>
    <xf numFmtId="168" fontId="7" fillId="0" borderId="0" xfId="5" applyNumberFormat="1" applyFont="1" applyFill="1" applyBorder="1" applyAlignment="1">
      <alignment horizontal="right" vertical="center"/>
    </xf>
    <xf numFmtId="0" fontId="0" fillId="0" borderId="0" xfId="0" applyFill="1" applyBorder="1"/>
    <xf numFmtId="164" fontId="7" fillId="0" borderId="0" xfId="5" applyFont="1" applyFill="1" applyBorder="1" applyAlignment="1">
      <alignment horizontal="right" vertical="center"/>
    </xf>
    <xf numFmtId="168" fontId="4" fillId="0" borderId="0" xfId="5" applyNumberFormat="1" applyFont="1" applyFill="1" applyBorder="1" applyAlignment="1">
      <alignment horizontal="right" vertical="center"/>
    </xf>
    <xf numFmtId="164" fontId="4" fillId="0" borderId="0" xfId="5" applyFont="1" applyFill="1" applyBorder="1" applyAlignment="1">
      <alignment horizontal="right" vertical="center"/>
    </xf>
    <xf numFmtId="169" fontId="5" fillId="0" borderId="0" xfId="5" applyNumberFormat="1" applyFont="1" applyFill="1" applyBorder="1" applyAlignment="1">
      <alignment vertical="center"/>
    </xf>
    <xf numFmtId="4" fontId="7" fillId="0" borderId="0" xfId="6" applyNumberFormat="1" applyFont="1" applyFill="1" applyBorder="1" applyAlignment="1">
      <alignment horizontal="right" vertical="center"/>
    </xf>
    <xf numFmtId="169" fontId="7" fillId="0" borderId="0" xfId="5" applyNumberFormat="1" applyFont="1" applyFill="1" applyBorder="1" applyAlignment="1">
      <alignment vertical="center"/>
    </xf>
    <xf numFmtId="164" fontId="7" fillId="0" borderId="0" xfId="5" applyFont="1" applyFill="1" applyBorder="1" applyAlignment="1">
      <alignment vertical="center"/>
    </xf>
    <xf numFmtId="169" fontId="7" fillId="0" borderId="0" xfId="5" applyNumberFormat="1" applyFont="1" applyFill="1" applyBorder="1" applyAlignment="1">
      <alignment horizontal="right" vertical="center"/>
    </xf>
    <xf numFmtId="9" fontId="5" fillId="0" borderId="0" xfId="10" applyFont="1" applyFill="1" applyBorder="1" applyAlignment="1">
      <alignment horizontal="center" vertical="center"/>
    </xf>
    <xf numFmtId="169" fontId="4" fillId="0" borderId="0" xfId="5" applyNumberFormat="1" applyFont="1" applyFill="1" applyBorder="1" applyAlignment="1">
      <alignment horizontal="right" vertical="center"/>
    </xf>
    <xf numFmtId="170" fontId="0" fillId="0" borderId="0" xfId="0" applyNumberFormat="1" applyFill="1"/>
    <xf numFmtId="0" fontId="3" fillId="0" borderId="0" xfId="0" applyFont="1" applyFill="1" applyBorder="1" applyAlignment="1">
      <alignment horizontal="center" vertical="center"/>
    </xf>
    <xf numFmtId="0" fontId="3" fillId="0" borderId="0" xfId="0" applyFont="1" applyFill="1" applyBorder="1" applyAlignment="1">
      <alignment horizontal="left" vertical="top" wrapText="1"/>
    </xf>
    <xf numFmtId="0" fontId="0" fillId="0" borderId="0" xfId="0" applyFill="1" applyAlignment="1">
      <alignment horizontal="center"/>
    </xf>
    <xf numFmtId="0" fontId="5" fillId="0" borderId="0" xfId="6" applyFont="1" applyFill="1" applyBorder="1" applyAlignment="1">
      <alignment horizontal="left" vertical="center" wrapText="1"/>
    </xf>
    <xf numFmtId="168" fontId="5" fillId="0" borderId="0" xfId="5" applyNumberFormat="1" applyFont="1" applyFill="1" applyBorder="1" applyAlignment="1">
      <alignment vertical="center"/>
    </xf>
    <xf numFmtId="0" fontId="5" fillId="0" borderId="0" xfId="0" applyFont="1" applyFill="1"/>
    <xf numFmtId="170" fontId="5" fillId="0" borderId="0" xfId="0" applyNumberFormat="1" applyFont="1" applyFill="1"/>
    <xf numFmtId="0" fontId="5" fillId="0" borderId="30" xfId="0" applyFont="1" applyFill="1" applyBorder="1"/>
    <xf numFmtId="0" fontId="5" fillId="0" borderId="10" xfId="0" applyFont="1" applyFill="1" applyBorder="1"/>
    <xf numFmtId="0" fontId="5" fillId="0" borderId="10" xfId="0" applyFont="1" applyFill="1" applyBorder="1" applyAlignment="1">
      <alignment horizontal="center"/>
    </xf>
    <xf numFmtId="0" fontId="7" fillId="0" borderId="23" xfId="0" applyFont="1" applyFill="1" applyBorder="1" applyAlignment="1">
      <alignment horizontal="center" vertical="center" wrapText="1"/>
    </xf>
    <xf numFmtId="0" fontId="7" fillId="0" borderId="31" xfId="0" applyFont="1" applyFill="1" applyBorder="1" applyAlignment="1">
      <alignment horizontal="center" vertical="center" wrapText="1"/>
    </xf>
    <xf numFmtId="0" fontId="7" fillId="0" borderId="0" xfId="0" applyFont="1" applyFill="1" applyBorder="1" applyAlignment="1">
      <alignment horizontal="center"/>
    </xf>
    <xf numFmtId="0" fontId="7" fillId="0" borderId="1" xfId="0" applyFont="1" applyFill="1" applyBorder="1" applyAlignment="1">
      <alignment horizontal="center" vertical="center"/>
    </xf>
    <xf numFmtId="168" fontId="7" fillId="0" borderId="15" xfId="6" applyNumberFormat="1" applyFont="1" applyFill="1" applyBorder="1" applyAlignment="1">
      <alignment horizontal="center" vertical="center" wrapText="1"/>
    </xf>
    <xf numFmtId="0" fontId="5" fillId="0" borderId="0" xfId="6" applyFont="1" applyFill="1" applyAlignment="1">
      <alignment horizontal="center" vertical="center"/>
    </xf>
    <xf numFmtId="0" fontId="7" fillId="0" borderId="15" xfId="6" applyFont="1" applyFill="1" applyBorder="1" applyAlignment="1">
      <alignment horizontal="center" vertical="center" wrapText="1"/>
    </xf>
    <xf numFmtId="0" fontId="5" fillId="0" borderId="0" xfId="0" applyFont="1" applyFill="1" applyBorder="1" applyAlignment="1">
      <alignment horizontal="center"/>
    </xf>
    <xf numFmtId="0" fontId="7" fillId="0" borderId="3" xfId="0" applyFont="1" applyFill="1" applyBorder="1" applyAlignment="1">
      <alignment horizontal="center" vertical="center" wrapText="1"/>
    </xf>
    <xf numFmtId="0" fontId="7" fillId="0" borderId="3" xfId="0" applyFont="1" applyFill="1" applyBorder="1" applyAlignment="1">
      <alignment horizontal="left" vertical="center" wrapText="1"/>
    </xf>
    <xf numFmtId="0" fontId="7" fillId="0" borderId="2" xfId="0" applyFont="1" applyFill="1" applyBorder="1" applyAlignment="1">
      <alignment horizontal="center" vertical="center" wrapText="1"/>
    </xf>
    <xf numFmtId="0" fontId="7" fillId="0" borderId="32" xfId="0" applyFont="1" applyFill="1" applyBorder="1" applyAlignment="1">
      <alignment horizontal="left" vertical="center" wrapText="1"/>
    </xf>
    <xf numFmtId="164" fontId="7" fillId="0" borderId="33" xfId="0" applyNumberFormat="1" applyFont="1" applyFill="1" applyBorder="1" applyAlignment="1">
      <alignment horizontal="center" vertical="center" wrapText="1"/>
    </xf>
    <xf numFmtId="0" fontId="5" fillId="0" borderId="3" xfId="0" applyFont="1" applyFill="1" applyBorder="1"/>
    <xf numFmtId="0" fontId="5" fillId="0" borderId="2" xfId="0" applyFont="1" applyFill="1" applyBorder="1"/>
    <xf numFmtId="0" fontId="5" fillId="0" borderId="2" xfId="0" applyFont="1" applyFill="1" applyBorder="1" applyAlignment="1">
      <alignment horizontal="center"/>
    </xf>
    <xf numFmtId="0" fontId="5" fillId="0" borderId="20" xfId="0" applyFont="1" applyFill="1" applyBorder="1"/>
    <xf numFmtId="0" fontId="5" fillId="0" borderId="34" xfId="0" applyFont="1" applyFill="1" applyBorder="1"/>
    <xf numFmtId="0" fontId="5" fillId="0" borderId="34" xfId="0" applyFont="1" applyFill="1" applyBorder="1" applyAlignment="1">
      <alignment horizontal="center"/>
    </xf>
    <xf numFmtId="0" fontId="5" fillId="0" borderId="35" xfId="0" applyFont="1" applyFill="1" applyBorder="1" applyAlignment="1">
      <alignment horizontal="center"/>
    </xf>
    <xf numFmtId="167" fontId="7" fillId="0" borderId="0" xfId="3" applyFont="1" applyFill="1" applyBorder="1" applyAlignment="1">
      <alignment horizontal="right" vertical="center"/>
    </xf>
    <xf numFmtId="9" fontId="5" fillId="0" borderId="0" xfId="0" applyNumberFormat="1" applyFont="1" applyFill="1" applyBorder="1"/>
    <xf numFmtId="0" fontId="5" fillId="0" borderId="0" xfId="0" applyFont="1" applyFill="1" applyBorder="1"/>
    <xf numFmtId="167" fontId="7" fillId="0" borderId="15" xfId="3" applyFont="1" applyFill="1" applyBorder="1"/>
    <xf numFmtId="167" fontId="7" fillId="0" borderId="0" xfId="3" applyFont="1" applyFill="1" applyBorder="1"/>
    <xf numFmtId="0" fontId="7" fillId="0" borderId="15" xfId="0" applyFont="1" applyFill="1" applyBorder="1"/>
    <xf numFmtId="2" fontId="7" fillId="0" borderId="7" xfId="0" applyNumberFormat="1" applyFont="1" applyFill="1" applyBorder="1"/>
    <xf numFmtId="0" fontId="7" fillId="0" borderId="19" xfId="0" applyFont="1" applyFill="1" applyBorder="1"/>
    <xf numFmtId="0" fontId="7" fillId="0" borderId="8" xfId="0" applyFont="1" applyFill="1" applyBorder="1"/>
    <xf numFmtId="0" fontId="7" fillId="0" borderId="9" xfId="0" applyFont="1" applyFill="1" applyBorder="1"/>
    <xf numFmtId="0" fontId="7" fillId="0" borderId="9" xfId="0" applyFont="1" applyFill="1" applyBorder="1" applyAlignment="1">
      <alignment horizontal="center"/>
    </xf>
    <xf numFmtId="168" fontId="7" fillId="0" borderId="19" xfId="3" applyNumberFormat="1" applyFont="1" applyFill="1" applyBorder="1"/>
    <xf numFmtId="168" fontId="7" fillId="0" borderId="0" xfId="3" applyNumberFormat="1" applyFont="1" applyFill="1" applyBorder="1"/>
    <xf numFmtId="171" fontId="7" fillId="0" borderId="0" xfId="0" applyNumberFormat="1" applyFont="1" applyFill="1" applyBorder="1" applyAlignment="1">
      <alignment horizontal="center" vertical="center"/>
    </xf>
    <xf numFmtId="0" fontId="7" fillId="2" borderId="13" xfId="0" applyFont="1" applyFill="1" applyBorder="1" applyAlignment="1">
      <alignment horizontal="center" vertical="center"/>
    </xf>
    <xf numFmtId="0" fontId="7" fillId="6" borderId="13" xfId="0" applyFont="1" applyFill="1" applyBorder="1" applyAlignment="1">
      <alignment horizontal="center" vertical="center"/>
    </xf>
    <xf numFmtId="2" fontId="7" fillId="5" borderId="18" xfId="0" applyNumberFormat="1" applyFont="1" applyFill="1" applyBorder="1" applyAlignment="1">
      <alignment horizontal="left"/>
    </xf>
    <xf numFmtId="2" fontId="7" fillId="5" borderId="5" xfId="0" applyNumberFormat="1" applyFont="1" applyFill="1" applyBorder="1" applyAlignment="1">
      <alignment horizontal="center"/>
    </xf>
    <xf numFmtId="2" fontId="7" fillId="5" borderId="5" xfId="0" applyNumberFormat="1" applyFont="1" applyFill="1" applyBorder="1"/>
    <xf numFmtId="0" fontId="7" fillId="2" borderId="13" xfId="0" applyFont="1" applyFill="1" applyBorder="1" applyAlignment="1">
      <alignment horizontal="justify" vertical="center"/>
    </xf>
    <xf numFmtId="0" fontId="7" fillId="6" borderId="13" xfId="0" applyFont="1" applyFill="1" applyBorder="1" applyAlignment="1">
      <alignment horizontal="justify" vertical="center"/>
    </xf>
    <xf numFmtId="0" fontId="7" fillId="9" borderId="13" xfId="0" applyFont="1" applyFill="1" applyBorder="1" applyAlignment="1">
      <alignment horizontal="justify" vertical="center"/>
    </xf>
    <xf numFmtId="0" fontId="7" fillId="10" borderId="13" xfId="0" applyFont="1" applyFill="1" applyBorder="1" applyAlignment="1">
      <alignment horizontal="justify" vertical="center"/>
    </xf>
    <xf numFmtId="168" fontId="5" fillId="0" borderId="0" xfId="3" applyNumberFormat="1" applyFont="1" applyFill="1"/>
    <xf numFmtId="168" fontId="7" fillId="0" borderId="31" xfId="3" applyNumberFormat="1" applyFont="1" applyFill="1" applyBorder="1" applyAlignment="1">
      <alignment horizontal="center" vertical="center" wrapText="1"/>
    </xf>
    <xf numFmtId="168" fontId="5" fillId="0" borderId="34" xfId="3" applyNumberFormat="1" applyFont="1" applyFill="1" applyBorder="1" applyAlignment="1">
      <alignment horizontal="center"/>
    </xf>
    <xf numFmtId="168" fontId="7" fillId="2" borderId="13" xfId="3" applyNumberFormat="1" applyFont="1" applyFill="1" applyBorder="1" applyAlignment="1">
      <alignment horizontal="center" vertical="center"/>
    </xf>
    <xf numFmtId="168" fontId="7" fillId="6" borderId="13" xfId="3" applyNumberFormat="1" applyFont="1" applyFill="1" applyBorder="1" applyAlignment="1">
      <alignment horizontal="center" vertical="center"/>
    </xf>
    <xf numFmtId="168" fontId="7" fillId="5" borderId="5" xfId="3" applyNumberFormat="1" applyFont="1" applyFill="1" applyBorder="1"/>
    <xf numFmtId="168" fontId="7" fillId="0" borderId="9" xfId="3" applyNumberFormat="1" applyFont="1" applyFill="1" applyBorder="1"/>
    <xf numFmtId="168" fontId="0" fillId="0" borderId="0" xfId="3" applyNumberFormat="1" applyFont="1" applyFill="1"/>
    <xf numFmtId="168" fontId="5" fillId="0" borderId="0" xfId="3" applyNumberFormat="1" applyFont="1" applyFill="1" applyBorder="1" applyAlignment="1">
      <alignment horizontal="left" vertical="center" wrapText="1"/>
    </xf>
    <xf numFmtId="168" fontId="7" fillId="0" borderId="33" xfId="3" applyNumberFormat="1" applyFont="1" applyFill="1" applyBorder="1" applyAlignment="1">
      <alignment horizontal="center" vertical="center" wrapText="1"/>
    </xf>
    <xf numFmtId="168" fontId="5" fillId="0" borderId="35" xfId="3" applyNumberFormat="1" applyFont="1" applyFill="1" applyBorder="1" applyAlignment="1">
      <alignment horizontal="center"/>
    </xf>
    <xf numFmtId="168" fontId="7" fillId="10" borderId="13" xfId="3" applyNumberFormat="1" applyFont="1" applyFill="1" applyBorder="1" applyAlignment="1">
      <alignment horizontal="justify" vertical="center"/>
    </xf>
    <xf numFmtId="168" fontId="7" fillId="9" borderId="13" xfId="3" applyNumberFormat="1" applyFont="1" applyFill="1" applyBorder="1" applyAlignment="1">
      <alignment horizontal="justify" vertical="center"/>
    </xf>
    <xf numFmtId="168" fontId="7" fillId="8" borderId="15" xfId="3" applyNumberFormat="1" applyFont="1" applyFill="1" applyBorder="1"/>
    <xf numFmtId="168" fontId="7" fillId="0" borderId="15" xfId="3" applyNumberFormat="1" applyFont="1" applyFill="1" applyBorder="1"/>
    <xf numFmtId="0" fontId="1" fillId="0" borderId="0" xfId="0" applyFont="1" applyFill="1"/>
    <xf numFmtId="171" fontId="0" fillId="0" borderId="0" xfId="0" applyNumberFormat="1" applyFill="1"/>
    <xf numFmtId="172" fontId="0" fillId="0" borderId="0" xfId="0" applyNumberFormat="1" applyFill="1"/>
    <xf numFmtId="168" fontId="5" fillId="0" borderId="0" xfId="0" applyNumberFormat="1" applyFont="1" applyFill="1"/>
    <xf numFmtId="168" fontId="1" fillId="0" borderId="22" xfId="3" applyNumberFormat="1" applyFont="1" applyBorder="1" applyAlignment="1">
      <alignment horizontal="center" vertical="center"/>
    </xf>
    <xf numFmtId="168" fontId="1" fillId="0" borderId="0" xfId="0" applyNumberFormat="1" applyFont="1" applyFill="1" applyBorder="1"/>
    <xf numFmtId="170" fontId="1" fillId="0" borderId="0" xfId="0" applyNumberFormat="1" applyFont="1" applyFill="1"/>
    <xf numFmtId="9" fontId="1" fillId="0" borderId="0" xfId="0" applyNumberFormat="1" applyFont="1" applyFill="1" applyBorder="1"/>
    <xf numFmtId="4" fontId="1" fillId="0" borderId="0" xfId="0" applyNumberFormat="1" applyFont="1" applyFill="1" applyBorder="1" applyAlignment="1">
      <alignment horizontal="right" vertical="center"/>
    </xf>
    <xf numFmtId="0" fontId="1" fillId="0" borderId="41" xfId="0" applyFont="1" applyBorder="1" applyAlignment="1">
      <alignment horizontal="center" vertical="center"/>
    </xf>
    <xf numFmtId="0" fontId="1" fillId="0" borderId="41" xfId="0" applyFont="1" applyBorder="1" applyAlignment="1">
      <alignment horizontal="justify" vertical="center"/>
    </xf>
    <xf numFmtId="168" fontId="1" fillId="0" borderId="41" xfId="3" applyNumberFormat="1" applyFont="1" applyBorder="1" applyAlignment="1">
      <alignment horizontal="center" vertical="center"/>
    </xf>
    <xf numFmtId="168" fontId="1" fillId="0" borderId="41" xfId="3" applyNumberFormat="1" applyFont="1" applyBorder="1" applyAlignment="1">
      <alignment horizontal="justify" vertical="center"/>
    </xf>
    <xf numFmtId="172" fontId="1" fillId="0" borderId="0" xfId="13" applyNumberFormat="1" applyFont="1" applyFill="1"/>
    <xf numFmtId="4" fontId="1" fillId="0" borderId="0" xfId="0" applyNumberFormat="1" applyFont="1" applyFill="1"/>
    <xf numFmtId="172" fontId="1" fillId="0" borderId="0" xfId="0" applyNumberFormat="1" applyFont="1" applyFill="1"/>
    <xf numFmtId="0" fontId="1" fillId="0" borderId="44" xfId="0" applyFont="1" applyBorder="1" applyAlignment="1">
      <alignment horizontal="center" vertical="center"/>
    </xf>
    <xf numFmtId="0" fontId="1" fillId="0" borderId="44" xfId="0" applyFont="1" applyBorder="1" applyAlignment="1">
      <alignment horizontal="justify" vertical="center"/>
    </xf>
    <xf numFmtId="168" fontId="1" fillId="0" borderId="44" xfId="3" applyNumberFormat="1" applyFont="1" applyBorder="1" applyAlignment="1">
      <alignment horizontal="center" vertical="center"/>
    </xf>
    <xf numFmtId="168" fontId="1" fillId="0" borderId="44" xfId="3" applyNumberFormat="1" applyFont="1" applyBorder="1" applyAlignment="1">
      <alignment horizontal="justify" vertical="center"/>
    </xf>
    <xf numFmtId="0" fontId="1" fillId="0" borderId="22" xfId="0" applyFont="1" applyBorder="1" applyAlignment="1">
      <alignment horizontal="center" vertical="center"/>
    </xf>
    <xf numFmtId="0" fontId="1" fillId="0" borderId="22" xfId="0" applyFont="1" applyBorder="1" applyAlignment="1">
      <alignment horizontal="justify" vertical="center"/>
    </xf>
    <xf numFmtId="168" fontId="1" fillId="0" borderId="22" xfId="3" applyNumberFormat="1" applyFont="1" applyBorder="1" applyAlignment="1">
      <alignment horizontal="justify" vertical="center"/>
    </xf>
    <xf numFmtId="0" fontId="1" fillId="0" borderId="43" xfId="0" applyFont="1" applyBorder="1" applyAlignment="1">
      <alignment vertical="center"/>
    </xf>
    <xf numFmtId="0" fontId="1" fillId="0" borderId="43" xfId="0" applyFont="1" applyBorder="1" applyAlignment="1">
      <alignment horizontal="justify" vertical="center"/>
    </xf>
    <xf numFmtId="0" fontId="1" fillId="0" borderId="43" xfId="0" applyFont="1" applyBorder="1" applyAlignment="1">
      <alignment horizontal="center" vertical="center"/>
    </xf>
    <xf numFmtId="168" fontId="1" fillId="0" borderId="43" xfId="3" applyNumberFormat="1" applyFont="1" applyBorder="1" applyAlignment="1">
      <alignment vertical="center"/>
    </xf>
    <xf numFmtId="168" fontId="1" fillId="0" borderId="43" xfId="3" applyNumberFormat="1" applyFont="1" applyBorder="1" applyAlignment="1">
      <alignment horizontal="justify" vertical="center"/>
    </xf>
    <xf numFmtId="1" fontId="1" fillId="0" borderId="0" xfId="0" applyNumberFormat="1" applyFont="1" applyFill="1" applyBorder="1"/>
    <xf numFmtId="172" fontId="1" fillId="11" borderId="0" xfId="13" applyNumberFormat="1" applyFont="1" applyFill="1"/>
    <xf numFmtId="0" fontId="1" fillId="0" borderId="25" xfId="0" applyFont="1" applyBorder="1" applyAlignment="1">
      <alignment horizontal="center" vertical="center"/>
    </xf>
    <xf numFmtId="0" fontId="1" fillId="0" borderId="25" xfId="0" applyFont="1" applyBorder="1" applyAlignment="1">
      <alignment horizontal="justify" vertical="center"/>
    </xf>
    <xf numFmtId="0" fontId="1" fillId="0" borderId="45" xfId="0" applyFont="1" applyBorder="1" applyAlignment="1">
      <alignment horizontal="center" vertical="center"/>
    </xf>
    <xf numFmtId="0" fontId="1" fillId="0" borderId="0" xfId="0" applyFont="1" applyBorder="1" applyAlignment="1">
      <alignment horizontal="center" vertical="center"/>
    </xf>
    <xf numFmtId="168" fontId="1" fillId="0" borderId="0" xfId="3" applyNumberFormat="1" applyFont="1" applyBorder="1" applyAlignment="1">
      <alignment horizontal="center" vertical="center"/>
    </xf>
    <xf numFmtId="168" fontId="1" fillId="0" borderId="25" xfId="3" applyNumberFormat="1" applyFont="1" applyBorder="1" applyAlignment="1">
      <alignment horizontal="justify" vertical="center"/>
    </xf>
    <xf numFmtId="0" fontId="1" fillId="0" borderId="0" xfId="0" applyFont="1" applyBorder="1" applyAlignment="1">
      <alignment horizontal="justify" vertical="center"/>
    </xf>
    <xf numFmtId="0" fontId="1" fillId="0" borderId="42" xfId="0" applyFont="1" applyBorder="1" applyAlignment="1">
      <alignment horizontal="center" vertical="center"/>
    </xf>
    <xf numFmtId="4" fontId="1" fillId="0" borderId="42" xfId="0" applyNumberFormat="1" applyFont="1" applyBorder="1" applyAlignment="1">
      <alignment horizontal="center" vertical="center"/>
    </xf>
    <xf numFmtId="0" fontId="1" fillId="5" borderId="14" xfId="0" applyFont="1" applyFill="1" applyBorder="1"/>
    <xf numFmtId="168" fontId="1" fillId="0" borderId="0" xfId="5" applyNumberFormat="1" applyFont="1" applyFill="1" applyBorder="1" applyAlignment="1">
      <alignment horizontal="right" vertical="center"/>
    </xf>
    <xf numFmtId="0" fontId="1" fillId="0" borderId="0" xfId="0" applyFont="1" applyFill="1" applyBorder="1"/>
    <xf numFmtId="169" fontId="1" fillId="0" borderId="0" xfId="5" applyNumberFormat="1" applyFont="1" applyFill="1" applyBorder="1" applyAlignment="1">
      <alignment horizontal="right" vertical="center"/>
    </xf>
    <xf numFmtId="9" fontId="1" fillId="0" borderId="0" xfId="10" applyFont="1" applyFill="1" applyBorder="1" applyAlignment="1">
      <alignment horizontal="right" vertical="center"/>
    </xf>
    <xf numFmtId="164" fontId="1" fillId="6" borderId="15" xfId="5" applyFont="1" applyFill="1" applyBorder="1" applyAlignment="1">
      <alignment vertical="center"/>
    </xf>
    <xf numFmtId="0" fontId="1" fillId="0" borderId="5" xfId="0" applyFont="1" applyFill="1" applyBorder="1"/>
    <xf numFmtId="0" fontId="1" fillId="0" borderId="5" xfId="0" applyFont="1" applyFill="1" applyBorder="1" applyAlignment="1">
      <alignment horizontal="center"/>
    </xf>
    <xf numFmtId="168" fontId="1" fillId="0" borderId="5" xfId="3" applyNumberFormat="1" applyFont="1" applyFill="1" applyBorder="1"/>
    <xf numFmtId="167" fontId="1" fillId="0" borderId="0" xfId="10" applyNumberFormat="1" applyFont="1" applyFill="1" applyBorder="1" applyAlignment="1">
      <alignment horizontal="right" vertical="center"/>
    </xf>
    <xf numFmtId="164" fontId="1" fillId="0" borderId="15" xfId="5" applyFont="1" applyFill="1" applyBorder="1" applyAlignment="1">
      <alignment vertical="center" wrapText="1"/>
    </xf>
    <xf numFmtId="0" fontId="1" fillId="0" borderId="12" xfId="0" applyFont="1" applyFill="1" applyBorder="1"/>
    <xf numFmtId="9" fontId="1" fillId="0" borderId="4" xfId="0" applyNumberFormat="1" applyFont="1" applyFill="1" applyBorder="1" applyAlignment="1">
      <alignment horizontal="center"/>
    </xf>
    <xf numFmtId="0" fontId="1" fillId="0" borderId="4" xfId="0" applyFont="1" applyFill="1" applyBorder="1" applyAlignment="1">
      <alignment horizontal="center"/>
    </xf>
    <xf numFmtId="0" fontId="1" fillId="0" borderId="16" xfId="0" applyFont="1" applyFill="1" applyBorder="1"/>
    <xf numFmtId="168" fontId="1" fillId="0" borderId="4" xfId="3" applyNumberFormat="1" applyFont="1" applyFill="1" applyBorder="1"/>
    <xf numFmtId="168" fontId="1" fillId="0" borderId="16" xfId="3" applyNumberFormat="1" applyFont="1" applyFill="1" applyBorder="1"/>
    <xf numFmtId="0" fontId="1" fillId="0" borderId="4" xfId="0" applyFont="1" applyFill="1" applyBorder="1"/>
    <xf numFmtId="167" fontId="1" fillId="0" borderId="16" xfId="3" applyFont="1" applyFill="1" applyBorder="1"/>
    <xf numFmtId="167" fontId="1" fillId="0" borderId="0" xfId="3" applyFont="1" applyFill="1" applyBorder="1"/>
    <xf numFmtId="9" fontId="1" fillId="4" borderId="1" xfId="10" applyFont="1" applyFill="1" applyBorder="1" applyAlignment="1">
      <alignment horizontal="right" vertical="center"/>
    </xf>
    <xf numFmtId="4" fontId="1" fillId="4" borderId="1" xfId="0" applyNumberFormat="1" applyFont="1" applyFill="1" applyBorder="1"/>
    <xf numFmtId="168" fontId="1" fillId="4" borderId="1" xfId="5" applyNumberFormat="1" applyFont="1" applyFill="1" applyBorder="1" applyAlignment="1">
      <alignment horizontal="right" vertical="center"/>
    </xf>
    <xf numFmtId="9" fontId="1" fillId="0" borderId="26" xfId="10" applyFont="1" applyFill="1" applyBorder="1" applyAlignment="1">
      <alignment horizontal="center" vertical="center"/>
    </xf>
    <xf numFmtId="9" fontId="1" fillId="0" borderId="0" xfId="10" applyFont="1" applyFill="1"/>
    <xf numFmtId="0" fontId="1" fillId="0" borderId="17" xfId="0" applyFont="1" applyFill="1" applyBorder="1"/>
    <xf numFmtId="0" fontId="1" fillId="0" borderId="13" xfId="0" applyFont="1" applyFill="1" applyBorder="1"/>
    <xf numFmtId="9" fontId="1" fillId="0" borderId="1" xfId="0" applyNumberFormat="1" applyFont="1" applyFill="1" applyBorder="1" applyAlignment="1">
      <alignment horizontal="center"/>
    </xf>
    <xf numFmtId="0" fontId="1" fillId="0" borderId="1" xfId="0" applyFont="1" applyFill="1" applyBorder="1" applyAlignment="1">
      <alignment horizontal="center"/>
    </xf>
    <xf numFmtId="168" fontId="1" fillId="0" borderId="1" xfId="3" applyNumberFormat="1" applyFont="1" applyFill="1" applyBorder="1"/>
    <xf numFmtId="168" fontId="1" fillId="0" borderId="17" xfId="3" applyNumberFormat="1" applyFont="1" applyFill="1" applyBorder="1"/>
    <xf numFmtId="0" fontId="1" fillId="0" borderId="1" xfId="0" applyFont="1" applyFill="1" applyBorder="1"/>
    <xf numFmtId="167" fontId="1" fillId="0" borderId="17" xfId="3" applyFont="1" applyFill="1" applyBorder="1"/>
    <xf numFmtId="4" fontId="1" fillId="4" borderId="0" xfId="0" applyNumberFormat="1" applyFont="1" applyFill="1"/>
    <xf numFmtId="9" fontId="1" fillId="4" borderId="24" xfId="10" applyFont="1" applyFill="1" applyBorder="1" applyAlignment="1">
      <alignment horizontal="right" vertical="center"/>
    </xf>
    <xf numFmtId="0" fontId="1" fillId="0" borderId="18" xfId="0" applyFont="1" applyFill="1" applyBorder="1"/>
    <xf numFmtId="0" fontId="1" fillId="0" borderId="14" xfId="0" applyFont="1" applyFill="1" applyBorder="1"/>
    <xf numFmtId="9" fontId="1" fillId="0" borderId="6" xfId="0" applyNumberFormat="1" applyFont="1" applyFill="1" applyBorder="1" applyAlignment="1">
      <alignment horizontal="center"/>
    </xf>
    <xf numFmtId="0" fontId="1" fillId="0" borderId="6" xfId="0" applyFont="1" applyFill="1" applyBorder="1" applyAlignment="1">
      <alignment horizontal="center"/>
    </xf>
    <xf numFmtId="168" fontId="1" fillId="0" borderId="6" xfId="3" applyNumberFormat="1" applyFont="1" applyFill="1" applyBorder="1"/>
    <xf numFmtId="168" fontId="1" fillId="0" borderId="18" xfId="3" applyNumberFormat="1" applyFont="1" applyFill="1" applyBorder="1"/>
    <xf numFmtId="0" fontId="1" fillId="0" borderId="6" xfId="0" applyFont="1" applyFill="1" applyBorder="1"/>
    <xf numFmtId="167" fontId="1" fillId="0" borderId="18" xfId="3" applyFont="1" applyFill="1" applyBorder="1"/>
    <xf numFmtId="9" fontId="1" fillId="0" borderId="27" xfId="10" applyFont="1" applyFill="1" applyBorder="1" applyAlignment="1">
      <alignment horizontal="center" vertical="center"/>
    </xf>
    <xf numFmtId="9" fontId="1" fillId="0" borderId="0" xfId="0" applyNumberFormat="1" applyFont="1" applyFill="1"/>
    <xf numFmtId="164" fontId="1" fillId="0" borderId="15" xfId="5" applyFont="1" applyFill="1" applyBorder="1" applyAlignment="1">
      <alignment vertical="center"/>
    </xf>
    <xf numFmtId="168" fontId="1" fillId="0" borderId="25" xfId="3" applyNumberFormat="1" applyFont="1" applyBorder="1" applyAlignment="1">
      <alignment horizontal="center" vertical="center"/>
    </xf>
    <xf numFmtId="168" fontId="1" fillId="0" borderId="46" xfId="3" applyNumberFormat="1" applyFont="1" applyBorder="1" applyAlignment="1">
      <alignment horizontal="justify" vertical="center"/>
    </xf>
    <xf numFmtId="0" fontId="1" fillId="0" borderId="22" xfId="0" applyFont="1" applyFill="1" applyBorder="1" applyAlignment="1">
      <alignment horizontal="center" vertical="center"/>
    </xf>
    <xf numFmtId="0" fontId="1" fillId="0" borderId="22" xfId="0" applyFont="1" applyFill="1" applyBorder="1" applyAlignment="1">
      <alignment horizontal="justify" vertical="center"/>
    </xf>
    <xf numFmtId="0" fontId="1" fillId="0" borderId="25" xfId="0" applyFont="1" applyFill="1" applyBorder="1" applyAlignment="1">
      <alignment horizontal="center" vertical="center"/>
    </xf>
    <xf numFmtId="0" fontId="1" fillId="0" borderId="25" xfId="0" applyFont="1" applyFill="1" applyBorder="1" applyAlignment="1">
      <alignment horizontal="justify" vertical="center"/>
    </xf>
    <xf numFmtId="168" fontId="1" fillId="0" borderId="22" xfId="3" applyNumberFormat="1" applyFont="1" applyFill="1" applyBorder="1" applyAlignment="1">
      <alignment horizontal="center" vertical="center"/>
    </xf>
    <xf numFmtId="168" fontId="1" fillId="0" borderId="22" xfId="3" applyNumberFormat="1" applyFont="1" applyFill="1" applyBorder="1" applyAlignment="1">
      <alignment horizontal="justify" vertical="center"/>
    </xf>
    <xf numFmtId="168" fontId="1" fillId="0" borderId="25" xfId="3" applyNumberFormat="1" applyFont="1" applyFill="1" applyBorder="1" applyAlignment="1">
      <alignment horizontal="center" vertical="center"/>
    </xf>
    <xf numFmtId="168" fontId="1" fillId="0" borderId="25" xfId="3" applyNumberFormat="1" applyFont="1" applyFill="1" applyBorder="1" applyAlignment="1">
      <alignment horizontal="justify" vertical="center"/>
    </xf>
    <xf numFmtId="171" fontId="7" fillId="9" borderId="19" xfId="0" applyNumberFormat="1" applyFont="1" applyFill="1" applyBorder="1" applyAlignment="1">
      <alignment horizontal="center" vertical="center"/>
    </xf>
    <xf numFmtId="171" fontId="7" fillId="9" borderId="29" xfId="0" applyNumberFormat="1" applyFont="1" applyFill="1" applyBorder="1" applyAlignment="1">
      <alignment horizontal="center" vertical="center"/>
    </xf>
    <xf numFmtId="0" fontId="5" fillId="0" borderId="0" xfId="6" applyFont="1" applyFill="1" applyBorder="1" applyAlignment="1">
      <alignment horizontal="left" vertical="center" wrapText="1"/>
    </xf>
    <xf numFmtId="168" fontId="5" fillId="0" borderId="0" xfId="5" applyNumberFormat="1" applyFont="1" applyFill="1" applyBorder="1" applyAlignment="1">
      <alignment horizontal="center" vertical="center"/>
    </xf>
    <xf numFmtId="0" fontId="7" fillId="0" borderId="36" xfId="0" applyFont="1" applyFill="1" applyBorder="1" applyAlignment="1">
      <alignment horizontal="left" vertical="center"/>
    </xf>
    <xf numFmtId="0" fontId="7" fillId="0" borderId="37" xfId="0" applyFont="1" applyFill="1" applyBorder="1" applyAlignment="1">
      <alignment horizontal="left" vertical="center"/>
    </xf>
    <xf numFmtId="0" fontId="7" fillId="0" borderId="30" xfId="0" applyFont="1" applyFill="1" applyBorder="1" applyAlignment="1">
      <alignment horizontal="left" vertical="center"/>
    </xf>
    <xf numFmtId="0" fontId="7" fillId="0" borderId="38" xfId="0" applyFont="1" applyFill="1" applyBorder="1" applyAlignment="1">
      <alignment horizontal="left" vertical="center"/>
    </xf>
    <xf numFmtId="168" fontId="7" fillId="8" borderId="19" xfId="3" applyNumberFormat="1" applyFont="1" applyFill="1" applyBorder="1" applyAlignment="1">
      <alignment horizontal="center" vertical="center"/>
    </xf>
    <xf numFmtId="168" fontId="7" fillId="8" borderId="29" xfId="3" applyNumberFormat="1" applyFont="1" applyFill="1" applyBorder="1" applyAlignment="1">
      <alignment horizontal="center" vertical="center"/>
    </xf>
    <xf numFmtId="171" fontId="7" fillId="8" borderId="19" xfId="0" applyNumberFormat="1" applyFont="1" applyFill="1" applyBorder="1" applyAlignment="1">
      <alignment horizontal="center" vertical="center"/>
    </xf>
    <xf numFmtId="171" fontId="7" fillId="8" borderId="29" xfId="0" applyNumberFormat="1" applyFont="1" applyFill="1" applyBorder="1" applyAlignment="1">
      <alignment horizontal="center" vertical="center"/>
    </xf>
    <xf numFmtId="4" fontId="7" fillId="0" borderId="19" xfId="6" applyNumberFormat="1" applyFont="1" applyFill="1" applyBorder="1" applyAlignment="1">
      <alignment horizontal="center" vertical="center"/>
    </xf>
    <xf numFmtId="4" fontId="7" fillId="0" borderId="29" xfId="6" applyNumberFormat="1" applyFont="1" applyFill="1" applyBorder="1" applyAlignment="1">
      <alignment horizontal="center" vertical="center"/>
    </xf>
    <xf numFmtId="0" fontId="7" fillId="6" borderId="7" xfId="6" applyFont="1" applyFill="1" applyBorder="1" applyAlignment="1">
      <alignment horizontal="center" vertical="center" wrapText="1"/>
    </xf>
    <xf numFmtId="0" fontId="7" fillId="6" borderId="21" xfId="6" applyFont="1" applyFill="1" applyBorder="1" applyAlignment="1">
      <alignment horizontal="center" vertical="center" wrapText="1"/>
    </xf>
    <xf numFmtId="0" fontId="3" fillId="0" borderId="0" xfId="0" applyFont="1" applyFill="1" applyAlignment="1">
      <alignment horizontal="center"/>
    </xf>
    <xf numFmtId="0" fontId="7" fillId="0" borderId="23" xfId="0" applyFont="1" applyFill="1" applyBorder="1" applyAlignment="1">
      <alignment horizontal="center" wrapText="1"/>
    </xf>
    <xf numFmtId="0" fontId="7" fillId="0" borderId="31" xfId="0" applyFont="1" applyFill="1" applyBorder="1" applyAlignment="1">
      <alignment horizontal="center"/>
    </xf>
    <xf numFmtId="0" fontId="7" fillId="0" borderId="33" xfId="0" applyFont="1" applyFill="1" applyBorder="1" applyAlignment="1">
      <alignment horizontal="center"/>
    </xf>
    <xf numFmtId="0" fontId="8" fillId="0" borderId="23" xfId="0" applyFont="1" applyFill="1" applyBorder="1" applyAlignment="1">
      <alignment horizontal="left" vertical="center" wrapText="1"/>
    </xf>
    <xf numFmtId="0" fontId="8" fillId="0" borderId="31" xfId="0" applyFont="1" applyFill="1" applyBorder="1" applyAlignment="1">
      <alignment horizontal="left" vertical="center" wrapText="1"/>
    </xf>
    <xf numFmtId="0" fontId="8" fillId="0" borderId="33" xfId="0" applyFont="1" applyFill="1" applyBorder="1" applyAlignment="1">
      <alignment horizontal="left" vertical="center" wrapText="1"/>
    </xf>
    <xf numFmtId="0" fontId="7" fillId="0" borderId="3" xfId="0" applyFont="1" applyFill="1" applyBorder="1" applyAlignment="1">
      <alignment horizontal="center" vertical="center"/>
    </xf>
    <xf numFmtId="0" fontId="7" fillId="0" borderId="34" xfId="0" applyFont="1" applyFill="1" applyBorder="1" applyAlignment="1">
      <alignment horizontal="center" vertical="center"/>
    </xf>
    <xf numFmtId="0" fontId="10" fillId="7" borderId="23" xfId="0" applyFont="1" applyFill="1" applyBorder="1" applyAlignment="1">
      <alignment horizontal="center" vertical="center" wrapText="1"/>
    </xf>
    <xf numFmtId="0" fontId="10" fillId="7" borderId="31" xfId="0" applyFont="1" applyFill="1" applyBorder="1" applyAlignment="1">
      <alignment horizontal="center" vertical="center" wrapText="1"/>
    </xf>
    <xf numFmtId="0" fontId="10" fillId="7" borderId="33" xfId="0" applyFont="1" applyFill="1" applyBorder="1" applyAlignment="1">
      <alignment horizontal="center" vertical="center" wrapText="1"/>
    </xf>
    <xf numFmtId="0" fontId="9" fillId="3" borderId="36" xfId="0" applyFont="1" applyFill="1" applyBorder="1" applyAlignment="1">
      <alignment horizontal="center" vertical="center"/>
    </xf>
    <xf numFmtId="0" fontId="9" fillId="3" borderId="37" xfId="0" applyFont="1" applyFill="1" applyBorder="1" applyAlignment="1">
      <alignment horizontal="center" vertical="center"/>
    </xf>
    <xf numFmtId="0" fontId="9" fillId="3" borderId="40" xfId="0" applyFont="1" applyFill="1" applyBorder="1" applyAlignment="1">
      <alignment horizontal="center" vertical="center"/>
    </xf>
    <xf numFmtId="0" fontId="9" fillId="3" borderId="36" xfId="0" applyFont="1" applyFill="1" applyBorder="1" applyAlignment="1">
      <alignment horizontal="center"/>
    </xf>
    <xf numFmtId="0" fontId="9" fillId="3" borderId="37" xfId="0" applyFont="1" applyFill="1" applyBorder="1" applyAlignment="1">
      <alignment horizontal="center"/>
    </xf>
    <xf numFmtId="0" fontId="9" fillId="3" borderId="40" xfId="0" applyFont="1" applyFill="1" applyBorder="1" applyAlignment="1">
      <alignment horizontal="center"/>
    </xf>
    <xf numFmtId="0" fontId="3" fillId="0" borderId="0" xfId="0" applyFont="1" applyFill="1" applyAlignment="1">
      <alignment vertical="center"/>
    </xf>
    <xf numFmtId="0" fontId="5" fillId="0" borderId="0" xfId="0" applyFont="1" applyFill="1" applyAlignment="1">
      <alignment vertical="center"/>
    </xf>
    <xf numFmtId="0" fontId="5" fillId="0" borderId="23" xfId="0" applyFont="1" applyFill="1" applyBorder="1" applyAlignment="1">
      <alignment horizontal="center" vertical="center"/>
    </xf>
    <xf numFmtId="0" fontId="5" fillId="0" borderId="31" xfId="0" applyFont="1" applyFill="1" applyBorder="1" applyAlignment="1">
      <alignment horizontal="center" vertical="center"/>
    </xf>
    <xf numFmtId="0" fontId="5" fillId="0" borderId="39" xfId="0" applyFont="1" applyFill="1" applyBorder="1" applyAlignment="1">
      <alignment horizontal="center" vertical="center"/>
    </xf>
    <xf numFmtId="168" fontId="7" fillId="0" borderId="5" xfId="3" applyNumberFormat="1" applyFont="1" applyFill="1" applyBorder="1" applyAlignment="1">
      <alignment horizontal="center" vertical="center" wrapText="1"/>
    </xf>
    <xf numFmtId="168" fontId="7" fillId="0" borderId="21" xfId="3" applyNumberFormat="1" applyFont="1" applyFill="1" applyBorder="1" applyAlignment="1">
      <alignment horizontal="center" vertical="center" wrapText="1"/>
    </xf>
    <xf numFmtId="0" fontId="7" fillId="0" borderId="5" xfId="0" applyFont="1" applyFill="1" applyBorder="1" applyAlignment="1">
      <alignment horizontal="center" vertical="center" wrapText="1"/>
    </xf>
    <xf numFmtId="0" fontId="7" fillId="0" borderId="21" xfId="0" applyFont="1" applyFill="1" applyBorder="1" applyAlignment="1">
      <alignment horizontal="center" vertical="center" wrapText="1"/>
    </xf>
    <xf numFmtId="0" fontId="7" fillId="0" borderId="0" xfId="0" applyFont="1" applyFill="1" applyBorder="1" applyAlignment="1">
      <alignment horizontal="center" vertical="center" wrapText="1"/>
    </xf>
    <xf numFmtId="170" fontId="5" fillId="0" borderId="0" xfId="0" applyNumberFormat="1" applyFont="1" applyFill="1" applyAlignment="1">
      <alignment vertical="center"/>
    </xf>
    <xf numFmtId="0" fontId="5" fillId="0" borderId="0" xfId="6" applyFont="1" applyFill="1" applyAlignment="1">
      <alignment vertical="center"/>
    </xf>
    <xf numFmtId="0" fontId="0" fillId="0" borderId="0" xfId="0" applyFill="1" applyAlignment="1">
      <alignment vertical="center"/>
    </xf>
    <xf numFmtId="0" fontId="7" fillId="0" borderId="3"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5" fillId="0" borderId="37" xfId="0" applyFont="1" applyFill="1" applyBorder="1" applyAlignment="1">
      <alignment horizontal="center" vertical="center"/>
    </xf>
    <xf numFmtId="0" fontId="5" fillId="0" borderId="11" xfId="0" applyFont="1" applyFill="1" applyBorder="1" applyAlignment="1">
      <alignment horizontal="center" vertical="center"/>
    </xf>
    <xf numFmtId="0" fontId="5" fillId="0" borderId="0" xfId="0" applyFont="1" applyFill="1" applyBorder="1" applyAlignment="1">
      <alignment horizontal="center" vertical="center"/>
    </xf>
    <xf numFmtId="0" fontId="7" fillId="0" borderId="7" xfId="0" applyFont="1" applyFill="1" applyBorder="1" applyAlignment="1">
      <alignment horizontal="center" vertical="center" wrapText="1"/>
    </xf>
    <xf numFmtId="0" fontId="7" fillId="0" borderId="28" xfId="0" applyFont="1" applyFill="1" applyBorder="1" applyAlignment="1">
      <alignment horizontal="center" vertical="center" wrapText="1"/>
    </xf>
  </cellXfs>
  <cellStyles count="15">
    <cellStyle name="Millares 2" xfId="1"/>
    <cellStyle name="Millares 3" xfId="2"/>
    <cellStyle name="Millares 4" xfId="13"/>
    <cellStyle name="Moneda" xfId="3" builtinId="4"/>
    <cellStyle name="Moneda 2" xfId="4"/>
    <cellStyle name="Moneda 3" xfId="12"/>
    <cellStyle name="Moneda 4" xfId="5"/>
    <cellStyle name="Normal" xfId="0" builtinId="0"/>
    <cellStyle name="Normal 2" xfId="6"/>
    <cellStyle name="Normal 2 2" xfId="14"/>
    <cellStyle name="Normal 3" xfId="7"/>
    <cellStyle name="Normal 4" xfId="8"/>
    <cellStyle name="Normal 5" xfId="11"/>
    <cellStyle name="Normal 8 2" xfId="9"/>
    <cellStyle name="Porcentaje" xfId="10" builtinId="5"/>
  </cellStyles>
  <dxfs count="0"/>
  <tableStyles count="0" defaultTableStyle="TableStyleMedium2" defaultPivotStyle="PivotStyleLight16"/>
  <colors>
    <mruColors>
      <color rgb="FF00FFCC"/>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2</xdr:col>
      <xdr:colOff>1562100</xdr:colOff>
      <xdr:row>1</xdr:row>
      <xdr:rowOff>0</xdr:rowOff>
    </xdr:from>
    <xdr:to>
      <xdr:col>2</xdr:col>
      <xdr:colOff>1562100</xdr:colOff>
      <xdr:row>1</xdr:row>
      <xdr:rowOff>0</xdr:rowOff>
    </xdr:to>
    <xdr:sp macro="" textlink="">
      <xdr:nvSpPr>
        <xdr:cNvPr id="107766" name="Line 5"/>
        <xdr:cNvSpPr>
          <a:spLocks noChangeShapeType="1"/>
        </xdr:cNvSpPr>
      </xdr:nvSpPr>
      <xdr:spPr bwMode="auto">
        <a:xfrm>
          <a:off x="3124200" y="200025"/>
          <a:ext cx="0" cy="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56</xdr:row>
      <xdr:rowOff>0</xdr:rowOff>
    </xdr:from>
    <xdr:to>
      <xdr:col>5</xdr:col>
      <xdr:colOff>0</xdr:colOff>
      <xdr:row>57</xdr:row>
      <xdr:rowOff>0</xdr:rowOff>
    </xdr:to>
    <xdr:sp macro="" textlink="">
      <xdr:nvSpPr>
        <xdr:cNvPr id="107767" name="Rectangle 1"/>
        <xdr:cNvSpPr>
          <a:spLocks noChangeArrowheads="1"/>
        </xdr:cNvSpPr>
      </xdr:nvSpPr>
      <xdr:spPr bwMode="auto">
        <a:xfrm>
          <a:off x="114300" y="130949700"/>
          <a:ext cx="5686425" cy="2000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AF507438-7753-43E0-B8FC-AC1667EBCBE1}">
            <a14:hiddenEffects xmlns:a14="http://schemas.microsoft.com/office/drawing/2010/main">
              <a:effectLst>
                <a:outerShdw dist="35921" dir="2700000" algn="ctr" rotWithShape="0">
                  <a:srgbClr val="808080"/>
                </a:outerShdw>
              </a:effectLst>
            </a14:hiddenEffects>
          </a:ext>
          <a:ext uri="{53640926-AAD7-44D8-BBD7-CCE9431645EC}">
            <a14:shadowObscured xmlns:a14="http://schemas.microsoft.com/office/drawing/2010/main" val="1"/>
          </a:ext>
        </a:extLst>
      </xdr:spPr>
    </xdr:sp>
    <xdr:clientData/>
  </xdr:twoCellAnchor>
  <xdr:twoCellAnchor>
    <xdr:from>
      <xdr:col>6</xdr:col>
      <xdr:colOff>0</xdr:colOff>
      <xdr:row>56</xdr:row>
      <xdr:rowOff>0</xdr:rowOff>
    </xdr:from>
    <xdr:to>
      <xdr:col>11</xdr:col>
      <xdr:colOff>0</xdr:colOff>
      <xdr:row>57</xdr:row>
      <xdr:rowOff>0</xdr:rowOff>
    </xdr:to>
    <xdr:sp macro="" textlink="">
      <xdr:nvSpPr>
        <xdr:cNvPr id="107768" name="Rectangle 1"/>
        <xdr:cNvSpPr>
          <a:spLocks noChangeArrowheads="1"/>
        </xdr:cNvSpPr>
      </xdr:nvSpPr>
      <xdr:spPr bwMode="auto">
        <a:xfrm>
          <a:off x="5972175" y="130949700"/>
          <a:ext cx="5638800" cy="2000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AF507438-7753-43E0-B8FC-AC1667EBCBE1}">
            <a14:hiddenEffects xmlns:a14="http://schemas.microsoft.com/office/drawing/2010/main">
              <a:effectLst>
                <a:outerShdw dist="35921" dir="2700000" algn="ctr" rotWithShape="0">
                  <a:srgbClr val="808080"/>
                </a:outerShdw>
              </a:effectLst>
            </a14:hiddenEffects>
          </a:ext>
          <a:ext uri="{53640926-AAD7-44D8-BBD7-CCE9431645EC}">
            <a14:shadowObscured xmlns:a14="http://schemas.microsoft.com/office/drawing/2010/main" val="1"/>
          </a:ext>
        </a:extLst>
      </xdr:spPr>
    </xdr:sp>
    <xdr:clientData/>
  </xdr:twoCellAnchor>
  <xdr:twoCellAnchor>
    <xdr:from>
      <xdr:col>13</xdr:col>
      <xdr:colOff>0</xdr:colOff>
      <xdr:row>56</xdr:row>
      <xdr:rowOff>0</xdr:rowOff>
    </xdr:from>
    <xdr:to>
      <xdr:col>18</xdr:col>
      <xdr:colOff>0</xdr:colOff>
      <xdr:row>57</xdr:row>
      <xdr:rowOff>0</xdr:rowOff>
    </xdr:to>
    <xdr:sp macro="" textlink="">
      <xdr:nvSpPr>
        <xdr:cNvPr id="107769" name="Rectangle 1"/>
        <xdr:cNvSpPr>
          <a:spLocks noChangeArrowheads="1"/>
        </xdr:cNvSpPr>
      </xdr:nvSpPr>
      <xdr:spPr bwMode="auto">
        <a:xfrm>
          <a:off x="13211175" y="130949700"/>
          <a:ext cx="5524500" cy="2000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AF507438-7753-43E0-B8FC-AC1667EBCBE1}">
            <a14:hiddenEffects xmlns:a14="http://schemas.microsoft.com/office/drawing/2010/main">
              <a:effectLst>
                <a:outerShdw dist="35921" dir="2700000" algn="ctr" rotWithShape="0">
                  <a:srgbClr val="808080"/>
                </a:outerShdw>
              </a:effectLst>
            </a14:hiddenEffects>
          </a:ext>
          <a:ext uri="{53640926-AAD7-44D8-BBD7-CCE9431645EC}">
            <a14:shadowObscured xmlns:a14="http://schemas.microsoft.com/office/drawing/2010/main" val="1"/>
          </a:ext>
        </a:extLst>
      </xdr:spPr>
    </xdr:sp>
    <xdr:clientData/>
  </xdr:twoCellAnchor>
  <xdr:twoCellAnchor>
    <xdr:from>
      <xdr:col>20</xdr:col>
      <xdr:colOff>0</xdr:colOff>
      <xdr:row>56</xdr:row>
      <xdr:rowOff>0</xdr:rowOff>
    </xdr:from>
    <xdr:to>
      <xdr:col>25</xdr:col>
      <xdr:colOff>0</xdr:colOff>
      <xdr:row>57</xdr:row>
      <xdr:rowOff>0</xdr:rowOff>
    </xdr:to>
    <xdr:sp macro="" textlink="">
      <xdr:nvSpPr>
        <xdr:cNvPr id="107770" name="Rectangle 1"/>
        <xdr:cNvSpPr>
          <a:spLocks noChangeArrowheads="1"/>
        </xdr:cNvSpPr>
      </xdr:nvSpPr>
      <xdr:spPr bwMode="auto">
        <a:xfrm>
          <a:off x="20412075" y="130949700"/>
          <a:ext cx="6219825" cy="2000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AF507438-7753-43E0-B8FC-AC1667EBCBE1}">
            <a14:hiddenEffects xmlns:a14="http://schemas.microsoft.com/office/drawing/2010/main">
              <a:effectLst>
                <a:outerShdw dist="35921" dir="2700000" algn="ctr" rotWithShape="0">
                  <a:srgbClr val="808080"/>
                </a:outerShdw>
              </a:effectLst>
            </a14:hiddenEffects>
          </a:ext>
          <a:ext uri="{53640926-AAD7-44D8-BBD7-CCE9431645EC}">
            <a14:shadowObscured xmlns:a14="http://schemas.microsoft.com/office/drawing/2010/main" val="1"/>
          </a:ext>
        </a:extLst>
      </xdr:spPr>
    </xdr:sp>
    <xdr:clientData/>
  </xdr:twoCellAnchor>
  <xdr:twoCellAnchor>
    <xdr:from>
      <xdr:col>0</xdr:col>
      <xdr:colOff>104775</xdr:colOff>
      <xdr:row>2</xdr:row>
      <xdr:rowOff>285750</xdr:rowOff>
    </xdr:from>
    <xdr:to>
      <xdr:col>1</xdr:col>
      <xdr:colOff>1100137</xdr:colOff>
      <xdr:row>2</xdr:row>
      <xdr:rowOff>807244</xdr:rowOff>
    </xdr:to>
    <xdr:pic>
      <xdr:nvPicPr>
        <xdr:cNvPr id="107771"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1047750"/>
          <a:ext cx="1114425" cy="5214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X72"/>
  <sheetViews>
    <sheetView tabSelected="1" zoomScale="90" zoomScaleNormal="90" workbookViewId="0">
      <pane xSplit="4" ySplit="9" topLeftCell="E10" activePane="bottomRight" state="frozen"/>
      <selection pane="topRight" activeCell="E1" sqref="E1"/>
      <selection pane="bottomLeft" activeCell="A10" sqref="A10"/>
      <selection pane="bottomRight" activeCell="AY10" sqref="AY10"/>
    </sheetView>
  </sheetViews>
  <sheetFormatPr baseColWidth="10" defaultRowHeight="12.75" outlineLevelCol="1" x14ac:dyDescent="0.2"/>
  <cols>
    <col min="1" max="1" width="1.7109375" style="3" customWidth="1"/>
    <col min="2" max="2" width="16.85546875" style="3" customWidth="1"/>
    <col min="3" max="3" width="57" style="3" customWidth="1"/>
    <col min="4" max="4" width="8.5703125" style="3" bestFit="1" customWidth="1"/>
    <col min="5" max="5" width="7.7109375" style="25" bestFit="1" customWidth="1"/>
    <col min="6" max="6" width="2.5703125" style="3" customWidth="1"/>
    <col min="7" max="7" width="11.42578125" style="3" hidden="1" customWidth="1"/>
    <col min="8" max="8" width="43.42578125" style="3" hidden="1" customWidth="1"/>
    <col min="9" max="10" width="11.42578125" style="3" hidden="1" customWidth="1"/>
    <col min="11" max="11" width="13.28515625" style="83" hidden="1" customWidth="1"/>
    <col min="12" max="12" width="21.5703125" style="83" hidden="1" customWidth="1"/>
    <col min="13" max="13" width="2.42578125" style="3" hidden="1" customWidth="1"/>
    <col min="14" max="14" width="11.42578125" style="3" hidden="1" customWidth="1"/>
    <col min="15" max="15" width="36.7109375" style="3" hidden="1" customWidth="1"/>
    <col min="16" max="17" width="11.42578125" style="3" hidden="1" customWidth="1"/>
    <col min="18" max="18" width="15.28515625" style="3" hidden="1" customWidth="1"/>
    <col min="19" max="19" width="22.7109375" style="3" hidden="1" customWidth="1"/>
    <col min="20" max="20" width="2.42578125" style="3" hidden="1" customWidth="1"/>
    <col min="21" max="21" width="11.85546875" style="3" hidden="1" customWidth="1"/>
    <col min="22" max="22" width="43" style="3" hidden="1" customWidth="1"/>
    <col min="23" max="23" width="13.5703125" style="3" hidden="1" customWidth="1"/>
    <col min="24" max="24" width="14.28515625" style="3" hidden="1" customWidth="1"/>
    <col min="25" max="25" width="15.28515625" style="3" hidden="1" customWidth="1"/>
    <col min="26" max="26" width="22.42578125" style="3" hidden="1" customWidth="1"/>
    <col min="27" max="27" width="3.85546875" style="22" hidden="1" customWidth="1"/>
    <col min="28" max="28" width="15.28515625" style="3" hidden="1" customWidth="1" outlineLevel="1"/>
    <col min="29" max="29" width="2.7109375" style="3" hidden="1" customWidth="1" outlineLevel="1"/>
    <col min="30" max="30" width="16" style="3" hidden="1" customWidth="1" outlineLevel="1"/>
    <col min="31" max="31" width="4" style="3" hidden="1" customWidth="1" outlineLevel="1"/>
    <col min="32" max="32" width="10.85546875" style="3" hidden="1" customWidth="1" outlineLevel="1"/>
    <col min="33" max="33" width="3.140625" style="3" hidden="1" customWidth="1" outlineLevel="1"/>
    <col min="34" max="34" width="15.85546875" style="3" hidden="1" customWidth="1" outlineLevel="1"/>
    <col min="35" max="35" width="3.7109375" style="3" customWidth="1" outlineLevel="1"/>
    <col min="36" max="36" width="21" style="3" customWidth="1"/>
    <col min="37" max="37" width="19.85546875" style="3" customWidth="1"/>
    <col min="38" max="38" width="5.42578125" style="3" customWidth="1"/>
    <col min="39" max="39" width="4.7109375" style="3" customWidth="1"/>
    <col min="40" max="40" width="13" style="3" hidden="1" customWidth="1"/>
    <col min="41" max="41" width="16.5703125" style="3" hidden="1" customWidth="1"/>
    <col min="42" max="42" width="20.5703125" style="3" hidden="1" customWidth="1"/>
    <col min="43" max="43" width="20" style="3" hidden="1" customWidth="1"/>
    <col min="44" max="44" width="11.42578125" style="3" hidden="1" customWidth="1"/>
    <col min="45" max="45" width="22.42578125" style="3" hidden="1" customWidth="1"/>
    <col min="46" max="46" width="15.85546875" style="3" hidden="1" customWidth="1"/>
    <col min="47" max="48" width="11.42578125" style="3"/>
    <col min="49" max="49" width="17.5703125" style="3" hidden="1" customWidth="1"/>
    <col min="50" max="50" width="0" style="3" hidden="1" customWidth="1"/>
    <col min="51" max="16384" width="11.42578125" style="3"/>
  </cols>
  <sheetData>
    <row r="1" spans="1:50" s="202" customFormat="1" ht="15.75" thickBot="1" x14ac:dyDescent="0.25"/>
    <row r="2" spans="1:50" ht="25.5" customHeight="1" thickBot="1" x14ac:dyDescent="0.25">
      <c r="A2" s="4"/>
      <c r="B2" s="203" t="s">
        <v>28</v>
      </c>
      <c r="C2" s="204"/>
      <c r="D2" s="204"/>
      <c r="E2" s="205"/>
      <c r="F2" s="28"/>
      <c r="G2" s="28"/>
      <c r="H2" s="28"/>
      <c r="I2" s="28"/>
      <c r="J2" s="28"/>
      <c r="K2" s="76"/>
      <c r="L2" s="76"/>
      <c r="M2" s="28"/>
      <c r="N2" s="28"/>
      <c r="O2" s="28"/>
      <c r="P2" s="28"/>
      <c r="Q2" s="28"/>
      <c r="R2" s="28"/>
      <c r="S2" s="28"/>
      <c r="T2" s="28"/>
      <c r="U2" s="28"/>
      <c r="V2" s="28"/>
      <c r="W2" s="28"/>
      <c r="X2" s="28"/>
      <c r="Y2" s="28"/>
      <c r="Z2" s="28"/>
      <c r="AA2" s="29"/>
      <c r="AB2" s="28"/>
      <c r="AC2" s="28"/>
      <c r="AD2" s="28"/>
      <c r="AE2" s="28"/>
      <c r="AF2" s="28"/>
      <c r="AG2" s="28"/>
      <c r="AH2" s="28"/>
      <c r="AI2" s="28"/>
      <c r="AJ2" s="28"/>
      <c r="AK2" s="28"/>
    </row>
    <row r="3" spans="1:50" ht="67.5" customHeight="1" thickBot="1" x14ac:dyDescent="0.25">
      <c r="A3" s="4"/>
      <c r="B3" s="30"/>
      <c r="C3" s="206" t="s">
        <v>90</v>
      </c>
      <c r="D3" s="207"/>
      <c r="E3" s="208"/>
      <c r="F3" s="28"/>
      <c r="G3" s="28"/>
      <c r="H3" s="28"/>
      <c r="I3" s="28"/>
      <c r="J3" s="28"/>
      <c r="K3" s="76"/>
      <c r="L3" s="76"/>
      <c r="M3" s="28"/>
      <c r="N3" s="28"/>
      <c r="O3" s="28"/>
      <c r="P3" s="28"/>
      <c r="Q3" s="28"/>
      <c r="R3" s="28"/>
      <c r="S3" s="28"/>
      <c r="T3" s="28"/>
      <c r="U3" s="28"/>
      <c r="V3" s="28"/>
      <c r="W3" s="28"/>
      <c r="X3" s="28"/>
      <c r="Y3" s="28"/>
      <c r="Z3" s="28"/>
      <c r="AA3" s="29"/>
      <c r="AB3" s="28"/>
      <c r="AC3" s="28"/>
      <c r="AD3" s="28"/>
      <c r="AE3" s="28"/>
      <c r="AF3" s="28"/>
      <c r="AG3" s="28"/>
      <c r="AH3" s="28"/>
      <c r="AI3" s="28"/>
      <c r="AJ3" s="28"/>
      <c r="AK3" s="94"/>
    </row>
    <row r="4" spans="1:50" ht="17.25" customHeight="1" x14ac:dyDescent="0.2">
      <c r="A4" s="4"/>
      <c r="B4" s="209"/>
      <c r="C4" s="210"/>
      <c r="D4" s="210"/>
      <c r="E4" s="210"/>
      <c r="F4" s="28"/>
      <c r="G4" s="28"/>
      <c r="H4" s="28"/>
      <c r="I4" s="28"/>
      <c r="J4" s="28"/>
      <c r="K4" s="76"/>
      <c r="L4" s="76"/>
      <c r="M4" s="28"/>
      <c r="N4" s="28"/>
      <c r="O4" s="28"/>
      <c r="P4" s="28"/>
      <c r="Q4" s="28"/>
      <c r="R4" s="28"/>
      <c r="S4" s="28"/>
      <c r="T4" s="28"/>
      <c r="U4" s="28"/>
      <c r="V4" s="28"/>
      <c r="W4" s="28"/>
      <c r="X4" s="28"/>
      <c r="Y4" s="28"/>
      <c r="Z4" s="28"/>
      <c r="AA4" s="29"/>
      <c r="AB4" s="28"/>
      <c r="AC4" s="28"/>
      <c r="AD4" s="28"/>
      <c r="AE4" s="28"/>
      <c r="AF4" s="28"/>
      <c r="AG4" s="28"/>
      <c r="AH4" s="28"/>
      <c r="AI4" s="28"/>
      <c r="AJ4" s="28"/>
      <c r="AK4" s="28"/>
    </row>
    <row r="5" spans="1:50" ht="16.5" customHeight="1" thickBot="1" x14ac:dyDescent="0.25">
      <c r="A5" s="4"/>
      <c r="B5" s="31"/>
      <c r="C5" s="31"/>
      <c r="D5" s="32"/>
      <c r="E5" s="32"/>
      <c r="F5" s="28"/>
      <c r="G5" s="28"/>
      <c r="H5" s="28"/>
      <c r="I5" s="28"/>
      <c r="J5" s="28"/>
      <c r="K5" s="76"/>
      <c r="L5" s="76"/>
      <c r="M5" s="28"/>
      <c r="N5" s="28"/>
      <c r="O5" s="28"/>
      <c r="P5" s="28"/>
      <c r="Q5" s="28"/>
      <c r="R5" s="28"/>
      <c r="S5" s="28"/>
      <c r="T5" s="28"/>
      <c r="U5" s="28"/>
      <c r="V5" s="28"/>
      <c r="W5" s="28"/>
      <c r="X5" s="28"/>
      <c r="Y5" s="28"/>
      <c r="Z5" s="28"/>
      <c r="AA5" s="29"/>
      <c r="AB5" s="28"/>
      <c r="AC5" s="28"/>
      <c r="AD5" s="28"/>
      <c r="AE5" s="28"/>
      <c r="AF5" s="28"/>
      <c r="AG5" s="28"/>
      <c r="AH5" s="28"/>
      <c r="AI5" s="28"/>
      <c r="AJ5" s="28"/>
      <c r="AK5" s="28"/>
    </row>
    <row r="6" spans="1:50" ht="34.5" customHeight="1" thickBot="1" x14ac:dyDescent="0.25">
      <c r="A6" s="4"/>
      <c r="B6" s="211" t="s">
        <v>63</v>
      </c>
      <c r="C6" s="212"/>
      <c r="D6" s="212"/>
      <c r="E6" s="213"/>
      <c r="F6" s="28"/>
      <c r="G6" s="214" t="s">
        <v>18</v>
      </c>
      <c r="H6" s="215"/>
      <c r="I6" s="215"/>
      <c r="J6" s="215"/>
      <c r="K6" s="215"/>
      <c r="L6" s="216"/>
      <c r="M6" s="28"/>
      <c r="N6" s="217" t="s">
        <v>19</v>
      </c>
      <c r="O6" s="218"/>
      <c r="P6" s="218"/>
      <c r="Q6" s="218"/>
      <c r="R6" s="218"/>
      <c r="S6" s="219"/>
      <c r="T6" s="35"/>
      <c r="U6" s="217" t="s">
        <v>26</v>
      </c>
      <c r="V6" s="218"/>
      <c r="W6" s="218"/>
      <c r="X6" s="218"/>
      <c r="Y6" s="218"/>
      <c r="Z6" s="219"/>
      <c r="AA6" s="29"/>
      <c r="AB6" s="28"/>
      <c r="AC6" s="28"/>
      <c r="AD6" s="28"/>
      <c r="AE6" s="28"/>
      <c r="AF6" s="28"/>
      <c r="AG6" s="28"/>
      <c r="AH6" s="28"/>
      <c r="AI6" s="28"/>
      <c r="AJ6" s="28"/>
      <c r="AK6" s="28"/>
    </row>
    <row r="7" spans="1:50" s="232" customFormat="1" ht="39" customHeight="1" thickBot="1" x14ac:dyDescent="0.25">
      <c r="A7" s="220"/>
      <c r="B7" s="36" t="s">
        <v>0</v>
      </c>
      <c r="C7" s="36" t="s">
        <v>1</v>
      </c>
      <c r="D7" s="36" t="s">
        <v>2</v>
      </c>
      <c r="E7" s="36" t="s">
        <v>3</v>
      </c>
      <c r="F7" s="221"/>
      <c r="G7" s="222"/>
      <c r="H7" s="223"/>
      <c r="I7" s="223"/>
      <c r="J7" s="224"/>
      <c r="K7" s="225" t="s">
        <v>16</v>
      </c>
      <c r="L7" s="226" t="s">
        <v>17</v>
      </c>
      <c r="M7" s="221"/>
      <c r="N7" s="222"/>
      <c r="O7" s="223"/>
      <c r="P7" s="223"/>
      <c r="Q7" s="224"/>
      <c r="R7" s="227" t="s">
        <v>16</v>
      </c>
      <c r="S7" s="228" t="s">
        <v>17</v>
      </c>
      <c r="T7" s="229"/>
      <c r="U7" s="222"/>
      <c r="V7" s="223"/>
      <c r="W7" s="223"/>
      <c r="X7" s="224"/>
      <c r="Y7" s="227" t="s">
        <v>16</v>
      </c>
      <c r="Z7" s="228" t="s">
        <v>17</v>
      </c>
      <c r="AA7" s="230"/>
      <c r="AB7" s="37" t="s">
        <v>20</v>
      </c>
      <c r="AC7" s="38"/>
      <c r="AD7" s="39" t="s">
        <v>21</v>
      </c>
      <c r="AE7" s="38"/>
      <c r="AF7" s="39" t="s">
        <v>22</v>
      </c>
      <c r="AG7" s="38"/>
      <c r="AH7" s="37" t="s">
        <v>23</v>
      </c>
      <c r="AI7" s="231"/>
      <c r="AJ7" s="200" t="s">
        <v>88</v>
      </c>
      <c r="AK7" s="201"/>
    </row>
    <row r="8" spans="1:50" s="232" customFormat="1" ht="27" customHeight="1" thickBot="1" x14ac:dyDescent="0.25">
      <c r="A8" s="220"/>
      <c r="B8" s="233"/>
      <c r="C8" s="234"/>
      <c r="D8" s="234"/>
      <c r="E8" s="234"/>
      <c r="F8" s="221"/>
      <c r="G8" s="235"/>
      <c r="H8" s="235"/>
      <c r="I8" s="235"/>
      <c r="J8" s="235"/>
      <c r="K8" s="235"/>
      <c r="L8" s="235"/>
      <c r="M8" s="221"/>
      <c r="N8" s="236"/>
      <c r="O8" s="236"/>
      <c r="P8" s="236"/>
      <c r="Q8" s="236"/>
      <c r="R8" s="236"/>
      <c r="S8" s="236"/>
      <c r="T8" s="237"/>
      <c r="U8" s="236"/>
      <c r="V8" s="236"/>
      <c r="W8" s="236"/>
      <c r="X8" s="236"/>
      <c r="Y8" s="236"/>
      <c r="Z8" s="236"/>
      <c r="AA8" s="230"/>
      <c r="AB8" s="37" t="s">
        <v>16</v>
      </c>
      <c r="AC8" s="38"/>
      <c r="AD8" s="37" t="s">
        <v>16</v>
      </c>
      <c r="AE8" s="38"/>
      <c r="AF8" s="37" t="s">
        <v>16</v>
      </c>
      <c r="AG8" s="38"/>
      <c r="AH8" s="37" t="s">
        <v>16</v>
      </c>
      <c r="AI8" s="231"/>
      <c r="AJ8" s="238" t="s">
        <v>16</v>
      </c>
      <c r="AK8" s="239" t="s">
        <v>17</v>
      </c>
    </row>
    <row r="9" spans="1:50" ht="33" customHeight="1" thickBot="1" x14ac:dyDescent="0.25">
      <c r="A9" s="4"/>
      <c r="B9" s="41" t="s">
        <v>14</v>
      </c>
      <c r="C9" s="42" t="s">
        <v>15</v>
      </c>
      <c r="D9" s="43"/>
      <c r="E9" s="43"/>
      <c r="F9" s="28"/>
      <c r="G9" s="33" t="s">
        <v>14</v>
      </c>
      <c r="H9" s="44" t="s">
        <v>15</v>
      </c>
      <c r="I9" s="34"/>
      <c r="J9" s="34"/>
      <c r="K9" s="77"/>
      <c r="L9" s="85">
        <f>+L51</f>
        <v>93474380</v>
      </c>
      <c r="M9" s="28"/>
      <c r="N9" s="41" t="s">
        <v>14</v>
      </c>
      <c r="O9" s="42" t="s">
        <v>15</v>
      </c>
      <c r="P9" s="43"/>
      <c r="Q9" s="43"/>
      <c r="R9" s="34"/>
      <c r="S9" s="45">
        <f>+S51</f>
        <v>97213355.200000003</v>
      </c>
      <c r="T9" s="34"/>
      <c r="U9" s="34" t="s">
        <v>14</v>
      </c>
      <c r="V9" s="34" t="s">
        <v>15</v>
      </c>
      <c r="W9" s="34"/>
      <c r="X9" s="34"/>
      <c r="Y9" s="34"/>
      <c r="Z9" s="45">
        <f>+Z51</f>
        <v>114048286.00000001</v>
      </c>
      <c r="AA9" s="29"/>
      <c r="AB9" s="189"/>
      <c r="AC9" s="189"/>
      <c r="AD9" s="189"/>
      <c r="AE9" s="189"/>
      <c r="AF9" s="189"/>
      <c r="AG9" s="189"/>
      <c r="AH9" s="189"/>
      <c r="AI9" s="28"/>
      <c r="AJ9" s="28"/>
      <c r="AK9" s="45">
        <f>+AK51</f>
        <v>108999158.31</v>
      </c>
    </row>
    <row r="10" spans="1:50" ht="15.75" customHeight="1" x14ac:dyDescent="0.2">
      <c r="A10" s="4"/>
      <c r="B10" s="46"/>
      <c r="C10" s="47"/>
      <c r="D10" s="48"/>
      <c r="E10" s="48"/>
      <c r="F10" s="28"/>
      <c r="G10" s="49"/>
      <c r="H10" s="50"/>
      <c r="I10" s="51"/>
      <c r="J10" s="51"/>
      <c r="K10" s="78"/>
      <c r="L10" s="86"/>
      <c r="M10" s="28"/>
      <c r="N10" s="46"/>
      <c r="O10" s="47"/>
      <c r="P10" s="48"/>
      <c r="Q10" s="48"/>
      <c r="R10" s="48"/>
      <c r="S10" s="52"/>
      <c r="T10" s="40"/>
      <c r="U10" s="46"/>
      <c r="V10" s="47"/>
      <c r="W10" s="48"/>
      <c r="X10" s="48"/>
      <c r="Y10" s="48"/>
      <c r="Z10" s="52"/>
      <c r="AA10" s="29"/>
      <c r="AB10" s="189"/>
      <c r="AC10" s="189"/>
      <c r="AD10" s="189"/>
      <c r="AE10" s="189"/>
      <c r="AF10" s="189"/>
      <c r="AG10" s="189"/>
      <c r="AH10" s="189"/>
      <c r="AI10" s="28"/>
      <c r="AJ10" s="28"/>
      <c r="AK10" s="28"/>
    </row>
    <row r="11" spans="1:50" s="91" customFormat="1" ht="15.75" customHeight="1" x14ac:dyDescent="0.2">
      <c r="A11" s="4"/>
      <c r="B11" s="67">
        <v>1</v>
      </c>
      <c r="C11" s="72" t="s">
        <v>81</v>
      </c>
      <c r="D11" s="72"/>
      <c r="E11" s="72"/>
      <c r="F11" s="96"/>
      <c r="G11" s="67">
        <f t="shared" ref="G11:H13" si="0">+B11</f>
        <v>1</v>
      </c>
      <c r="H11" s="72" t="str">
        <f t="shared" si="0"/>
        <v>SEDE CTI VALLEDUPAR</v>
      </c>
      <c r="I11" s="72"/>
      <c r="J11" s="72"/>
      <c r="K11" s="79"/>
      <c r="L11" s="87">
        <f>+L12+L23</f>
        <v>48735180</v>
      </c>
      <c r="N11" s="67">
        <f>+$B11</f>
        <v>1</v>
      </c>
      <c r="O11" s="72" t="str">
        <f>+$C$11</f>
        <v>SEDE CTI VALLEDUPAR</v>
      </c>
      <c r="P11" s="72"/>
      <c r="Q11" s="72"/>
      <c r="R11" s="67"/>
      <c r="S11" s="87">
        <f>+S12+S23</f>
        <v>50684587.200000003</v>
      </c>
      <c r="T11" s="53"/>
      <c r="U11" s="67">
        <f>+$B11</f>
        <v>1</v>
      </c>
      <c r="V11" s="72" t="str">
        <f>+$C$11</f>
        <v>SEDE CTI VALLEDUPAR</v>
      </c>
      <c r="W11" s="72"/>
      <c r="X11" s="72"/>
      <c r="Y11" s="67"/>
      <c r="Z11" s="87">
        <f>+Z12+Z23</f>
        <v>52880102.000000007</v>
      </c>
      <c r="AA11" s="97"/>
      <c r="AB11" s="75"/>
      <c r="AC11" s="75"/>
      <c r="AD11" s="75"/>
      <c r="AE11" s="75"/>
      <c r="AF11" s="75"/>
      <c r="AG11" s="75"/>
      <c r="AH11" s="75"/>
      <c r="AI11" s="75"/>
      <c r="AJ11" s="75" t="s">
        <v>24</v>
      </c>
      <c r="AK11" s="87">
        <f>+AK12+AK23</f>
        <v>69350339.230000004</v>
      </c>
    </row>
    <row r="12" spans="1:50" s="91" customFormat="1" ht="15" x14ac:dyDescent="0.2">
      <c r="A12" s="4"/>
      <c r="B12" s="68" t="s">
        <v>29</v>
      </c>
      <c r="C12" s="73" t="s">
        <v>82</v>
      </c>
      <c r="D12" s="73"/>
      <c r="E12" s="73"/>
      <c r="F12" s="98"/>
      <c r="G12" s="68" t="str">
        <f t="shared" si="0"/>
        <v>1.1</v>
      </c>
      <c r="H12" s="73" t="str">
        <f t="shared" si="0"/>
        <v>General</v>
      </c>
      <c r="I12" s="73"/>
      <c r="J12" s="73"/>
      <c r="K12" s="80"/>
      <c r="L12" s="88">
        <f>+SUM(L13:L15)</f>
        <v>45735180</v>
      </c>
      <c r="N12" s="68" t="str">
        <f>+$B12</f>
        <v>1.1</v>
      </c>
      <c r="O12" s="73" t="str">
        <f>+$C$12</f>
        <v>General</v>
      </c>
      <c r="P12" s="73"/>
      <c r="Q12" s="73"/>
      <c r="R12" s="68"/>
      <c r="S12" s="88">
        <f>+SUM(S13:S15)</f>
        <v>47564587.200000003</v>
      </c>
      <c r="T12" s="99"/>
      <c r="U12" s="68" t="str">
        <f>+$B12</f>
        <v>1.1</v>
      </c>
      <c r="V12" s="73" t="str">
        <f>+$C$12</f>
        <v>General</v>
      </c>
      <c r="W12" s="73"/>
      <c r="X12" s="73"/>
      <c r="Y12" s="68"/>
      <c r="Z12" s="88">
        <f>+SUM(Z13:Z15)</f>
        <v>52616102.000000007</v>
      </c>
      <c r="AA12" s="97"/>
      <c r="AB12" s="74"/>
      <c r="AC12" s="74"/>
      <c r="AD12" s="74"/>
      <c r="AE12" s="74"/>
      <c r="AF12" s="74"/>
      <c r="AG12" s="74"/>
      <c r="AH12" s="74"/>
      <c r="AI12" s="74"/>
      <c r="AJ12" s="74"/>
      <c r="AK12" s="88">
        <f>+SUM(AK13:AK21)</f>
        <v>68154339.230000004</v>
      </c>
      <c r="AW12" s="91" t="s">
        <v>89</v>
      </c>
    </row>
    <row r="13" spans="1:50" s="91" customFormat="1" ht="76.5" x14ac:dyDescent="0.2">
      <c r="A13" s="4"/>
      <c r="B13" s="100" t="s">
        <v>30</v>
      </c>
      <c r="C13" s="101" t="s">
        <v>62</v>
      </c>
      <c r="D13" s="100" t="s">
        <v>11</v>
      </c>
      <c r="E13" s="100">
        <v>383.09000000000003</v>
      </c>
      <c r="F13" s="98"/>
      <c r="G13" s="100" t="str">
        <f t="shared" si="0"/>
        <v>1.1.1</v>
      </c>
      <c r="H13" s="101" t="str">
        <f t="shared" si="0"/>
        <v>Impermeabilización de losa de concreto con manto edil 3 mm foil de aluminio. Incluye retiro del manto existente, resane donde sea necesario, preparación de la superficie, instalación de manto y acabado final.</v>
      </c>
      <c r="I13" s="100" t="str">
        <f>+D13</f>
        <v>M2</v>
      </c>
      <c r="J13" s="100">
        <f>+E13</f>
        <v>383.09000000000003</v>
      </c>
      <c r="K13" s="102">
        <v>102000</v>
      </c>
      <c r="L13" s="103">
        <f t="shared" ref="L13:L46" si="1">J13*K13</f>
        <v>39075180</v>
      </c>
      <c r="N13" s="100" t="str">
        <f>+$B13</f>
        <v>1.1.1</v>
      </c>
      <c r="O13" s="101" t="str">
        <f>+$C13</f>
        <v>Impermeabilización de losa de concreto con manto edil 3 mm foil de aluminio. Incluye retiro del manto existente, resane donde sea necesario, preparación de la superficie, instalación de manto y acabado final.</v>
      </c>
      <c r="P13" s="100" t="str">
        <f>+$D13</f>
        <v>M2</v>
      </c>
      <c r="Q13" s="100">
        <f>+$E13</f>
        <v>383.09000000000003</v>
      </c>
      <c r="R13" s="102">
        <v>106080</v>
      </c>
      <c r="S13" s="103">
        <f t="shared" ref="S13:S46" si="2">Q13*R13</f>
        <v>40638187.200000003</v>
      </c>
      <c r="T13" s="99"/>
      <c r="U13" s="100" t="str">
        <f>+$B13</f>
        <v>1.1.1</v>
      </c>
      <c r="V13" s="101" t="str">
        <f>+$C13</f>
        <v>Impermeabilización de losa de concreto con manto edil 3 mm foil de aluminio. Incluye retiro del manto existente, resane donde sea necesario, preparación de la superficie, instalación de manto y acabado final.</v>
      </c>
      <c r="W13" s="100" t="str">
        <f>+$D13</f>
        <v>M2</v>
      </c>
      <c r="X13" s="100">
        <f>+$E13</f>
        <v>383.09000000000003</v>
      </c>
      <c r="Y13" s="102">
        <v>107800.00000000001</v>
      </c>
      <c r="Z13" s="103">
        <f t="shared" ref="Z13:Z46" si="3">X13*Y13</f>
        <v>41297102.000000007</v>
      </c>
      <c r="AA13" s="97"/>
      <c r="AB13" s="103">
        <f t="shared" ref="AB13:AB47" si="4">ROUND(MIN(K13,R13,Y13),0)</f>
        <v>102000</v>
      </c>
      <c r="AC13" s="103"/>
      <c r="AD13" s="103">
        <f t="shared" ref="AD13:AD43" si="5">ROUND(AVERAGE(K13,R13,Y13),0)</f>
        <v>105293</v>
      </c>
      <c r="AE13" s="103"/>
      <c r="AF13" s="103">
        <f t="shared" ref="AF13:AF49" si="6">($AD13/$AB13)-1</f>
        <v>3.2284313725490232E-2</v>
      </c>
      <c r="AG13" s="103"/>
      <c r="AH13" s="103">
        <f t="shared" ref="AH13:AH49" si="7">ROUND(AVERAGE(AB13,AD13),0)</f>
        <v>103647</v>
      </c>
      <c r="AI13" s="103"/>
      <c r="AJ13" s="103">
        <f>ROUND(AH13,0)</f>
        <v>103647</v>
      </c>
      <c r="AK13" s="103">
        <f>E13*AJ13</f>
        <v>39706129.230000004</v>
      </c>
      <c r="AN13" s="104">
        <f>+MIN(K13,R13,Y13)</f>
        <v>102000</v>
      </c>
      <c r="AO13" s="104">
        <f>+AN13*$X13</f>
        <v>39075180</v>
      </c>
      <c r="AP13" s="104">
        <f>+AVERAGE(K13,R13,Y13)</f>
        <v>105293.33333333333</v>
      </c>
      <c r="AQ13" s="104">
        <f>+AP13*$X13</f>
        <v>40336823.06666667</v>
      </c>
      <c r="AR13" s="104">
        <f>+(AN13+AP13)/2</f>
        <v>103646.66666666666</v>
      </c>
      <c r="AS13" s="104">
        <f>+AR13*E13</f>
        <v>39706001.533333331</v>
      </c>
      <c r="AT13" s="105">
        <f>+AS13-AK13</f>
        <v>-127.69666667282581</v>
      </c>
      <c r="AU13" s="105"/>
      <c r="AW13" s="91">
        <f>+AB13*E13</f>
        <v>39075180</v>
      </c>
      <c r="AX13" s="106">
        <f>+AW13-AO13</f>
        <v>0</v>
      </c>
    </row>
    <row r="14" spans="1:50" s="91" customFormat="1" ht="102" x14ac:dyDescent="0.2">
      <c r="A14" s="4"/>
      <c r="B14" s="107" t="s">
        <v>31</v>
      </c>
      <c r="C14" s="108" t="s">
        <v>83</v>
      </c>
      <c r="D14" s="107" t="s">
        <v>12</v>
      </c>
      <c r="E14" s="107">
        <v>55</v>
      </c>
      <c r="F14" s="98"/>
      <c r="G14" s="107" t="str">
        <f t="shared" ref="G14:G49" si="8">+B14</f>
        <v>1.1.2</v>
      </c>
      <c r="H14" s="108" t="str">
        <f t="shared" ref="H14:H49" si="9">+C14</f>
        <v>Impermeabilización de pisa de cubierta con manto edil 3 mm foil de aluminio. Incluye retiro del manto existente, resane donde sea necesario, preparación de la superficie, instalación de manto y acabado final. Desarrollo de 40 cm. Incluye elementos y equipos para trabajar en altura.</v>
      </c>
      <c r="I14" s="107" t="str">
        <f t="shared" ref="I14:I49" si="10">+D14</f>
        <v>ML</v>
      </c>
      <c r="J14" s="107">
        <f t="shared" ref="J14:J49" si="11">+E14</f>
        <v>55</v>
      </c>
      <c r="K14" s="109">
        <v>62000</v>
      </c>
      <c r="L14" s="110">
        <f t="shared" si="1"/>
        <v>3410000</v>
      </c>
      <c r="N14" s="107" t="str">
        <f t="shared" ref="N14:N49" si="12">+$B14</f>
        <v>1.1.2</v>
      </c>
      <c r="O14" s="108" t="str">
        <f t="shared" ref="O14:O49" si="13">+$C14</f>
        <v>Impermeabilización de pisa de cubierta con manto edil 3 mm foil de aluminio. Incluye retiro del manto existente, resane donde sea necesario, preparación de la superficie, instalación de manto y acabado final. Desarrollo de 40 cm. Incluye elementos y equipos para trabajar en altura.</v>
      </c>
      <c r="P14" s="107" t="str">
        <f t="shared" ref="P14:P49" si="14">+$D14</f>
        <v>ML</v>
      </c>
      <c r="Q14" s="107">
        <f t="shared" ref="Q14:Q49" si="15">+$E14</f>
        <v>55</v>
      </c>
      <c r="R14" s="109">
        <v>64480</v>
      </c>
      <c r="S14" s="110">
        <f t="shared" si="2"/>
        <v>3546400</v>
      </c>
      <c r="T14" s="99"/>
      <c r="U14" s="107" t="str">
        <f t="shared" ref="U14:U49" si="16">+$B14</f>
        <v>1.1.2</v>
      </c>
      <c r="V14" s="108" t="str">
        <f t="shared" ref="V14:V49" si="17">+$C14</f>
        <v>Impermeabilización de pisa de cubierta con manto edil 3 mm foil de aluminio. Incluye retiro del manto existente, resane donde sea necesario, preparación de la superficie, instalación de manto y acabado final. Desarrollo de 40 cm. Incluye elementos y equipos para trabajar en altura.</v>
      </c>
      <c r="W14" s="107" t="str">
        <f t="shared" ref="W14:W49" si="18">+$D14</f>
        <v>ML</v>
      </c>
      <c r="X14" s="107">
        <f t="shared" ref="X14:X49" si="19">+$E14</f>
        <v>55</v>
      </c>
      <c r="Y14" s="109">
        <v>107800.00000000001</v>
      </c>
      <c r="Z14" s="110">
        <f t="shared" si="3"/>
        <v>5929000.0000000009</v>
      </c>
      <c r="AA14" s="97"/>
      <c r="AB14" s="110">
        <f t="shared" si="4"/>
        <v>62000</v>
      </c>
      <c r="AC14" s="110"/>
      <c r="AD14" s="110">
        <f t="shared" si="5"/>
        <v>78093</v>
      </c>
      <c r="AE14" s="110"/>
      <c r="AF14" s="110">
        <f t="shared" si="6"/>
        <v>0.25956451612903231</v>
      </c>
      <c r="AG14" s="110"/>
      <c r="AH14" s="110">
        <f t="shared" si="7"/>
        <v>70047</v>
      </c>
      <c r="AI14" s="110"/>
      <c r="AJ14" s="110">
        <f t="shared" ref="AJ14:AJ15" si="20">ROUND(AH14,0)</f>
        <v>70047</v>
      </c>
      <c r="AK14" s="103">
        <f t="shared" ref="AK14:AK25" si="21">E14*AJ14</f>
        <v>3852585</v>
      </c>
      <c r="AN14" s="104">
        <f t="shared" ref="AN14:AN47" si="22">+MIN(K14,R14,Y14)</f>
        <v>62000</v>
      </c>
      <c r="AO14" s="104">
        <f t="shared" ref="AO14:AO49" si="23">+AN14*$X14</f>
        <v>3410000</v>
      </c>
      <c r="AP14" s="104">
        <f t="shared" ref="AP14:AP45" si="24">+AVERAGE(K14,R14,Y14)</f>
        <v>78093.333333333328</v>
      </c>
      <c r="AQ14" s="104">
        <f t="shared" ref="AQ14:AQ49" si="25">+AP14*$X14</f>
        <v>4295133.333333333</v>
      </c>
      <c r="AR14" s="104">
        <f t="shared" ref="AR14:AR49" si="26">+(AN14+AP14)/2</f>
        <v>70046.666666666657</v>
      </c>
      <c r="AS14" s="104">
        <f t="shared" ref="AS14:AS49" si="27">+AR14*E14</f>
        <v>3852566.666666666</v>
      </c>
      <c r="AT14" s="105">
        <f t="shared" ref="AT14:AT49" si="28">+AS14-AK14</f>
        <v>-18.333333333954215</v>
      </c>
      <c r="AU14" s="105"/>
      <c r="AW14" s="91">
        <f t="shared" ref="AW14:AW49" si="29">+AB14*E14</f>
        <v>3410000</v>
      </c>
      <c r="AX14" s="106">
        <f t="shared" ref="AX14:AX49" si="30">+AW14-AO14</f>
        <v>0</v>
      </c>
    </row>
    <row r="15" spans="1:50" s="91" customFormat="1" ht="102" x14ac:dyDescent="0.2">
      <c r="A15" s="4"/>
      <c r="B15" s="111" t="s">
        <v>33</v>
      </c>
      <c r="C15" s="112" t="s">
        <v>84</v>
      </c>
      <c r="D15" s="111" t="s">
        <v>12</v>
      </c>
      <c r="E15" s="111">
        <v>50</v>
      </c>
      <c r="F15" s="98"/>
      <c r="G15" s="111" t="str">
        <f t="shared" si="8"/>
        <v>1.1.3</v>
      </c>
      <c r="H15" s="112" t="str">
        <f t="shared" si="9"/>
        <v>Impermeabilización de canales de cubierta con manto edil 3 mm foil de aluminio. Incluye retiro del manto existente, resane donde sea necesario, preparación de la superficie, instalación de manto y acabado final. Desarrollo de 40 cm. Incluye elementos y equipos para trabajar en altura.</v>
      </c>
      <c r="I15" s="111" t="str">
        <f t="shared" si="10"/>
        <v>ML</v>
      </c>
      <c r="J15" s="111">
        <f t="shared" si="11"/>
        <v>50</v>
      </c>
      <c r="K15" s="95">
        <v>65000</v>
      </c>
      <c r="L15" s="113">
        <f t="shared" si="1"/>
        <v>3250000</v>
      </c>
      <c r="N15" s="111" t="str">
        <f t="shared" si="12"/>
        <v>1.1.3</v>
      </c>
      <c r="O15" s="112" t="str">
        <f t="shared" si="13"/>
        <v>Impermeabilización de canales de cubierta con manto edil 3 mm foil de aluminio. Incluye retiro del manto existente, resane donde sea necesario, preparación de la superficie, instalación de manto y acabado final. Desarrollo de 40 cm. Incluye elementos y equipos para trabajar en altura.</v>
      </c>
      <c r="P15" s="111" t="str">
        <f t="shared" si="14"/>
        <v>ML</v>
      </c>
      <c r="Q15" s="111">
        <f t="shared" si="15"/>
        <v>50</v>
      </c>
      <c r="R15" s="95">
        <v>67600</v>
      </c>
      <c r="S15" s="113">
        <f t="shared" si="2"/>
        <v>3380000</v>
      </c>
      <c r="T15" s="99"/>
      <c r="U15" s="111" t="str">
        <f t="shared" si="16"/>
        <v>1.1.3</v>
      </c>
      <c r="V15" s="112" t="str">
        <f t="shared" si="17"/>
        <v>Impermeabilización de canales de cubierta con manto edil 3 mm foil de aluminio. Incluye retiro del manto existente, resane donde sea necesario, preparación de la superficie, instalación de manto y acabado final. Desarrollo de 40 cm. Incluye elementos y equipos para trabajar en altura.</v>
      </c>
      <c r="W15" s="111" t="str">
        <f t="shared" si="18"/>
        <v>ML</v>
      </c>
      <c r="X15" s="111">
        <f t="shared" si="19"/>
        <v>50</v>
      </c>
      <c r="Y15" s="95">
        <v>107800.00000000001</v>
      </c>
      <c r="Z15" s="113">
        <f t="shared" si="3"/>
        <v>5390000.0000000009</v>
      </c>
      <c r="AA15" s="97"/>
      <c r="AB15" s="113">
        <f t="shared" si="4"/>
        <v>65000</v>
      </c>
      <c r="AC15" s="113"/>
      <c r="AD15" s="113">
        <f t="shared" si="5"/>
        <v>80133</v>
      </c>
      <c r="AE15" s="113"/>
      <c r="AF15" s="113">
        <f t="shared" si="6"/>
        <v>0.23281538461538465</v>
      </c>
      <c r="AG15" s="113"/>
      <c r="AH15" s="113">
        <f t="shared" si="7"/>
        <v>72567</v>
      </c>
      <c r="AI15" s="113"/>
      <c r="AJ15" s="113">
        <f t="shared" si="20"/>
        <v>72567</v>
      </c>
      <c r="AK15" s="103">
        <f t="shared" si="21"/>
        <v>3628350</v>
      </c>
      <c r="AN15" s="104">
        <f t="shared" si="22"/>
        <v>65000</v>
      </c>
      <c r="AO15" s="104">
        <f t="shared" si="23"/>
        <v>3250000</v>
      </c>
      <c r="AP15" s="104">
        <f t="shared" si="24"/>
        <v>80133.333333333328</v>
      </c>
      <c r="AQ15" s="104">
        <f t="shared" si="25"/>
        <v>4006666.6666666665</v>
      </c>
      <c r="AR15" s="104">
        <f t="shared" si="26"/>
        <v>72566.666666666657</v>
      </c>
      <c r="AS15" s="104">
        <f t="shared" si="27"/>
        <v>3628333.333333333</v>
      </c>
      <c r="AT15" s="105">
        <f t="shared" si="28"/>
        <v>-16.666666666977108</v>
      </c>
      <c r="AU15" s="105"/>
      <c r="AW15" s="91">
        <f t="shared" si="29"/>
        <v>3250000</v>
      </c>
      <c r="AX15" s="106">
        <f t="shared" si="30"/>
        <v>0</v>
      </c>
    </row>
    <row r="16" spans="1:50" s="91" customFormat="1" ht="25.5" x14ac:dyDescent="0.2">
      <c r="A16" s="4"/>
      <c r="B16" s="111" t="s">
        <v>98</v>
      </c>
      <c r="C16" s="179" t="s">
        <v>92</v>
      </c>
      <c r="D16" s="178" t="s">
        <v>11</v>
      </c>
      <c r="E16" s="178">
        <v>48</v>
      </c>
      <c r="F16" s="98"/>
      <c r="G16" s="178" t="str">
        <f t="shared" si="8"/>
        <v>1.1.4</v>
      </c>
      <c r="H16" s="179" t="str">
        <f t="shared" si="9"/>
        <v>Desmonte de piso cerámico de 60 cm x 60 cm.</v>
      </c>
      <c r="I16" s="178" t="str">
        <f t="shared" si="10"/>
        <v>M2</v>
      </c>
      <c r="J16" s="178">
        <f t="shared" si="11"/>
        <v>48</v>
      </c>
      <c r="K16" s="182">
        <v>32000</v>
      </c>
      <c r="L16" s="183">
        <f t="shared" si="1"/>
        <v>1536000</v>
      </c>
      <c r="M16" s="105"/>
      <c r="N16" s="178" t="str">
        <f t="shared" si="12"/>
        <v>1.1.4</v>
      </c>
      <c r="O16" s="179" t="str">
        <f t="shared" si="13"/>
        <v>Desmonte de piso cerámico de 60 cm x 60 cm.</v>
      </c>
      <c r="P16" s="178" t="str">
        <f t="shared" si="14"/>
        <v>M2</v>
      </c>
      <c r="Q16" s="178">
        <f t="shared" si="15"/>
        <v>48</v>
      </c>
      <c r="R16" s="178"/>
      <c r="S16" s="183">
        <f t="shared" si="2"/>
        <v>0</v>
      </c>
      <c r="T16" s="99"/>
      <c r="U16" s="178" t="str">
        <f t="shared" si="16"/>
        <v>1.1.4</v>
      </c>
      <c r="V16" s="179" t="str">
        <f t="shared" si="17"/>
        <v>Desmonte de piso cerámico de 60 cm x 60 cm.</v>
      </c>
      <c r="W16" s="178" t="str">
        <f t="shared" si="18"/>
        <v>M2</v>
      </c>
      <c r="X16" s="178">
        <f t="shared" si="19"/>
        <v>48</v>
      </c>
      <c r="Y16" s="182">
        <v>28600.000000000004</v>
      </c>
      <c r="Z16" s="183">
        <f t="shared" si="3"/>
        <v>1372800.0000000002</v>
      </c>
      <c r="AA16" s="97"/>
      <c r="AB16" s="113">
        <f t="shared" ref="AB16:AB21" si="31">ROUND(MIN(K16,R16,Y16),0)</f>
        <v>28600</v>
      </c>
      <c r="AC16" s="113"/>
      <c r="AD16" s="113">
        <f t="shared" ref="AD16:AD21" si="32">ROUND(AVERAGE(K16,R16,Y16),0)</f>
        <v>30300</v>
      </c>
      <c r="AE16" s="113"/>
      <c r="AF16" s="113">
        <f t="shared" si="6"/>
        <v>5.9440559440559371E-2</v>
      </c>
      <c r="AG16" s="113"/>
      <c r="AH16" s="113">
        <f t="shared" ref="AH16:AH21" si="33">ROUND(AVERAGE(AB16,AD16),0)</f>
        <v>29450</v>
      </c>
      <c r="AI16" s="126"/>
      <c r="AJ16" s="110">
        <v>29450</v>
      </c>
      <c r="AK16" s="103">
        <f t="shared" si="21"/>
        <v>1413600</v>
      </c>
      <c r="AN16" s="104">
        <f t="shared" ref="AN16:AN21" si="34">+MIN(K16,R16,Y16)</f>
        <v>28600.000000000004</v>
      </c>
      <c r="AO16" s="104">
        <f t="shared" ref="AO16:AO21" si="35">+AN16*$X16</f>
        <v>1372800.0000000002</v>
      </c>
      <c r="AP16" s="104">
        <f t="shared" ref="AP16:AP21" si="36">+AVERAGE(K16,R16,Y16)</f>
        <v>30300</v>
      </c>
      <c r="AQ16" s="104">
        <f t="shared" ref="AQ16:AQ21" si="37">+AP16*$X16</f>
        <v>1454400</v>
      </c>
      <c r="AR16" s="104">
        <f t="shared" ref="AR16:AR21" si="38">+(AN16+AP16)/2</f>
        <v>29450</v>
      </c>
      <c r="AS16" s="104">
        <f t="shared" ref="AS16:AS21" si="39">+AR16*E16</f>
        <v>1413600</v>
      </c>
      <c r="AT16" s="105">
        <f t="shared" ref="AT16:AT21" si="40">+AS16-AK16</f>
        <v>0</v>
      </c>
      <c r="AU16" s="105"/>
      <c r="AX16" s="106"/>
    </row>
    <row r="17" spans="1:50" s="91" customFormat="1" ht="15" x14ac:dyDescent="0.2">
      <c r="A17" s="4"/>
      <c r="B17" s="111" t="s">
        <v>99</v>
      </c>
      <c r="C17" s="179" t="s">
        <v>93</v>
      </c>
      <c r="D17" s="178" t="s">
        <v>12</v>
      </c>
      <c r="E17" s="178">
        <v>72</v>
      </c>
      <c r="F17" s="98"/>
      <c r="G17" s="178" t="str">
        <f t="shared" si="8"/>
        <v>1.1.5</v>
      </c>
      <c r="H17" s="179" t="str">
        <f t="shared" si="9"/>
        <v>Desmonte de zócalo.</v>
      </c>
      <c r="I17" s="178" t="str">
        <f t="shared" si="10"/>
        <v>ML</v>
      </c>
      <c r="J17" s="178">
        <f t="shared" si="11"/>
        <v>72</v>
      </c>
      <c r="K17" s="182">
        <v>12000</v>
      </c>
      <c r="L17" s="183">
        <f t="shared" si="1"/>
        <v>864000</v>
      </c>
      <c r="M17" s="105"/>
      <c r="N17" s="178" t="str">
        <f t="shared" si="12"/>
        <v>1.1.5</v>
      </c>
      <c r="O17" s="179" t="str">
        <f t="shared" si="13"/>
        <v>Desmonte de zócalo.</v>
      </c>
      <c r="P17" s="178" t="str">
        <f t="shared" si="14"/>
        <v>ML</v>
      </c>
      <c r="Q17" s="178">
        <f t="shared" si="15"/>
        <v>72</v>
      </c>
      <c r="R17" s="178"/>
      <c r="S17" s="183">
        <f t="shared" si="2"/>
        <v>0</v>
      </c>
      <c r="T17" s="99"/>
      <c r="U17" s="178" t="str">
        <f t="shared" si="16"/>
        <v>1.1.5</v>
      </c>
      <c r="V17" s="179" t="str">
        <f t="shared" si="17"/>
        <v>Desmonte de zócalo.</v>
      </c>
      <c r="W17" s="178" t="str">
        <f t="shared" si="18"/>
        <v>ML</v>
      </c>
      <c r="X17" s="178">
        <f t="shared" si="19"/>
        <v>72</v>
      </c>
      <c r="Y17" s="182">
        <v>17600</v>
      </c>
      <c r="Z17" s="183">
        <f t="shared" si="3"/>
        <v>1267200</v>
      </c>
      <c r="AA17" s="97"/>
      <c r="AB17" s="113">
        <f t="shared" si="31"/>
        <v>12000</v>
      </c>
      <c r="AC17" s="113"/>
      <c r="AD17" s="113">
        <f t="shared" si="32"/>
        <v>14800</v>
      </c>
      <c r="AE17" s="113"/>
      <c r="AF17" s="113">
        <f t="shared" si="6"/>
        <v>0.23333333333333339</v>
      </c>
      <c r="AG17" s="113"/>
      <c r="AH17" s="113">
        <f t="shared" si="33"/>
        <v>13400</v>
      </c>
      <c r="AI17" s="126"/>
      <c r="AJ17" s="110">
        <v>13400</v>
      </c>
      <c r="AK17" s="103">
        <f t="shared" si="21"/>
        <v>964800</v>
      </c>
      <c r="AN17" s="104">
        <f t="shared" si="34"/>
        <v>12000</v>
      </c>
      <c r="AO17" s="104">
        <f t="shared" si="35"/>
        <v>864000</v>
      </c>
      <c r="AP17" s="104">
        <f t="shared" si="36"/>
        <v>14800</v>
      </c>
      <c r="AQ17" s="104">
        <f t="shared" si="37"/>
        <v>1065600</v>
      </c>
      <c r="AR17" s="104">
        <f t="shared" si="38"/>
        <v>13400</v>
      </c>
      <c r="AS17" s="104">
        <f t="shared" si="39"/>
        <v>964800</v>
      </c>
      <c r="AT17" s="105">
        <f t="shared" si="40"/>
        <v>0</v>
      </c>
      <c r="AU17" s="105"/>
      <c r="AX17" s="106"/>
    </row>
    <row r="18" spans="1:50" s="91" customFormat="1" ht="25.5" x14ac:dyDescent="0.2">
      <c r="A18" s="4"/>
      <c r="B18" s="111" t="s">
        <v>100</v>
      </c>
      <c r="C18" s="179" t="s">
        <v>94</v>
      </c>
      <c r="D18" s="178" t="s">
        <v>11</v>
      </c>
      <c r="E18" s="178">
        <v>48</v>
      </c>
      <c r="F18" s="98"/>
      <c r="G18" s="178" t="str">
        <f t="shared" si="8"/>
        <v>1.1.6</v>
      </c>
      <c r="H18" s="179" t="str">
        <f t="shared" si="9"/>
        <v>Construcción de plantilla de 2 cm de espesor.</v>
      </c>
      <c r="I18" s="178" t="str">
        <f t="shared" si="10"/>
        <v>M2</v>
      </c>
      <c r="J18" s="178">
        <f t="shared" si="11"/>
        <v>48</v>
      </c>
      <c r="K18" s="182">
        <v>40000</v>
      </c>
      <c r="L18" s="183">
        <f t="shared" si="1"/>
        <v>1920000</v>
      </c>
      <c r="M18" s="105"/>
      <c r="N18" s="178" t="str">
        <f t="shared" si="12"/>
        <v>1.1.6</v>
      </c>
      <c r="O18" s="179" t="str">
        <f t="shared" si="13"/>
        <v>Construcción de plantilla de 2 cm de espesor.</v>
      </c>
      <c r="P18" s="178" t="str">
        <f t="shared" si="14"/>
        <v>M2</v>
      </c>
      <c r="Q18" s="178">
        <f t="shared" si="15"/>
        <v>48</v>
      </c>
      <c r="R18" s="178"/>
      <c r="S18" s="183">
        <f t="shared" si="2"/>
        <v>0</v>
      </c>
      <c r="T18" s="99"/>
      <c r="U18" s="178" t="str">
        <f t="shared" si="16"/>
        <v>1.1.6</v>
      </c>
      <c r="V18" s="179" t="str">
        <f t="shared" si="17"/>
        <v>Construcción de plantilla de 2 cm de espesor.</v>
      </c>
      <c r="W18" s="178" t="str">
        <f t="shared" si="18"/>
        <v>M2</v>
      </c>
      <c r="X18" s="178">
        <f t="shared" si="19"/>
        <v>48</v>
      </c>
      <c r="Y18" s="182">
        <v>93500.000000000015</v>
      </c>
      <c r="Z18" s="183">
        <f t="shared" si="3"/>
        <v>4488000.0000000009</v>
      </c>
      <c r="AA18" s="97"/>
      <c r="AB18" s="113">
        <f t="shared" si="31"/>
        <v>40000</v>
      </c>
      <c r="AC18" s="113"/>
      <c r="AD18" s="113">
        <f t="shared" si="32"/>
        <v>66750</v>
      </c>
      <c r="AE18" s="113"/>
      <c r="AF18" s="113">
        <f t="shared" si="6"/>
        <v>0.66874999999999996</v>
      </c>
      <c r="AG18" s="113"/>
      <c r="AH18" s="113">
        <f t="shared" si="33"/>
        <v>53375</v>
      </c>
      <c r="AI18" s="126"/>
      <c r="AJ18" s="110">
        <v>53375</v>
      </c>
      <c r="AK18" s="103">
        <f t="shared" si="21"/>
        <v>2562000</v>
      </c>
      <c r="AN18" s="104">
        <f t="shared" si="34"/>
        <v>40000</v>
      </c>
      <c r="AO18" s="104">
        <f t="shared" si="35"/>
        <v>1920000</v>
      </c>
      <c r="AP18" s="104">
        <f t="shared" si="36"/>
        <v>66750</v>
      </c>
      <c r="AQ18" s="104">
        <f t="shared" si="37"/>
        <v>3204000</v>
      </c>
      <c r="AR18" s="104">
        <f t="shared" si="38"/>
        <v>53375</v>
      </c>
      <c r="AS18" s="104">
        <f t="shared" si="39"/>
        <v>2562000</v>
      </c>
      <c r="AT18" s="105">
        <f t="shared" si="40"/>
        <v>0</v>
      </c>
      <c r="AU18" s="105"/>
      <c r="AX18" s="106"/>
    </row>
    <row r="19" spans="1:50" s="91" customFormat="1" ht="25.5" x14ac:dyDescent="0.2">
      <c r="A19" s="4"/>
      <c r="B19" s="111" t="s">
        <v>101</v>
      </c>
      <c r="C19" s="179" t="s">
        <v>95</v>
      </c>
      <c r="D19" s="178" t="s">
        <v>11</v>
      </c>
      <c r="E19" s="178">
        <v>89</v>
      </c>
      <c r="F19" s="98"/>
      <c r="G19" s="178" t="str">
        <f t="shared" si="8"/>
        <v>1.1.7</v>
      </c>
      <c r="H19" s="179" t="str">
        <f t="shared" si="9"/>
        <v>Suministro e instalación de piso cerámico color beige de 60 cm x 60 cm.</v>
      </c>
      <c r="I19" s="178" t="str">
        <f t="shared" si="10"/>
        <v>M2</v>
      </c>
      <c r="J19" s="178">
        <f t="shared" si="11"/>
        <v>89</v>
      </c>
      <c r="K19" s="182">
        <v>175000</v>
      </c>
      <c r="L19" s="183">
        <f t="shared" si="1"/>
        <v>15575000</v>
      </c>
      <c r="M19" s="105"/>
      <c r="N19" s="178" t="str">
        <f t="shared" si="12"/>
        <v>1.1.7</v>
      </c>
      <c r="O19" s="179" t="str">
        <f t="shared" si="13"/>
        <v>Suministro e instalación de piso cerámico color beige de 60 cm x 60 cm.</v>
      </c>
      <c r="P19" s="178" t="str">
        <f t="shared" si="14"/>
        <v>M2</v>
      </c>
      <c r="Q19" s="178">
        <f t="shared" si="15"/>
        <v>89</v>
      </c>
      <c r="R19" s="178"/>
      <c r="S19" s="183">
        <f t="shared" si="2"/>
        <v>0</v>
      </c>
      <c r="T19" s="99"/>
      <c r="U19" s="178" t="str">
        <f t="shared" si="16"/>
        <v>1.1.7</v>
      </c>
      <c r="V19" s="179" t="str">
        <f t="shared" si="17"/>
        <v>Suministro e instalación de piso cerámico color beige de 60 cm x 60 cm.</v>
      </c>
      <c r="W19" s="178" t="str">
        <f t="shared" si="18"/>
        <v>M2</v>
      </c>
      <c r="X19" s="178">
        <f t="shared" si="19"/>
        <v>89</v>
      </c>
      <c r="Y19" s="182">
        <v>93500.000000000015</v>
      </c>
      <c r="Z19" s="183">
        <f t="shared" si="3"/>
        <v>8321500.0000000009</v>
      </c>
      <c r="AA19" s="97"/>
      <c r="AB19" s="113">
        <f t="shared" si="31"/>
        <v>93500</v>
      </c>
      <c r="AC19" s="113"/>
      <c r="AD19" s="113">
        <f t="shared" si="32"/>
        <v>134250</v>
      </c>
      <c r="AE19" s="113"/>
      <c r="AF19" s="113">
        <f t="shared" si="6"/>
        <v>0.43582887700534756</v>
      </c>
      <c r="AG19" s="113"/>
      <c r="AH19" s="113">
        <f t="shared" si="33"/>
        <v>113875</v>
      </c>
      <c r="AI19" s="126"/>
      <c r="AJ19" s="110">
        <v>113875</v>
      </c>
      <c r="AK19" s="103">
        <f t="shared" si="21"/>
        <v>10134875</v>
      </c>
      <c r="AN19" s="104">
        <f t="shared" si="34"/>
        <v>93500.000000000015</v>
      </c>
      <c r="AO19" s="104">
        <f t="shared" si="35"/>
        <v>8321500.0000000009</v>
      </c>
      <c r="AP19" s="104">
        <f t="shared" si="36"/>
        <v>134250</v>
      </c>
      <c r="AQ19" s="104">
        <f t="shared" si="37"/>
        <v>11948250</v>
      </c>
      <c r="AR19" s="104">
        <f t="shared" si="38"/>
        <v>113875</v>
      </c>
      <c r="AS19" s="104">
        <f t="shared" si="39"/>
        <v>10134875</v>
      </c>
      <c r="AT19" s="105">
        <f t="shared" si="40"/>
        <v>0</v>
      </c>
      <c r="AU19" s="105"/>
      <c r="AX19" s="106"/>
    </row>
    <row r="20" spans="1:50" s="91" customFormat="1" ht="25.5" x14ac:dyDescent="0.2">
      <c r="A20" s="4"/>
      <c r="B20" s="111" t="s">
        <v>102</v>
      </c>
      <c r="C20" s="179" t="s">
        <v>96</v>
      </c>
      <c r="D20" s="178" t="s">
        <v>12</v>
      </c>
      <c r="E20" s="178">
        <v>72</v>
      </c>
      <c r="F20" s="98"/>
      <c r="G20" s="178" t="str">
        <f t="shared" si="8"/>
        <v>1.1.8</v>
      </c>
      <c r="H20" s="179" t="str">
        <f t="shared" si="9"/>
        <v>Suministro e instalación de zócalo de piso cerámico color beige de 8 cm de altura.</v>
      </c>
      <c r="I20" s="178" t="str">
        <f t="shared" si="10"/>
        <v>ML</v>
      </c>
      <c r="J20" s="178">
        <f t="shared" si="11"/>
        <v>72</v>
      </c>
      <c r="K20" s="182">
        <v>55000</v>
      </c>
      <c r="L20" s="183">
        <f t="shared" si="1"/>
        <v>3960000</v>
      </c>
      <c r="M20" s="105"/>
      <c r="N20" s="178" t="str">
        <f t="shared" si="12"/>
        <v>1.1.8</v>
      </c>
      <c r="O20" s="179" t="str">
        <f t="shared" si="13"/>
        <v>Suministro e instalación de zócalo de piso cerámico color beige de 8 cm de altura.</v>
      </c>
      <c r="P20" s="178" t="str">
        <f t="shared" si="14"/>
        <v>ML</v>
      </c>
      <c r="Q20" s="178">
        <f t="shared" si="15"/>
        <v>72</v>
      </c>
      <c r="R20" s="178"/>
      <c r="S20" s="183">
        <f t="shared" si="2"/>
        <v>0</v>
      </c>
      <c r="T20" s="53"/>
      <c r="U20" s="178" t="str">
        <f t="shared" si="16"/>
        <v>1.1.8</v>
      </c>
      <c r="V20" s="179" t="str">
        <f t="shared" si="17"/>
        <v>Suministro e instalación de zócalo de piso cerámico color beige de 8 cm de altura.</v>
      </c>
      <c r="W20" s="178" t="str">
        <f t="shared" si="18"/>
        <v>ML</v>
      </c>
      <c r="X20" s="178">
        <f t="shared" si="19"/>
        <v>72</v>
      </c>
      <c r="Y20" s="182">
        <v>71500</v>
      </c>
      <c r="Z20" s="183">
        <f t="shared" si="3"/>
        <v>5148000</v>
      </c>
      <c r="AA20" s="97"/>
      <c r="AB20" s="113">
        <f t="shared" si="31"/>
        <v>55000</v>
      </c>
      <c r="AC20" s="113"/>
      <c r="AD20" s="113">
        <f t="shared" si="32"/>
        <v>63250</v>
      </c>
      <c r="AE20" s="113"/>
      <c r="AF20" s="113">
        <f t="shared" si="6"/>
        <v>0.14999999999999991</v>
      </c>
      <c r="AG20" s="113"/>
      <c r="AH20" s="113">
        <f t="shared" si="33"/>
        <v>59125</v>
      </c>
      <c r="AI20" s="126"/>
      <c r="AJ20" s="110">
        <v>59125</v>
      </c>
      <c r="AK20" s="103">
        <f t="shared" si="21"/>
        <v>4257000</v>
      </c>
      <c r="AN20" s="104">
        <f t="shared" si="34"/>
        <v>55000</v>
      </c>
      <c r="AO20" s="104">
        <f t="shared" si="35"/>
        <v>3960000</v>
      </c>
      <c r="AP20" s="104">
        <f t="shared" si="36"/>
        <v>63250</v>
      </c>
      <c r="AQ20" s="104">
        <f t="shared" si="37"/>
        <v>4554000</v>
      </c>
      <c r="AR20" s="104">
        <f t="shared" si="38"/>
        <v>59125</v>
      </c>
      <c r="AS20" s="104">
        <f t="shared" si="39"/>
        <v>4257000</v>
      </c>
      <c r="AT20" s="105">
        <f t="shared" si="40"/>
        <v>0</v>
      </c>
      <c r="AU20" s="105"/>
      <c r="AX20" s="106"/>
    </row>
    <row r="21" spans="1:50" s="91" customFormat="1" ht="15" x14ac:dyDescent="0.2">
      <c r="A21" s="4"/>
      <c r="B21" s="111" t="s">
        <v>91</v>
      </c>
      <c r="C21" s="181" t="s">
        <v>97</v>
      </c>
      <c r="D21" s="180" t="s">
        <v>11</v>
      </c>
      <c r="E21" s="180">
        <v>50</v>
      </c>
      <c r="F21" s="98"/>
      <c r="G21" s="180" t="str">
        <f t="shared" si="8"/>
        <v>1.1.9</v>
      </c>
      <c r="H21" s="181" t="str">
        <f t="shared" si="9"/>
        <v>Demolición piso de granito</v>
      </c>
      <c r="I21" s="180" t="str">
        <f t="shared" si="10"/>
        <v>M2</v>
      </c>
      <c r="J21" s="180">
        <f t="shared" si="11"/>
        <v>50</v>
      </c>
      <c r="K21" s="184">
        <v>45000</v>
      </c>
      <c r="L21" s="185">
        <f t="shared" si="1"/>
        <v>2250000</v>
      </c>
      <c r="N21" s="180" t="str">
        <f t="shared" si="12"/>
        <v>1.1.9</v>
      </c>
      <c r="O21" s="181" t="str">
        <f t="shared" si="13"/>
        <v>Demolición piso de granito</v>
      </c>
      <c r="P21" s="180" t="str">
        <f t="shared" si="14"/>
        <v>M2</v>
      </c>
      <c r="Q21" s="180">
        <f t="shared" si="15"/>
        <v>50</v>
      </c>
      <c r="R21" s="180"/>
      <c r="S21" s="185">
        <f t="shared" si="2"/>
        <v>0</v>
      </c>
      <c r="T21" s="99"/>
      <c r="U21" s="180" t="str">
        <f t="shared" si="16"/>
        <v>1.1.9</v>
      </c>
      <c r="V21" s="181" t="str">
        <f t="shared" si="17"/>
        <v>Demolición piso de granito</v>
      </c>
      <c r="W21" s="180" t="str">
        <f t="shared" si="18"/>
        <v>M2</v>
      </c>
      <c r="X21" s="180">
        <f t="shared" si="19"/>
        <v>50</v>
      </c>
      <c r="Y21" s="184">
        <v>28600.000000000004</v>
      </c>
      <c r="Z21" s="185">
        <f t="shared" si="3"/>
        <v>1430000.0000000002</v>
      </c>
      <c r="AA21" s="97"/>
      <c r="AB21" s="113">
        <f t="shared" si="31"/>
        <v>28600</v>
      </c>
      <c r="AC21" s="113"/>
      <c r="AD21" s="113">
        <f t="shared" si="32"/>
        <v>36800</v>
      </c>
      <c r="AE21" s="113"/>
      <c r="AF21" s="113">
        <f t="shared" si="6"/>
        <v>0.28671328671328666</v>
      </c>
      <c r="AG21" s="113"/>
      <c r="AH21" s="113">
        <f t="shared" si="33"/>
        <v>32700</v>
      </c>
      <c r="AI21" s="126"/>
      <c r="AJ21" s="110">
        <v>32700</v>
      </c>
      <c r="AK21" s="103">
        <f t="shared" si="21"/>
        <v>1635000</v>
      </c>
      <c r="AN21" s="104">
        <f t="shared" si="34"/>
        <v>28600.000000000004</v>
      </c>
      <c r="AO21" s="104">
        <f t="shared" si="35"/>
        <v>1430000.0000000002</v>
      </c>
      <c r="AP21" s="104">
        <f t="shared" si="36"/>
        <v>36800</v>
      </c>
      <c r="AQ21" s="104">
        <f t="shared" si="37"/>
        <v>1840000</v>
      </c>
      <c r="AR21" s="104">
        <f t="shared" si="38"/>
        <v>32700</v>
      </c>
      <c r="AS21" s="104">
        <f t="shared" si="39"/>
        <v>1635000</v>
      </c>
      <c r="AT21" s="105">
        <f t="shared" si="40"/>
        <v>0</v>
      </c>
      <c r="AU21" s="105"/>
      <c r="AX21" s="106"/>
    </row>
    <row r="22" spans="1:50" s="91" customFormat="1" ht="15" x14ac:dyDescent="0.2">
      <c r="A22" s="4"/>
      <c r="B22" s="121"/>
      <c r="C22" s="122"/>
      <c r="D22" s="121"/>
      <c r="E22" s="121"/>
      <c r="F22" s="98"/>
      <c r="G22" s="121"/>
      <c r="H22" s="122"/>
      <c r="I22" s="121"/>
      <c r="J22" s="121"/>
      <c r="K22" s="176"/>
      <c r="L22" s="126"/>
      <c r="N22" s="121"/>
      <c r="O22" s="122"/>
      <c r="P22" s="121"/>
      <c r="Q22" s="121"/>
      <c r="R22" s="176"/>
      <c r="S22" s="126"/>
      <c r="T22" s="99"/>
      <c r="U22" s="121"/>
      <c r="V22" s="122"/>
      <c r="W22" s="121"/>
      <c r="X22" s="121"/>
      <c r="Y22" s="176"/>
      <c r="Z22" s="126"/>
      <c r="AA22" s="97"/>
      <c r="AB22" s="126"/>
      <c r="AC22" s="126"/>
      <c r="AD22" s="126"/>
      <c r="AE22" s="126"/>
      <c r="AF22" s="126"/>
      <c r="AG22" s="126"/>
      <c r="AH22" s="126"/>
      <c r="AI22" s="126"/>
      <c r="AJ22" s="126"/>
      <c r="AK22" s="177"/>
      <c r="AN22" s="104"/>
      <c r="AO22" s="104"/>
      <c r="AP22" s="104"/>
      <c r="AQ22" s="104"/>
      <c r="AR22" s="104"/>
      <c r="AS22" s="104"/>
      <c r="AT22" s="105"/>
      <c r="AU22" s="105"/>
      <c r="AX22" s="106"/>
    </row>
    <row r="23" spans="1:50" s="91" customFormat="1" ht="15" x14ac:dyDescent="0.2">
      <c r="A23" s="4"/>
      <c r="B23" s="68" t="s">
        <v>34</v>
      </c>
      <c r="C23" s="73" t="s">
        <v>37</v>
      </c>
      <c r="D23" s="68"/>
      <c r="E23" s="68"/>
      <c r="F23" s="98"/>
      <c r="G23" s="68" t="str">
        <f t="shared" si="8"/>
        <v>1.2</v>
      </c>
      <c r="H23" s="73" t="str">
        <f t="shared" si="9"/>
        <v>Orden y aseo</v>
      </c>
      <c r="I23" s="68">
        <f t="shared" si="10"/>
        <v>0</v>
      </c>
      <c r="J23" s="68">
        <f t="shared" si="11"/>
        <v>0</v>
      </c>
      <c r="K23" s="80"/>
      <c r="L23" s="88">
        <f>+SUM(L24:L26)</f>
        <v>3000000</v>
      </c>
      <c r="N23" s="68" t="str">
        <f t="shared" si="12"/>
        <v>1.2</v>
      </c>
      <c r="O23" s="73" t="str">
        <f t="shared" si="13"/>
        <v>Orden y aseo</v>
      </c>
      <c r="P23" s="68">
        <f t="shared" si="14"/>
        <v>0</v>
      </c>
      <c r="Q23" s="68">
        <f t="shared" si="15"/>
        <v>0</v>
      </c>
      <c r="R23" s="68"/>
      <c r="S23" s="88">
        <f>+SUM(S24:S26)</f>
        <v>3120000</v>
      </c>
      <c r="T23" s="99"/>
      <c r="U23" s="68" t="str">
        <f t="shared" si="16"/>
        <v>1.2</v>
      </c>
      <c r="V23" s="73" t="str">
        <f t="shared" si="17"/>
        <v>Orden y aseo</v>
      </c>
      <c r="W23" s="68">
        <f t="shared" si="18"/>
        <v>0</v>
      </c>
      <c r="X23" s="68">
        <f t="shared" si="19"/>
        <v>0</v>
      </c>
      <c r="Y23" s="80"/>
      <c r="Z23" s="88">
        <f>+SUM(Z24:Z26)</f>
        <v>264000</v>
      </c>
      <c r="AA23" s="97"/>
      <c r="AB23" s="88">
        <f t="shared" si="4"/>
        <v>0</v>
      </c>
      <c r="AC23" s="88"/>
      <c r="AD23" s="88"/>
      <c r="AE23" s="88"/>
      <c r="AF23" s="88"/>
      <c r="AG23" s="88"/>
      <c r="AH23" s="88"/>
      <c r="AI23" s="88"/>
      <c r="AJ23" s="88">
        <f t="shared" ref="AJ23" si="41">ROUND(AB23,0)</f>
        <v>0</v>
      </c>
      <c r="AK23" s="88">
        <f>+SUM(AK24:AK26)</f>
        <v>1196000</v>
      </c>
      <c r="AN23" s="104">
        <f t="shared" si="22"/>
        <v>0</v>
      </c>
      <c r="AO23" s="104">
        <f t="shared" si="23"/>
        <v>0</v>
      </c>
      <c r="AP23" s="104"/>
      <c r="AQ23" s="104"/>
      <c r="AR23" s="104"/>
      <c r="AS23" s="104">
        <f t="shared" si="27"/>
        <v>0</v>
      </c>
      <c r="AT23" s="105"/>
      <c r="AU23" s="105"/>
      <c r="AW23" s="91">
        <f t="shared" si="29"/>
        <v>0</v>
      </c>
      <c r="AX23" s="106">
        <f t="shared" si="30"/>
        <v>0</v>
      </c>
    </row>
    <row r="24" spans="1:50" s="91" customFormat="1" ht="15" x14ac:dyDescent="0.2">
      <c r="A24" s="4"/>
      <c r="B24" s="111" t="s">
        <v>35</v>
      </c>
      <c r="C24" s="112" t="s">
        <v>38</v>
      </c>
      <c r="D24" s="111" t="s">
        <v>61</v>
      </c>
      <c r="E24" s="111">
        <v>1</v>
      </c>
      <c r="F24" s="98"/>
      <c r="G24" s="111" t="str">
        <f t="shared" si="8"/>
        <v>1.2.1</v>
      </c>
      <c r="H24" s="112" t="str">
        <f t="shared" si="9"/>
        <v>Orden y aseo final.</v>
      </c>
      <c r="I24" s="111" t="str">
        <f t="shared" si="10"/>
        <v>GLOBAL</v>
      </c>
      <c r="J24" s="111">
        <f t="shared" si="11"/>
        <v>1</v>
      </c>
      <c r="K24" s="95">
        <v>1700000</v>
      </c>
      <c r="L24" s="113">
        <f t="shared" si="1"/>
        <v>1700000</v>
      </c>
      <c r="N24" s="111" t="str">
        <f t="shared" si="12"/>
        <v>1.2.1</v>
      </c>
      <c r="O24" s="112" t="str">
        <f t="shared" si="13"/>
        <v>Orden y aseo final.</v>
      </c>
      <c r="P24" s="111" t="str">
        <f t="shared" si="14"/>
        <v>GLOBAL</v>
      </c>
      <c r="Q24" s="111">
        <f t="shared" si="15"/>
        <v>1</v>
      </c>
      <c r="R24" s="95">
        <v>1768000</v>
      </c>
      <c r="S24" s="113">
        <f t="shared" si="2"/>
        <v>1768000</v>
      </c>
      <c r="T24" s="99"/>
      <c r="U24" s="111" t="str">
        <f t="shared" si="16"/>
        <v>1.2.1</v>
      </c>
      <c r="V24" s="112" t="str">
        <f t="shared" si="17"/>
        <v>Orden y aseo final.</v>
      </c>
      <c r="W24" s="111" t="str">
        <f t="shared" si="18"/>
        <v>GLOBAL</v>
      </c>
      <c r="X24" s="111">
        <f t="shared" si="19"/>
        <v>1</v>
      </c>
      <c r="Y24" s="95">
        <v>132000</v>
      </c>
      <c r="Z24" s="113">
        <f t="shared" si="3"/>
        <v>132000</v>
      </c>
      <c r="AA24" s="97"/>
      <c r="AB24" s="113">
        <f>ROUND(MIN(K24,R24,Y24),0)</f>
        <v>132000</v>
      </c>
      <c r="AC24" s="113"/>
      <c r="AD24" s="113">
        <f>ROUND(AVERAGE(K24,R24,Y24),0)</f>
        <v>1200000</v>
      </c>
      <c r="AE24" s="113"/>
      <c r="AF24" s="113">
        <f t="shared" si="6"/>
        <v>8.0909090909090917</v>
      </c>
      <c r="AG24" s="113"/>
      <c r="AH24" s="113">
        <f t="shared" ref="AH24" si="42">ROUND(AVERAGE(AB24,AD24),0)</f>
        <v>666000</v>
      </c>
      <c r="AI24" s="113"/>
      <c r="AJ24" s="113">
        <f t="shared" ref="AJ24:AJ25" si="43">ROUND(AH24,0)</f>
        <v>666000</v>
      </c>
      <c r="AK24" s="103">
        <f t="shared" si="21"/>
        <v>666000</v>
      </c>
      <c r="AN24" s="104">
        <f>+MIN(K24,R24,Y24)</f>
        <v>132000</v>
      </c>
      <c r="AO24" s="104">
        <f t="shared" si="23"/>
        <v>132000</v>
      </c>
      <c r="AP24" s="104">
        <f>+AVERAGE(K24,R24,Y24)</f>
        <v>1200000</v>
      </c>
      <c r="AQ24" s="104">
        <f t="shared" si="25"/>
        <v>1200000</v>
      </c>
      <c r="AR24" s="104">
        <f t="shared" si="26"/>
        <v>666000</v>
      </c>
      <c r="AS24" s="104">
        <f t="shared" si="27"/>
        <v>666000</v>
      </c>
      <c r="AT24" s="105">
        <f t="shared" si="28"/>
        <v>0</v>
      </c>
      <c r="AU24" s="105"/>
      <c r="AW24" s="91">
        <f t="shared" si="29"/>
        <v>132000</v>
      </c>
      <c r="AX24" s="106">
        <f t="shared" si="30"/>
        <v>0</v>
      </c>
    </row>
    <row r="25" spans="1:50" s="91" customFormat="1" ht="25.5" x14ac:dyDescent="0.2">
      <c r="A25" s="4"/>
      <c r="B25" s="111" t="s">
        <v>36</v>
      </c>
      <c r="C25" s="112" t="s">
        <v>39</v>
      </c>
      <c r="D25" s="111" t="s">
        <v>61</v>
      </c>
      <c r="E25" s="111">
        <v>1</v>
      </c>
      <c r="F25" s="96"/>
      <c r="G25" s="111" t="str">
        <f t="shared" si="8"/>
        <v>1.2.2</v>
      </c>
      <c r="H25" s="112" t="str">
        <f t="shared" si="9"/>
        <v>Retiro de todos los escombros producto de todas las actividades contempladas.</v>
      </c>
      <c r="I25" s="111" t="str">
        <f t="shared" si="10"/>
        <v>GLOBAL</v>
      </c>
      <c r="J25" s="111">
        <f t="shared" si="11"/>
        <v>1</v>
      </c>
      <c r="K25" s="95">
        <v>1300000</v>
      </c>
      <c r="L25" s="113">
        <f t="shared" si="1"/>
        <v>1300000</v>
      </c>
      <c r="N25" s="111" t="str">
        <f t="shared" si="12"/>
        <v>1.2.2</v>
      </c>
      <c r="O25" s="112" t="str">
        <f t="shared" si="13"/>
        <v>Retiro de todos los escombros producto de todas las actividades contempladas.</v>
      </c>
      <c r="P25" s="111" t="str">
        <f t="shared" si="14"/>
        <v>GLOBAL</v>
      </c>
      <c r="Q25" s="111">
        <f t="shared" si="15"/>
        <v>1</v>
      </c>
      <c r="R25" s="95">
        <v>1352000</v>
      </c>
      <c r="S25" s="113">
        <f t="shared" si="2"/>
        <v>1352000</v>
      </c>
      <c r="T25" s="53"/>
      <c r="U25" s="111" t="str">
        <f t="shared" si="16"/>
        <v>1.2.2</v>
      </c>
      <c r="V25" s="112" t="str">
        <f t="shared" si="17"/>
        <v>Retiro de todos los escombros producto de todas las actividades contempladas.</v>
      </c>
      <c r="W25" s="111" t="str">
        <f t="shared" si="18"/>
        <v>GLOBAL</v>
      </c>
      <c r="X25" s="111">
        <f t="shared" si="19"/>
        <v>1</v>
      </c>
      <c r="Y25" s="95">
        <v>132000</v>
      </c>
      <c r="Z25" s="113">
        <f t="shared" si="3"/>
        <v>132000</v>
      </c>
      <c r="AA25" s="97"/>
      <c r="AB25" s="113">
        <f>ROUND(MIN(K25,R25,Y25),0)</f>
        <v>132000</v>
      </c>
      <c r="AC25" s="113"/>
      <c r="AD25" s="113">
        <f>ROUND(AVERAGE(K25,R25,Y25),0)</f>
        <v>928000</v>
      </c>
      <c r="AE25" s="113"/>
      <c r="AF25" s="113">
        <f t="shared" si="6"/>
        <v>6.0303030303030303</v>
      </c>
      <c r="AG25" s="113"/>
      <c r="AH25" s="113">
        <f t="shared" si="7"/>
        <v>530000</v>
      </c>
      <c r="AI25" s="113"/>
      <c r="AJ25" s="113">
        <f t="shared" si="43"/>
        <v>530000</v>
      </c>
      <c r="AK25" s="103">
        <f t="shared" si="21"/>
        <v>530000</v>
      </c>
      <c r="AN25" s="104">
        <f>+MIN(K25,R25,Y25)</f>
        <v>132000</v>
      </c>
      <c r="AO25" s="104">
        <f t="shared" ref="AO25" si="44">+AN25*$X25</f>
        <v>132000</v>
      </c>
      <c r="AP25" s="104">
        <f>+AVERAGE(K25,R25,Y25)</f>
        <v>928000</v>
      </c>
      <c r="AQ25" s="104">
        <f t="shared" si="25"/>
        <v>928000</v>
      </c>
      <c r="AR25" s="104">
        <f t="shared" si="26"/>
        <v>530000</v>
      </c>
      <c r="AS25" s="104">
        <f t="shared" si="27"/>
        <v>530000</v>
      </c>
      <c r="AT25" s="105">
        <f t="shared" si="28"/>
        <v>0</v>
      </c>
      <c r="AU25" s="105"/>
      <c r="AW25" s="91">
        <f t="shared" si="29"/>
        <v>132000</v>
      </c>
      <c r="AX25" s="106">
        <f t="shared" si="30"/>
        <v>0</v>
      </c>
    </row>
    <row r="26" spans="1:50" s="91" customFormat="1" ht="15" x14ac:dyDescent="0.2">
      <c r="A26" s="4"/>
      <c r="B26" s="114"/>
      <c r="C26" s="115"/>
      <c r="D26" s="116"/>
      <c r="E26" s="116"/>
      <c r="F26" s="96"/>
      <c r="G26" s="114"/>
      <c r="H26" s="115"/>
      <c r="I26" s="116"/>
      <c r="J26" s="116"/>
      <c r="K26" s="117"/>
      <c r="L26" s="118"/>
      <c r="N26" s="114"/>
      <c r="O26" s="115"/>
      <c r="P26" s="116"/>
      <c r="Q26" s="116"/>
      <c r="R26" s="117"/>
      <c r="S26" s="118"/>
      <c r="T26" s="99"/>
      <c r="U26" s="114"/>
      <c r="V26" s="115"/>
      <c r="W26" s="116"/>
      <c r="X26" s="116"/>
      <c r="Y26" s="117"/>
      <c r="Z26" s="118"/>
      <c r="AA26" s="97"/>
      <c r="AB26" s="118"/>
      <c r="AC26" s="118"/>
      <c r="AD26" s="118"/>
      <c r="AE26" s="118"/>
      <c r="AF26" s="118"/>
      <c r="AG26" s="118"/>
      <c r="AH26" s="118"/>
      <c r="AI26" s="118"/>
      <c r="AJ26" s="118"/>
      <c r="AK26" s="118"/>
      <c r="AN26" s="104">
        <f t="shared" si="22"/>
        <v>0</v>
      </c>
      <c r="AO26" s="104">
        <f t="shared" si="23"/>
        <v>0</v>
      </c>
      <c r="AP26" s="104"/>
      <c r="AQ26" s="104"/>
      <c r="AR26" s="104"/>
      <c r="AS26" s="104">
        <f t="shared" si="27"/>
        <v>0</v>
      </c>
      <c r="AT26" s="105"/>
      <c r="AU26" s="105"/>
      <c r="AW26" s="91">
        <f t="shared" si="29"/>
        <v>0</v>
      </c>
      <c r="AX26" s="106">
        <f t="shared" si="30"/>
        <v>0</v>
      </c>
    </row>
    <row r="27" spans="1:50" s="91" customFormat="1" ht="25.5" x14ac:dyDescent="0.2">
      <c r="A27" s="4"/>
      <c r="B27" s="67">
        <v>2</v>
      </c>
      <c r="C27" s="72" t="s">
        <v>86</v>
      </c>
      <c r="D27" s="67"/>
      <c r="E27" s="67"/>
      <c r="F27" s="96"/>
      <c r="G27" s="67">
        <f t="shared" si="8"/>
        <v>2</v>
      </c>
      <c r="H27" s="72" t="str">
        <f t="shared" si="9"/>
        <v>PUNTO DE ACOPIO TEMPORAL VALLEDUPAR</v>
      </c>
      <c r="I27" s="67">
        <f t="shared" si="10"/>
        <v>0</v>
      </c>
      <c r="J27" s="67">
        <f t="shared" si="11"/>
        <v>0</v>
      </c>
      <c r="K27" s="79"/>
      <c r="L27" s="87">
        <f>+L28+L47</f>
        <v>44739200</v>
      </c>
      <c r="N27" s="67">
        <f t="shared" si="12"/>
        <v>2</v>
      </c>
      <c r="O27" s="72" t="str">
        <f t="shared" si="13"/>
        <v>PUNTO DE ACOPIO TEMPORAL VALLEDUPAR</v>
      </c>
      <c r="P27" s="67">
        <f t="shared" si="14"/>
        <v>0</v>
      </c>
      <c r="Q27" s="67">
        <f t="shared" si="15"/>
        <v>0</v>
      </c>
      <c r="R27" s="79"/>
      <c r="S27" s="87">
        <f>+S28+S47</f>
        <v>46528768</v>
      </c>
      <c r="T27" s="99"/>
      <c r="U27" s="67">
        <f t="shared" si="16"/>
        <v>2</v>
      </c>
      <c r="V27" s="72" t="str">
        <f t="shared" si="17"/>
        <v>PUNTO DE ACOPIO TEMPORAL VALLEDUPAR</v>
      </c>
      <c r="W27" s="67">
        <f t="shared" si="18"/>
        <v>0</v>
      </c>
      <c r="X27" s="67">
        <f t="shared" si="19"/>
        <v>0</v>
      </c>
      <c r="Y27" s="79"/>
      <c r="Z27" s="87">
        <f>+Z28+Z47</f>
        <v>61168184.000000007</v>
      </c>
      <c r="AA27" s="97"/>
      <c r="AB27" s="87"/>
      <c r="AC27" s="87"/>
      <c r="AD27" s="87"/>
      <c r="AE27" s="87"/>
      <c r="AF27" s="87"/>
      <c r="AG27" s="87"/>
      <c r="AH27" s="87"/>
      <c r="AI27" s="87"/>
      <c r="AJ27" s="87" t="s">
        <v>24</v>
      </c>
      <c r="AK27" s="87">
        <f>+AK28+AK47</f>
        <v>39648819.079999998</v>
      </c>
      <c r="AN27" s="104">
        <f t="shared" si="22"/>
        <v>0</v>
      </c>
      <c r="AO27" s="104">
        <f t="shared" si="23"/>
        <v>0</v>
      </c>
      <c r="AP27" s="104"/>
      <c r="AQ27" s="104"/>
      <c r="AR27" s="104"/>
      <c r="AS27" s="104">
        <f t="shared" si="27"/>
        <v>0</v>
      </c>
      <c r="AT27" s="105"/>
      <c r="AU27" s="105"/>
      <c r="AW27" s="91">
        <f t="shared" si="29"/>
        <v>0</v>
      </c>
      <c r="AX27" s="106">
        <f t="shared" si="30"/>
        <v>0</v>
      </c>
    </row>
    <row r="28" spans="1:50" s="91" customFormat="1" ht="15" x14ac:dyDescent="0.2">
      <c r="A28" s="4"/>
      <c r="B28" s="68" t="s">
        <v>40</v>
      </c>
      <c r="C28" s="73" t="s">
        <v>45</v>
      </c>
      <c r="D28" s="68"/>
      <c r="E28" s="68"/>
      <c r="F28" s="119"/>
      <c r="G28" s="68" t="str">
        <f t="shared" si="8"/>
        <v>2.1</v>
      </c>
      <c r="H28" s="73" t="str">
        <f t="shared" si="9"/>
        <v>Generales</v>
      </c>
      <c r="I28" s="68">
        <f t="shared" si="10"/>
        <v>0</v>
      </c>
      <c r="J28" s="68">
        <f t="shared" si="11"/>
        <v>0</v>
      </c>
      <c r="K28" s="80"/>
      <c r="L28" s="88">
        <f>+SUM(L29:L46)</f>
        <v>43339200</v>
      </c>
      <c r="N28" s="68" t="str">
        <f t="shared" si="12"/>
        <v>2.1</v>
      </c>
      <c r="O28" s="73" t="str">
        <f t="shared" si="13"/>
        <v>Generales</v>
      </c>
      <c r="P28" s="68">
        <f t="shared" si="14"/>
        <v>0</v>
      </c>
      <c r="Q28" s="68">
        <f t="shared" si="15"/>
        <v>0</v>
      </c>
      <c r="R28" s="80"/>
      <c r="S28" s="88">
        <f>+SUM(S29:S46)</f>
        <v>45072768</v>
      </c>
      <c r="T28" s="99"/>
      <c r="U28" s="68" t="str">
        <f t="shared" si="16"/>
        <v>2.1</v>
      </c>
      <c r="V28" s="73" t="str">
        <f t="shared" si="17"/>
        <v>Generales</v>
      </c>
      <c r="W28" s="68">
        <f t="shared" si="18"/>
        <v>0</v>
      </c>
      <c r="X28" s="68">
        <f t="shared" si="19"/>
        <v>0</v>
      </c>
      <c r="Y28" s="80"/>
      <c r="Z28" s="88">
        <f>+SUM(Z29:Z46)</f>
        <v>60904184.000000007</v>
      </c>
      <c r="AA28" s="97"/>
      <c r="AB28" s="88"/>
      <c r="AC28" s="88"/>
      <c r="AD28" s="88"/>
      <c r="AE28" s="88"/>
      <c r="AF28" s="88"/>
      <c r="AG28" s="88"/>
      <c r="AH28" s="88"/>
      <c r="AI28" s="88"/>
      <c r="AJ28" s="88"/>
      <c r="AK28" s="88">
        <f>+SUM(AK29:AK46)</f>
        <v>38234819.079999998</v>
      </c>
      <c r="AN28" s="104">
        <f t="shared" si="22"/>
        <v>0</v>
      </c>
      <c r="AO28" s="104">
        <f t="shared" si="23"/>
        <v>0</v>
      </c>
      <c r="AP28" s="104"/>
      <c r="AQ28" s="104"/>
      <c r="AR28" s="104"/>
      <c r="AS28" s="104">
        <f t="shared" si="27"/>
        <v>0</v>
      </c>
      <c r="AT28" s="105"/>
      <c r="AU28" s="105"/>
      <c r="AW28" s="91">
        <f t="shared" si="29"/>
        <v>0</v>
      </c>
      <c r="AX28" s="106">
        <f t="shared" si="30"/>
        <v>0</v>
      </c>
    </row>
    <row r="29" spans="1:50" s="91" customFormat="1" ht="15" x14ac:dyDescent="0.2">
      <c r="A29" s="4"/>
      <c r="B29" s="111" t="s">
        <v>41</v>
      </c>
      <c r="C29" s="112" t="s">
        <v>85</v>
      </c>
      <c r="D29" s="111" t="s">
        <v>11</v>
      </c>
      <c r="E29" s="111">
        <v>9.24</v>
      </c>
      <c r="F29" s="98"/>
      <c r="G29" s="111" t="str">
        <f t="shared" si="8"/>
        <v>2.1.1</v>
      </c>
      <c r="H29" s="112" t="str">
        <f t="shared" si="9"/>
        <v>Desmonte de piso tablón.</v>
      </c>
      <c r="I29" s="111" t="str">
        <f t="shared" si="10"/>
        <v>M2</v>
      </c>
      <c r="J29" s="111">
        <f t="shared" si="11"/>
        <v>9.24</v>
      </c>
      <c r="K29" s="95">
        <v>35000</v>
      </c>
      <c r="L29" s="113">
        <f t="shared" si="1"/>
        <v>323400</v>
      </c>
      <c r="N29" s="111" t="str">
        <f t="shared" si="12"/>
        <v>2.1.1</v>
      </c>
      <c r="O29" s="112" t="str">
        <f t="shared" si="13"/>
        <v>Desmonte de piso tablón.</v>
      </c>
      <c r="P29" s="111" t="str">
        <f t="shared" si="14"/>
        <v>M2</v>
      </c>
      <c r="Q29" s="111">
        <f t="shared" si="15"/>
        <v>9.24</v>
      </c>
      <c r="R29" s="95">
        <v>36400</v>
      </c>
      <c r="S29" s="113">
        <f t="shared" si="2"/>
        <v>336336</v>
      </c>
      <c r="T29" s="99"/>
      <c r="U29" s="111" t="str">
        <f t="shared" si="16"/>
        <v>2.1.1</v>
      </c>
      <c r="V29" s="112" t="str">
        <f t="shared" si="17"/>
        <v>Desmonte de piso tablón.</v>
      </c>
      <c r="W29" s="111" t="str">
        <f t="shared" si="18"/>
        <v>M2</v>
      </c>
      <c r="X29" s="111">
        <f t="shared" si="19"/>
        <v>9.24</v>
      </c>
      <c r="Y29" s="95">
        <v>28600.000000000004</v>
      </c>
      <c r="Z29" s="113">
        <f t="shared" si="3"/>
        <v>264264.00000000006</v>
      </c>
      <c r="AA29" s="97"/>
      <c r="AB29" s="113">
        <f t="shared" si="4"/>
        <v>28600</v>
      </c>
      <c r="AC29" s="113"/>
      <c r="AD29" s="113">
        <f t="shared" ref="AD29" si="45">ROUND(AVERAGE(K29,R29,Y29),0)</f>
        <v>33333</v>
      </c>
      <c r="AE29" s="113"/>
      <c r="AF29" s="113">
        <f t="shared" si="6"/>
        <v>0.16548951048951044</v>
      </c>
      <c r="AG29" s="113"/>
      <c r="AH29" s="113">
        <f t="shared" ref="AH29" si="46">ROUND(AVERAGE(AB29,AD29),0)</f>
        <v>30967</v>
      </c>
      <c r="AI29" s="113"/>
      <c r="AJ29" s="113">
        <f t="shared" ref="AJ29:AJ46" si="47">ROUND(AH29,0)</f>
        <v>30967</v>
      </c>
      <c r="AK29" s="103">
        <f t="shared" ref="AK29:AK46" si="48">E29*AJ29</f>
        <v>286135.08</v>
      </c>
      <c r="AN29" s="104">
        <f t="shared" si="22"/>
        <v>28600.000000000004</v>
      </c>
      <c r="AO29" s="104">
        <f t="shared" si="23"/>
        <v>264264.00000000006</v>
      </c>
      <c r="AP29" s="104">
        <f t="shared" si="24"/>
        <v>33333.333333333336</v>
      </c>
      <c r="AQ29" s="104">
        <f t="shared" si="25"/>
        <v>308000.00000000006</v>
      </c>
      <c r="AR29" s="104">
        <f t="shared" si="26"/>
        <v>30966.666666666672</v>
      </c>
      <c r="AS29" s="104">
        <f t="shared" si="27"/>
        <v>286132.00000000006</v>
      </c>
      <c r="AT29" s="105">
        <f t="shared" si="28"/>
        <v>-3.0799999999580905</v>
      </c>
      <c r="AU29" s="105"/>
      <c r="AW29" s="91">
        <f t="shared" si="29"/>
        <v>264264</v>
      </c>
      <c r="AX29" s="106">
        <f t="shared" si="30"/>
        <v>0</v>
      </c>
    </row>
    <row r="30" spans="1:50" s="91" customFormat="1" ht="15" x14ac:dyDescent="0.2">
      <c r="A30" s="4"/>
      <c r="B30" s="111" t="s">
        <v>64</v>
      </c>
      <c r="C30" s="112" t="s">
        <v>46</v>
      </c>
      <c r="D30" s="111" t="s">
        <v>11</v>
      </c>
      <c r="E30" s="111">
        <v>13.200000000000001</v>
      </c>
      <c r="F30" s="98"/>
      <c r="G30" s="111" t="str">
        <f t="shared" si="8"/>
        <v>2.1.2</v>
      </c>
      <c r="H30" s="112" t="str">
        <f t="shared" si="9"/>
        <v>Escarificación de piso en concreto.</v>
      </c>
      <c r="I30" s="111" t="str">
        <f t="shared" si="10"/>
        <v>M2</v>
      </c>
      <c r="J30" s="111">
        <f t="shared" si="11"/>
        <v>13.200000000000001</v>
      </c>
      <c r="K30" s="95">
        <v>20000</v>
      </c>
      <c r="L30" s="113">
        <f t="shared" si="1"/>
        <v>264000</v>
      </c>
      <c r="N30" s="111" t="str">
        <f t="shared" si="12"/>
        <v>2.1.2</v>
      </c>
      <c r="O30" s="112" t="str">
        <f t="shared" si="13"/>
        <v>Escarificación de piso en concreto.</v>
      </c>
      <c r="P30" s="111" t="str">
        <f t="shared" si="14"/>
        <v>M2</v>
      </c>
      <c r="Q30" s="111">
        <f t="shared" si="15"/>
        <v>13.200000000000001</v>
      </c>
      <c r="R30" s="95">
        <v>20800</v>
      </c>
      <c r="S30" s="113">
        <f t="shared" si="2"/>
        <v>274560</v>
      </c>
      <c r="T30" s="99"/>
      <c r="U30" s="111" t="str">
        <f t="shared" si="16"/>
        <v>2.1.2</v>
      </c>
      <c r="V30" s="112" t="str">
        <f t="shared" si="17"/>
        <v>Escarificación de piso en concreto.</v>
      </c>
      <c r="W30" s="111" t="str">
        <f t="shared" si="18"/>
        <v>M2</v>
      </c>
      <c r="X30" s="111">
        <f t="shared" si="19"/>
        <v>13.200000000000001</v>
      </c>
      <c r="Y30" s="95">
        <v>28600.000000000004</v>
      </c>
      <c r="Z30" s="113">
        <f t="shared" si="3"/>
        <v>377520.00000000006</v>
      </c>
      <c r="AA30" s="97"/>
      <c r="AB30" s="113">
        <f>ROUND(MIN(K30,R30),0)</f>
        <v>20000</v>
      </c>
      <c r="AC30" s="113"/>
      <c r="AD30" s="113">
        <f>ROUND(AVERAGE(K30,R30),0)</f>
        <v>20400</v>
      </c>
      <c r="AE30" s="113"/>
      <c r="AF30" s="113">
        <f t="shared" si="6"/>
        <v>2.0000000000000018E-2</v>
      </c>
      <c r="AG30" s="113"/>
      <c r="AH30" s="113">
        <f t="shared" si="7"/>
        <v>20200</v>
      </c>
      <c r="AI30" s="113"/>
      <c r="AJ30" s="113">
        <f t="shared" si="47"/>
        <v>20200</v>
      </c>
      <c r="AK30" s="103">
        <f t="shared" si="48"/>
        <v>266640</v>
      </c>
      <c r="AN30" s="104">
        <f>+MIN(K30,R30)</f>
        <v>20000</v>
      </c>
      <c r="AO30" s="104">
        <f t="shared" ref="AO30:AO31" si="49">+AN30*$X30</f>
        <v>264000</v>
      </c>
      <c r="AP30" s="104">
        <f>+AVERAGE(K30,R30)</f>
        <v>20400</v>
      </c>
      <c r="AQ30" s="104">
        <f t="shared" si="25"/>
        <v>269280</v>
      </c>
      <c r="AR30" s="104">
        <f t="shared" si="26"/>
        <v>20200</v>
      </c>
      <c r="AS30" s="104">
        <f t="shared" si="27"/>
        <v>266640</v>
      </c>
      <c r="AT30" s="105">
        <f t="shared" si="28"/>
        <v>0</v>
      </c>
      <c r="AU30" s="105"/>
      <c r="AW30" s="91">
        <f t="shared" si="29"/>
        <v>264000</v>
      </c>
      <c r="AX30" s="106">
        <f t="shared" si="30"/>
        <v>0</v>
      </c>
    </row>
    <row r="31" spans="1:50" s="91" customFormat="1" ht="25.5" x14ac:dyDescent="0.2">
      <c r="A31" s="4"/>
      <c r="B31" s="111" t="s">
        <v>65</v>
      </c>
      <c r="C31" s="112" t="s">
        <v>47</v>
      </c>
      <c r="D31" s="111" t="s">
        <v>11</v>
      </c>
      <c r="E31" s="111">
        <v>13.200000000000001</v>
      </c>
      <c r="F31" s="98"/>
      <c r="G31" s="111" t="str">
        <f t="shared" si="8"/>
        <v>2.1.3</v>
      </c>
      <c r="H31" s="112" t="str">
        <f t="shared" si="9"/>
        <v>Construcción de plantilla de nivelación de 2 cm de espesor. Incluye acabado pulido.</v>
      </c>
      <c r="I31" s="111" t="str">
        <f t="shared" si="10"/>
        <v>M2</v>
      </c>
      <c r="J31" s="111">
        <f t="shared" si="11"/>
        <v>13.200000000000001</v>
      </c>
      <c r="K31" s="95">
        <v>45000</v>
      </c>
      <c r="L31" s="113">
        <f t="shared" si="1"/>
        <v>594000</v>
      </c>
      <c r="N31" s="111" t="str">
        <f t="shared" si="12"/>
        <v>2.1.3</v>
      </c>
      <c r="O31" s="112" t="str">
        <f t="shared" si="13"/>
        <v>Construcción de plantilla de nivelación de 2 cm de espesor. Incluye acabado pulido.</v>
      </c>
      <c r="P31" s="111" t="str">
        <f t="shared" si="14"/>
        <v>M2</v>
      </c>
      <c r="Q31" s="111">
        <f t="shared" si="15"/>
        <v>13.200000000000001</v>
      </c>
      <c r="R31" s="95">
        <v>46800</v>
      </c>
      <c r="S31" s="113">
        <f t="shared" si="2"/>
        <v>617760</v>
      </c>
      <c r="T31" s="99"/>
      <c r="U31" s="111" t="str">
        <f t="shared" si="16"/>
        <v>2.1.3</v>
      </c>
      <c r="V31" s="112" t="str">
        <f t="shared" si="17"/>
        <v>Construcción de plantilla de nivelación de 2 cm de espesor. Incluye acabado pulido.</v>
      </c>
      <c r="W31" s="111" t="str">
        <f t="shared" si="18"/>
        <v>M2</v>
      </c>
      <c r="X31" s="111">
        <f t="shared" si="19"/>
        <v>13.200000000000001</v>
      </c>
      <c r="Y31" s="95">
        <v>148500</v>
      </c>
      <c r="Z31" s="113">
        <f t="shared" si="3"/>
        <v>1960200.0000000002</v>
      </c>
      <c r="AA31" s="97"/>
      <c r="AB31" s="113">
        <f>ROUND(MIN(K31,R31),0)</f>
        <v>45000</v>
      </c>
      <c r="AC31" s="113"/>
      <c r="AD31" s="113">
        <f>ROUND(AVERAGE(K31,R31),0)</f>
        <v>45900</v>
      </c>
      <c r="AE31" s="113"/>
      <c r="AF31" s="113">
        <f t="shared" si="6"/>
        <v>2.0000000000000018E-2</v>
      </c>
      <c r="AG31" s="113"/>
      <c r="AH31" s="113">
        <f t="shared" si="7"/>
        <v>45450</v>
      </c>
      <c r="AI31" s="113"/>
      <c r="AJ31" s="113">
        <f t="shared" si="47"/>
        <v>45450</v>
      </c>
      <c r="AK31" s="103">
        <f t="shared" si="48"/>
        <v>599940</v>
      </c>
      <c r="AN31" s="104">
        <f>+MIN(K31,R31)</f>
        <v>45000</v>
      </c>
      <c r="AO31" s="104">
        <f t="shared" si="49"/>
        <v>594000</v>
      </c>
      <c r="AP31" s="104">
        <f>+AVERAGE(K31,R31)</f>
        <v>45900</v>
      </c>
      <c r="AQ31" s="104">
        <f t="shared" si="25"/>
        <v>605880</v>
      </c>
      <c r="AR31" s="104">
        <f t="shared" si="26"/>
        <v>45450</v>
      </c>
      <c r="AS31" s="104">
        <f t="shared" si="27"/>
        <v>599940</v>
      </c>
      <c r="AT31" s="105">
        <f t="shared" si="28"/>
        <v>0</v>
      </c>
      <c r="AU31" s="105"/>
      <c r="AW31" s="91">
        <f t="shared" si="29"/>
        <v>594000</v>
      </c>
      <c r="AX31" s="106">
        <f t="shared" si="30"/>
        <v>0</v>
      </c>
    </row>
    <row r="32" spans="1:50" s="91" customFormat="1" ht="25.5" x14ac:dyDescent="0.2">
      <c r="A32" s="4"/>
      <c r="B32" s="111" t="s">
        <v>66</v>
      </c>
      <c r="C32" s="112" t="s">
        <v>48</v>
      </c>
      <c r="D32" s="111" t="s">
        <v>11</v>
      </c>
      <c r="E32" s="111">
        <v>14.8</v>
      </c>
      <c r="F32" s="98"/>
      <c r="G32" s="111" t="str">
        <f t="shared" si="8"/>
        <v>2.1.4</v>
      </c>
      <c r="H32" s="112" t="str">
        <f t="shared" si="9"/>
        <v>Levante de muro cortafuego. Incluye todos los elementos para cumplir con la norma.</v>
      </c>
      <c r="I32" s="111" t="str">
        <f t="shared" si="10"/>
        <v>M2</v>
      </c>
      <c r="J32" s="111">
        <f t="shared" si="11"/>
        <v>14.8</v>
      </c>
      <c r="K32" s="95">
        <v>76000</v>
      </c>
      <c r="L32" s="113">
        <f t="shared" si="1"/>
        <v>1124800</v>
      </c>
      <c r="N32" s="111" t="str">
        <f t="shared" si="12"/>
        <v>2.1.4</v>
      </c>
      <c r="O32" s="112" t="str">
        <f t="shared" si="13"/>
        <v>Levante de muro cortafuego. Incluye todos los elementos para cumplir con la norma.</v>
      </c>
      <c r="P32" s="111" t="str">
        <f t="shared" si="14"/>
        <v>M2</v>
      </c>
      <c r="Q32" s="111">
        <f t="shared" si="15"/>
        <v>14.8</v>
      </c>
      <c r="R32" s="95">
        <v>79040</v>
      </c>
      <c r="S32" s="113">
        <f t="shared" si="2"/>
        <v>1169792</v>
      </c>
      <c r="T32" s="99"/>
      <c r="U32" s="111" t="str">
        <f t="shared" si="16"/>
        <v>2.1.4</v>
      </c>
      <c r="V32" s="112" t="str">
        <f t="shared" si="17"/>
        <v>Levante de muro cortafuego. Incluye todos los elementos para cumplir con la norma.</v>
      </c>
      <c r="W32" s="111" t="str">
        <f t="shared" si="18"/>
        <v>M2</v>
      </c>
      <c r="X32" s="111">
        <f t="shared" si="19"/>
        <v>14.8</v>
      </c>
      <c r="Y32" s="95">
        <v>93500.000000000015</v>
      </c>
      <c r="Z32" s="113">
        <f t="shared" si="3"/>
        <v>1383800.0000000002</v>
      </c>
      <c r="AA32" s="97"/>
      <c r="AB32" s="113">
        <f t="shared" si="4"/>
        <v>76000</v>
      </c>
      <c r="AC32" s="113"/>
      <c r="AD32" s="113">
        <f t="shared" si="5"/>
        <v>82847</v>
      </c>
      <c r="AE32" s="113"/>
      <c r="AF32" s="113">
        <f t="shared" si="6"/>
        <v>9.0092105263157807E-2</v>
      </c>
      <c r="AG32" s="113"/>
      <c r="AH32" s="113">
        <f t="shared" si="7"/>
        <v>79424</v>
      </c>
      <c r="AI32" s="113"/>
      <c r="AJ32" s="113">
        <f t="shared" si="47"/>
        <v>79424</v>
      </c>
      <c r="AK32" s="103">
        <f t="shared" si="48"/>
        <v>1175475.2</v>
      </c>
      <c r="AN32" s="104">
        <f t="shared" si="22"/>
        <v>76000</v>
      </c>
      <c r="AO32" s="104">
        <f t="shared" si="23"/>
        <v>1124800</v>
      </c>
      <c r="AP32" s="104">
        <f t="shared" si="24"/>
        <v>82846.666666666672</v>
      </c>
      <c r="AQ32" s="104">
        <f t="shared" si="25"/>
        <v>1226130.6666666667</v>
      </c>
      <c r="AR32" s="104">
        <f t="shared" si="26"/>
        <v>79423.333333333343</v>
      </c>
      <c r="AS32" s="104">
        <f t="shared" si="27"/>
        <v>1175465.3333333335</v>
      </c>
      <c r="AT32" s="105">
        <f t="shared" si="28"/>
        <v>-9.8666666664648801</v>
      </c>
      <c r="AU32" s="105"/>
      <c r="AW32" s="91">
        <f t="shared" si="29"/>
        <v>1124800</v>
      </c>
      <c r="AX32" s="106">
        <f t="shared" si="30"/>
        <v>0</v>
      </c>
    </row>
    <row r="33" spans="1:50" s="91" customFormat="1" ht="15" x14ac:dyDescent="0.2">
      <c r="A33" s="4"/>
      <c r="B33" s="111" t="s">
        <v>67</v>
      </c>
      <c r="C33" s="112" t="s">
        <v>49</v>
      </c>
      <c r="D33" s="111" t="s">
        <v>11</v>
      </c>
      <c r="E33" s="111">
        <v>29.6</v>
      </c>
      <c r="F33" s="98"/>
      <c r="G33" s="111" t="str">
        <f t="shared" si="8"/>
        <v>2.1.5</v>
      </c>
      <c r="H33" s="112" t="str">
        <f t="shared" si="9"/>
        <v>Pañete de muros en mortero 1:4.</v>
      </c>
      <c r="I33" s="111" t="str">
        <f t="shared" si="10"/>
        <v>M2</v>
      </c>
      <c r="J33" s="111">
        <f t="shared" si="11"/>
        <v>29.6</v>
      </c>
      <c r="K33" s="95">
        <v>62000</v>
      </c>
      <c r="L33" s="113">
        <f t="shared" si="1"/>
        <v>1835200</v>
      </c>
      <c r="N33" s="111" t="str">
        <f t="shared" si="12"/>
        <v>2.1.5</v>
      </c>
      <c r="O33" s="112" t="str">
        <f t="shared" si="13"/>
        <v>Pañete de muros en mortero 1:4.</v>
      </c>
      <c r="P33" s="111" t="str">
        <f t="shared" si="14"/>
        <v>M2</v>
      </c>
      <c r="Q33" s="111">
        <f t="shared" si="15"/>
        <v>29.6</v>
      </c>
      <c r="R33" s="95">
        <v>64480</v>
      </c>
      <c r="S33" s="113">
        <f t="shared" si="2"/>
        <v>1908608</v>
      </c>
      <c r="T33" s="99"/>
      <c r="U33" s="111" t="str">
        <f t="shared" si="16"/>
        <v>2.1.5</v>
      </c>
      <c r="V33" s="112" t="str">
        <f t="shared" si="17"/>
        <v>Pañete de muros en mortero 1:4.</v>
      </c>
      <c r="W33" s="111" t="str">
        <f t="shared" si="18"/>
        <v>M2</v>
      </c>
      <c r="X33" s="111">
        <f t="shared" si="19"/>
        <v>29.6</v>
      </c>
      <c r="Y33" s="95">
        <v>49500.000000000007</v>
      </c>
      <c r="Z33" s="113">
        <f t="shared" si="3"/>
        <v>1465200.0000000002</v>
      </c>
      <c r="AA33" s="97"/>
      <c r="AB33" s="113">
        <f t="shared" si="4"/>
        <v>49500</v>
      </c>
      <c r="AC33" s="113"/>
      <c r="AD33" s="113">
        <f>+AB33</f>
        <v>49500</v>
      </c>
      <c r="AE33" s="113"/>
      <c r="AF33" s="113">
        <f t="shared" si="6"/>
        <v>0</v>
      </c>
      <c r="AG33" s="113"/>
      <c r="AH33" s="113">
        <f t="shared" si="7"/>
        <v>49500</v>
      </c>
      <c r="AI33" s="113"/>
      <c r="AJ33" s="113">
        <f t="shared" si="47"/>
        <v>49500</v>
      </c>
      <c r="AK33" s="103">
        <f t="shared" si="48"/>
        <v>1465200</v>
      </c>
      <c r="AN33" s="120">
        <f t="shared" si="22"/>
        <v>49500.000000000007</v>
      </c>
      <c r="AO33" s="104">
        <f t="shared" si="23"/>
        <v>1465200.0000000002</v>
      </c>
      <c r="AP33" s="104">
        <f>+Y33</f>
        <v>49500.000000000007</v>
      </c>
      <c r="AQ33" s="104">
        <f t="shared" si="25"/>
        <v>1465200.0000000002</v>
      </c>
      <c r="AR33" s="104">
        <f t="shared" si="26"/>
        <v>49500.000000000007</v>
      </c>
      <c r="AS33" s="104">
        <f t="shared" si="27"/>
        <v>1465200.0000000002</v>
      </c>
      <c r="AT33" s="105">
        <f t="shared" si="28"/>
        <v>0</v>
      </c>
      <c r="AU33" s="105"/>
      <c r="AW33" s="91">
        <f t="shared" si="29"/>
        <v>1465200</v>
      </c>
      <c r="AX33" s="106">
        <f t="shared" si="30"/>
        <v>0</v>
      </c>
    </row>
    <row r="34" spans="1:50" s="91" customFormat="1" ht="15" x14ac:dyDescent="0.2">
      <c r="A34" s="4"/>
      <c r="B34" s="111" t="s">
        <v>68</v>
      </c>
      <c r="C34" s="112" t="s">
        <v>50</v>
      </c>
      <c r="D34" s="111" t="s">
        <v>11</v>
      </c>
      <c r="E34" s="111">
        <v>29.6</v>
      </c>
      <c r="F34" s="98"/>
      <c r="G34" s="111" t="str">
        <f t="shared" si="8"/>
        <v>2.1.6</v>
      </c>
      <c r="H34" s="112" t="str">
        <f t="shared" si="9"/>
        <v>Estuco de muros internos. Incluye lijado.</v>
      </c>
      <c r="I34" s="111" t="str">
        <f t="shared" si="10"/>
        <v>M2</v>
      </c>
      <c r="J34" s="111">
        <f t="shared" si="11"/>
        <v>29.6</v>
      </c>
      <c r="K34" s="95">
        <v>23000</v>
      </c>
      <c r="L34" s="113">
        <f t="shared" si="1"/>
        <v>680800</v>
      </c>
      <c r="N34" s="111" t="str">
        <f t="shared" si="12"/>
        <v>2.1.6</v>
      </c>
      <c r="O34" s="112" t="str">
        <f t="shared" si="13"/>
        <v>Estuco de muros internos. Incluye lijado.</v>
      </c>
      <c r="P34" s="111" t="str">
        <f t="shared" si="14"/>
        <v>M2</v>
      </c>
      <c r="Q34" s="111">
        <f t="shared" si="15"/>
        <v>29.6</v>
      </c>
      <c r="R34" s="95">
        <v>23920</v>
      </c>
      <c r="S34" s="113">
        <f t="shared" si="2"/>
        <v>708032</v>
      </c>
      <c r="T34" s="99"/>
      <c r="U34" s="111" t="str">
        <f t="shared" si="16"/>
        <v>2.1.6</v>
      </c>
      <c r="V34" s="112" t="str">
        <f t="shared" si="17"/>
        <v>Estuco de muros internos. Incluye lijado.</v>
      </c>
      <c r="W34" s="111" t="str">
        <f t="shared" si="18"/>
        <v>M2</v>
      </c>
      <c r="X34" s="111">
        <f t="shared" si="19"/>
        <v>29.6</v>
      </c>
      <c r="Y34" s="95">
        <v>49500.000000000007</v>
      </c>
      <c r="Z34" s="113">
        <f t="shared" si="3"/>
        <v>1465200.0000000002</v>
      </c>
      <c r="AA34" s="97"/>
      <c r="AB34" s="113">
        <f t="shared" ref="AB34:AB35" si="50">ROUND(MIN(K34,R34),0)</f>
        <v>23000</v>
      </c>
      <c r="AC34" s="113"/>
      <c r="AD34" s="113">
        <f t="shared" ref="AD34:AD35" si="51">ROUND(AVERAGE(K34,R34),0)</f>
        <v>23460</v>
      </c>
      <c r="AE34" s="113"/>
      <c r="AF34" s="113">
        <f t="shared" si="6"/>
        <v>2.0000000000000018E-2</v>
      </c>
      <c r="AG34" s="113"/>
      <c r="AH34" s="113">
        <f t="shared" si="7"/>
        <v>23230</v>
      </c>
      <c r="AI34" s="113"/>
      <c r="AJ34" s="113">
        <f t="shared" si="47"/>
        <v>23230</v>
      </c>
      <c r="AK34" s="103">
        <f t="shared" si="48"/>
        <v>687608</v>
      </c>
      <c r="AN34" s="104">
        <f t="shared" ref="AN34:AN35" si="52">+MIN(K34,R34)</f>
        <v>23000</v>
      </c>
      <c r="AO34" s="104">
        <f t="shared" ref="AO34:AO35" si="53">+AN34*$X34</f>
        <v>680800</v>
      </c>
      <c r="AP34" s="104">
        <f t="shared" ref="AP34:AP35" si="54">+AVERAGE(K34,R34)</f>
        <v>23460</v>
      </c>
      <c r="AQ34" s="104">
        <f t="shared" si="25"/>
        <v>694416</v>
      </c>
      <c r="AR34" s="104">
        <f t="shared" si="26"/>
        <v>23230</v>
      </c>
      <c r="AS34" s="104">
        <f t="shared" si="27"/>
        <v>687608</v>
      </c>
      <c r="AT34" s="105">
        <f t="shared" si="28"/>
        <v>0</v>
      </c>
      <c r="AU34" s="105"/>
      <c r="AW34" s="91">
        <f t="shared" si="29"/>
        <v>680800</v>
      </c>
      <c r="AX34" s="106">
        <f t="shared" si="30"/>
        <v>0</v>
      </c>
    </row>
    <row r="35" spans="1:50" s="91" customFormat="1" ht="15" x14ac:dyDescent="0.2">
      <c r="A35" s="4"/>
      <c r="B35" s="111" t="s">
        <v>69</v>
      </c>
      <c r="C35" s="112" t="s">
        <v>51</v>
      </c>
      <c r="D35" s="111" t="s">
        <v>11</v>
      </c>
      <c r="E35" s="111">
        <v>29.6</v>
      </c>
      <c r="F35" s="96"/>
      <c r="G35" s="111" t="str">
        <f t="shared" si="8"/>
        <v>2.1.7</v>
      </c>
      <c r="H35" s="112" t="str">
        <f t="shared" si="9"/>
        <v>Pintura en esmalte color a definir.</v>
      </c>
      <c r="I35" s="111" t="str">
        <f t="shared" si="10"/>
        <v>M2</v>
      </c>
      <c r="J35" s="111">
        <f t="shared" si="11"/>
        <v>29.6</v>
      </c>
      <c r="K35" s="95">
        <v>29000</v>
      </c>
      <c r="L35" s="113">
        <f t="shared" si="1"/>
        <v>858400</v>
      </c>
      <c r="N35" s="111" t="str">
        <f t="shared" si="12"/>
        <v>2.1.7</v>
      </c>
      <c r="O35" s="112" t="str">
        <f t="shared" si="13"/>
        <v>Pintura en esmalte color a definir.</v>
      </c>
      <c r="P35" s="111" t="str">
        <f t="shared" si="14"/>
        <v>M2</v>
      </c>
      <c r="Q35" s="111">
        <f t="shared" si="15"/>
        <v>29.6</v>
      </c>
      <c r="R35" s="95">
        <v>30160</v>
      </c>
      <c r="S35" s="113">
        <f t="shared" si="2"/>
        <v>892736</v>
      </c>
      <c r="T35" s="53"/>
      <c r="U35" s="111" t="str">
        <f t="shared" si="16"/>
        <v>2.1.7</v>
      </c>
      <c r="V35" s="112" t="str">
        <f t="shared" si="17"/>
        <v>Pintura en esmalte color a definir.</v>
      </c>
      <c r="W35" s="111" t="str">
        <f t="shared" si="18"/>
        <v>M2</v>
      </c>
      <c r="X35" s="111">
        <f t="shared" si="19"/>
        <v>29.6</v>
      </c>
      <c r="Y35" s="95">
        <v>38500</v>
      </c>
      <c r="Z35" s="113">
        <f t="shared" si="3"/>
        <v>1139600</v>
      </c>
      <c r="AA35" s="97"/>
      <c r="AB35" s="113">
        <f t="shared" si="50"/>
        <v>29000</v>
      </c>
      <c r="AC35" s="113"/>
      <c r="AD35" s="113">
        <f t="shared" si="51"/>
        <v>29580</v>
      </c>
      <c r="AE35" s="113"/>
      <c r="AF35" s="113">
        <f t="shared" si="6"/>
        <v>2.0000000000000018E-2</v>
      </c>
      <c r="AG35" s="113"/>
      <c r="AH35" s="113">
        <f t="shared" ref="AH35" si="55">ROUND(AVERAGE(AB35,AD35),0)</f>
        <v>29290</v>
      </c>
      <c r="AI35" s="113"/>
      <c r="AJ35" s="113">
        <f t="shared" ref="AJ35" si="56">ROUND(AH35,0)</f>
        <v>29290</v>
      </c>
      <c r="AK35" s="103">
        <f t="shared" si="48"/>
        <v>866984</v>
      </c>
      <c r="AN35" s="104">
        <f t="shared" si="52"/>
        <v>29000</v>
      </c>
      <c r="AO35" s="104">
        <f t="shared" si="53"/>
        <v>858400</v>
      </c>
      <c r="AP35" s="104">
        <f t="shared" si="54"/>
        <v>29580</v>
      </c>
      <c r="AQ35" s="104">
        <f t="shared" si="25"/>
        <v>875568</v>
      </c>
      <c r="AR35" s="104">
        <f t="shared" si="26"/>
        <v>29290</v>
      </c>
      <c r="AS35" s="104">
        <f t="shared" si="27"/>
        <v>866984</v>
      </c>
      <c r="AT35" s="105">
        <f t="shared" si="28"/>
        <v>0</v>
      </c>
      <c r="AU35" s="105"/>
      <c r="AW35" s="91">
        <f t="shared" si="29"/>
        <v>858400</v>
      </c>
      <c r="AX35" s="106">
        <f t="shared" si="30"/>
        <v>0</v>
      </c>
    </row>
    <row r="36" spans="1:50" s="91" customFormat="1" ht="25.5" x14ac:dyDescent="0.2">
      <c r="A36" s="4"/>
      <c r="B36" s="111" t="s">
        <v>70</v>
      </c>
      <c r="C36" s="112" t="s">
        <v>52</v>
      </c>
      <c r="D36" s="111" t="s">
        <v>11</v>
      </c>
      <c r="E36" s="111">
        <v>13.200000000000001</v>
      </c>
      <c r="F36" s="98"/>
      <c r="G36" s="111" t="str">
        <f t="shared" si="8"/>
        <v>2.1.8</v>
      </c>
      <c r="H36" s="112" t="str">
        <f t="shared" si="9"/>
        <v>Pintura epóxica para piso en color a definir. Inclue preparación de la superficie.</v>
      </c>
      <c r="I36" s="111" t="str">
        <f t="shared" si="10"/>
        <v>M2</v>
      </c>
      <c r="J36" s="111">
        <f t="shared" si="11"/>
        <v>13.200000000000001</v>
      </c>
      <c r="K36" s="95">
        <v>38000</v>
      </c>
      <c r="L36" s="113">
        <f t="shared" si="1"/>
        <v>501600.00000000006</v>
      </c>
      <c r="N36" s="111" t="str">
        <f t="shared" si="12"/>
        <v>2.1.8</v>
      </c>
      <c r="O36" s="112" t="str">
        <f t="shared" si="13"/>
        <v>Pintura epóxica para piso en color a definir. Inclue preparación de la superficie.</v>
      </c>
      <c r="P36" s="111" t="str">
        <f t="shared" si="14"/>
        <v>M2</v>
      </c>
      <c r="Q36" s="111">
        <f t="shared" si="15"/>
        <v>13.200000000000001</v>
      </c>
      <c r="R36" s="95">
        <v>39520</v>
      </c>
      <c r="S36" s="113">
        <f t="shared" si="2"/>
        <v>521664.00000000006</v>
      </c>
      <c r="T36" s="99"/>
      <c r="U36" s="111" t="str">
        <f t="shared" si="16"/>
        <v>2.1.8</v>
      </c>
      <c r="V36" s="112" t="str">
        <f t="shared" si="17"/>
        <v>Pintura epóxica para piso en color a definir. Inclue preparación de la superficie.</v>
      </c>
      <c r="W36" s="111" t="str">
        <f t="shared" si="18"/>
        <v>M2</v>
      </c>
      <c r="X36" s="111">
        <f t="shared" si="19"/>
        <v>13.200000000000001</v>
      </c>
      <c r="Y36" s="95">
        <v>60500.000000000007</v>
      </c>
      <c r="Z36" s="113">
        <f t="shared" si="3"/>
        <v>798600.00000000012</v>
      </c>
      <c r="AA36" s="97"/>
      <c r="AB36" s="113">
        <f t="shared" si="4"/>
        <v>38000</v>
      </c>
      <c r="AC36" s="113"/>
      <c r="AD36" s="113">
        <f t="shared" si="5"/>
        <v>46007</v>
      </c>
      <c r="AE36" s="113"/>
      <c r="AF36" s="113">
        <f t="shared" si="6"/>
        <v>0.21071052631578957</v>
      </c>
      <c r="AG36" s="113"/>
      <c r="AH36" s="113">
        <f t="shared" si="7"/>
        <v>42004</v>
      </c>
      <c r="AI36" s="113"/>
      <c r="AJ36" s="113">
        <f t="shared" si="47"/>
        <v>42004</v>
      </c>
      <c r="AK36" s="103">
        <f t="shared" si="48"/>
        <v>554452.80000000005</v>
      </c>
      <c r="AN36" s="104">
        <f t="shared" si="22"/>
        <v>38000</v>
      </c>
      <c r="AO36" s="104">
        <f t="shared" si="23"/>
        <v>501600.00000000006</v>
      </c>
      <c r="AP36" s="104">
        <f t="shared" si="24"/>
        <v>46006.666666666664</v>
      </c>
      <c r="AQ36" s="104">
        <f t="shared" si="25"/>
        <v>607288</v>
      </c>
      <c r="AR36" s="104">
        <f t="shared" si="26"/>
        <v>42003.333333333328</v>
      </c>
      <c r="AS36" s="104">
        <f t="shared" si="27"/>
        <v>554444</v>
      </c>
      <c r="AT36" s="105">
        <f t="shared" si="28"/>
        <v>-8.8000000000465661</v>
      </c>
      <c r="AU36" s="105"/>
      <c r="AW36" s="91">
        <f t="shared" si="29"/>
        <v>501600.00000000006</v>
      </c>
      <c r="AX36" s="106">
        <f t="shared" si="30"/>
        <v>0</v>
      </c>
    </row>
    <row r="37" spans="1:50" s="91" customFormat="1" ht="25.5" x14ac:dyDescent="0.2">
      <c r="A37" s="4"/>
      <c r="B37" s="111" t="s">
        <v>71</v>
      </c>
      <c r="C37" s="112" t="s">
        <v>53</v>
      </c>
      <c r="D37" s="111" t="s">
        <v>12</v>
      </c>
      <c r="E37" s="111">
        <v>6</v>
      </c>
      <c r="F37" s="98"/>
      <c r="G37" s="111" t="str">
        <f t="shared" si="8"/>
        <v>2.1.9</v>
      </c>
      <c r="H37" s="112" t="str">
        <f t="shared" si="9"/>
        <v>Suministro e instalación de cableado eléctrico en tubería EMT.</v>
      </c>
      <c r="I37" s="111" t="str">
        <f t="shared" si="10"/>
        <v>ML</v>
      </c>
      <c r="J37" s="111">
        <f t="shared" si="11"/>
        <v>6</v>
      </c>
      <c r="K37" s="95">
        <v>53000</v>
      </c>
      <c r="L37" s="113">
        <f t="shared" si="1"/>
        <v>318000</v>
      </c>
      <c r="N37" s="111" t="str">
        <f t="shared" si="12"/>
        <v>2.1.9</v>
      </c>
      <c r="O37" s="112" t="str">
        <f t="shared" si="13"/>
        <v>Suministro e instalación de cableado eléctrico en tubería EMT.</v>
      </c>
      <c r="P37" s="111" t="str">
        <f t="shared" si="14"/>
        <v>ML</v>
      </c>
      <c r="Q37" s="111">
        <f t="shared" si="15"/>
        <v>6</v>
      </c>
      <c r="R37" s="95">
        <v>55120</v>
      </c>
      <c r="S37" s="113">
        <f t="shared" si="2"/>
        <v>330720</v>
      </c>
      <c r="T37" s="99"/>
      <c r="U37" s="111" t="str">
        <f t="shared" si="16"/>
        <v>2.1.9</v>
      </c>
      <c r="V37" s="112" t="str">
        <f t="shared" si="17"/>
        <v>Suministro e instalación de cableado eléctrico en tubería EMT.</v>
      </c>
      <c r="W37" s="111" t="str">
        <f t="shared" si="18"/>
        <v>ML</v>
      </c>
      <c r="X37" s="111">
        <f t="shared" si="19"/>
        <v>6</v>
      </c>
      <c r="Y37" s="95">
        <v>49500.000000000007</v>
      </c>
      <c r="Z37" s="113">
        <f t="shared" si="3"/>
        <v>297000.00000000006</v>
      </c>
      <c r="AA37" s="97"/>
      <c r="AB37" s="113">
        <f t="shared" si="4"/>
        <v>49500</v>
      </c>
      <c r="AC37" s="113"/>
      <c r="AD37" s="113">
        <f t="shared" si="5"/>
        <v>52540</v>
      </c>
      <c r="AE37" s="113"/>
      <c r="AF37" s="113">
        <f t="shared" si="6"/>
        <v>6.1414141414141366E-2</v>
      </c>
      <c r="AG37" s="113"/>
      <c r="AH37" s="113">
        <f t="shared" si="7"/>
        <v>51020</v>
      </c>
      <c r="AI37" s="113"/>
      <c r="AJ37" s="113">
        <f t="shared" si="47"/>
        <v>51020</v>
      </c>
      <c r="AK37" s="103">
        <f t="shared" si="48"/>
        <v>306120</v>
      </c>
      <c r="AN37" s="104">
        <f t="shared" si="22"/>
        <v>49500.000000000007</v>
      </c>
      <c r="AO37" s="104">
        <f t="shared" si="23"/>
        <v>297000.00000000006</v>
      </c>
      <c r="AP37" s="104">
        <f t="shared" si="24"/>
        <v>52540</v>
      </c>
      <c r="AQ37" s="104">
        <f t="shared" si="25"/>
        <v>315240</v>
      </c>
      <c r="AR37" s="104">
        <f t="shared" si="26"/>
        <v>51020</v>
      </c>
      <c r="AS37" s="104">
        <f t="shared" si="27"/>
        <v>306120</v>
      </c>
      <c r="AT37" s="105">
        <f t="shared" si="28"/>
        <v>0</v>
      </c>
      <c r="AU37" s="105"/>
      <c r="AW37" s="91">
        <f t="shared" si="29"/>
        <v>297000</v>
      </c>
      <c r="AX37" s="106">
        <f t="shared" si="30"/>
        <v>0</v>
      </c>
    </row>
    <row r="38" spans="1:50" s="91" customFormat="1" ht="51" x14ac:dyDescent="0.2">
      <c r="A38" s="4"/>
      <c r="B38" s="111" t="s">
        <v>72</v>
      </c>
      <c r="C38" s="112" t="s">
        <v>54</v>
      </c>
      <c r="D38" s="111" t="s">
        <v>2</v>
      </c>
      <c r="E38" s="111">
        <v>4</v>
      </c>
      <c r="F38" s="98"/>
      <c r="G38" s="111" t="str">
        <f t="shared" si="8"/>
        <v>2.1.10</v>
      </c>
      <c r="H38" s="112" t="str">
        <f t="shared" si="9"/>
        <v>Suministro e instalación de salida para lámpara. Incluye caja, cableado en alambre de cobre, regata, tornillos y resanes.</v>
      </c>
      <c r="I38" s="111" t="str">
        <f t="shared" si="10"/>
        <v>UN</v>
      </c>
      <c r="J38" s="111">
        <f t="shared" si="11"/>
        <v>4</v>
      </c>
      <c r="K38" s="95">
        <v>120000</v>
      </c>
      <c r="L38" s="113">
        <f t="shared" si="1"/>
        <v>480000</v>
      </c>
      <c r="N38" s="111" t="str">
        <f t="shared" si="12"/>
        <v>2.1.10</v>
      </c>
      <c r="O38" s="112" t="str">
        <f t="shared" si="13"/>
        <v>Suministro e instalación de salida para lámpara. Incluye caja, cableado en alambre de cobre, regata, tornillos y resanes.</v>
      </c>
      <c r="P38" s="111" t="str">
        <f t="shared" si="14"/>
        <v>UN</v>
      </c>
      <c r="Q38" s="111">
        <f t="shared" si="15"/>
        <v>4</v>
      </c>
      <c r="R38" s="95">
        <v>124800</v>
      </c>
      <c r="S38" s="113">
        <f t="shared" si="2"/>
        <v>499200</v>
      </c>
      <c r="T38" s="99"/>
      <c r="U38" s="111" t="str">
        <f t="shared" si="16"/>
        <v>2.1.10</v>
      </c>
      <c r="V38" s="112" t="str">
        <f t="shared" si="17"/>
        <v>Suministro e instalación de salida para lámpara. Incluye caja, cableado en alambre de cobre, regata, tornillos y resanes.</v>
      </c>
      <c r="W38" s="111" t="str">
        <f t="shared" si="18"/>
        <v>UN</v>
      </c>
      <c r="X38" s="111">
        <f t="shared" si="19"/>
        <v>4</v>
      </c>
      <c r="Y38" s="95">
        <v>71500</v>
      </c>
      <c r="Z38" s="113">
        <f t="shared" si="3"/>
        <v>286000</v>
      </c>
      <c r="AA38" s="97"/>
      <c r="AB38" s="113">
        <f t="shared" si="4"/>
        <v>71500</v>
      </c>
      <c r="AC38" s="113"/>
      <c r="AD38" s="113">
        <f t="shared" si="5"/>
        <v>105433</v>
      </c>
      <c r="AE38" s="113"/>
      <c r="AF38" s="113">
        <f t="shared" si="6"/>
        <v>0.47458741258741255</v>
      </c>
      <c r="AG38" s="113"/>
      <c r="AH38" s="113">
        <f t="shared" si="7"/>
        <v>88467</v>
      </c>
      <c r="AI38" s="113"/>
      <c r="AJ38" s="113">
        <f t="shared" si="47"/>
        <v>88467</v>
      </c>
      <c r="AK38" s="103">
        <f t="shared" si="48"/>
        <v>353868</v>
      </c>
      <c r="AN38" s="104">
        <f t="shared" si="22"/>
        <v>71500</v>
      </c>
      <c r="AO38" s="104">
        <f t="shared" si="23"/>
        <v>286000</v>
      </c>
      <c r="AP38" s="104">
        <f t="shared" si="24"/>
        <v>105433.33333333333</v>
      </c>
      <c r="AQ38" s="104">
        <f t="shared" si="25"/>
        <v>421733.33333333331</v>
      </c>
      <c r="AR38" s="104">
        <f t="shared" si="26"/>
        <v>88466.666666666657</v>
      </c>
      <c r="AS38" s="104">
        <f t="shared" si="27"/>
        <v>353866.66666666663</v>
      </c>
      <c r="AT38" s="105">
        <f t="shared" si="28"/>
        <v>-1.3333333333721384</v>
      </c>
      <c r="AU38" s="105"/>
      <c r="AW38" s="91">
        <f t="shared" si="29"/>
        <v>286000</v>
      </c>
      <c r="AX38" s="106">
        <f t="shared" si="30"/>
        <v>0</v>
      </c>
    </row>
    <row r="39" spans="1:50" s="91" customFormat="1" ht="38.25" x14ac:dyDescent="0.2">
      <c r="A39" s="4"/>
      <c r="B39" s="111" t="s">
        <v>73</v>
      </c>
      <c r="C39" s="112" t="s">
        <v>55</v>
      </c>
      <c r="D39" s="111" t="s">
        <v>2</v>
      </c>
      <c r="E39" s="111">
        <v>3</v>
      </c>
      <c r="F39" s="98"/>
      <c r="G39" s="111" t="str">
        <f t="shared" si="8"/>
        <v>2.1.11</v>
      </c>
      <c r="H39" s="112" t="str">
        <f t="shared" si="9"/>
        <v>Suministro e instalación de salida para interruptores. Incluye caja, cableado en alamabre, regata, tornillos y resanes.</v>
      </c>
      <c r="I39" s="111" t="str">
        <f t="shared" si="10"/>
        <v>UN</v>
      </c>
      <c r="J39" s="111">
        <f t="shared" si="11"/>
        <v>3</v>
      </c>
      <c r="K39" s="95">
        <v>120000</v>
      </c>
      <c r="L39" s="113">
        <f t="shared" si="1"/>
        <v>360000</v>
      </c>
      <c r="N39" s="111" t="str">
        <f t="shared" si="12"/>
        <v>2.1.11</v>
      </c>
      <c r="O39" s="112" t="str">
        <f t="shared" si="13"/>
        <v>Suministro e instalación de salida para interruptores. Incluye caja, cableado en alamabre, regata, tornillos y resanes.</v>
      </c>
      <c r="P39" s="111" t="str">
        <f t="shared" si="14"/>
        <v>UN</v>
      </c>
      <c r="Q39" s="111">
        <f t="shared" si="15"/>
        <v>3</v>
      </c>
      <c r="R39" s="95">
        <v>124800</v>
      </c>
      <c r="S39" s="113">
        <f t="shared" si="2"/>
        <v>374400</v>
      </c>
      <c r="T39" s="99"/>
      <c r="U39" s="111" t="str">
        <f t="shared" si="16"/>
        <v>2.1.11</v>
      </c>
      <c r="V39" s="112" t="str">
        <f t="shared" si="17"/>
        <v>Suministro e instalación de salida para interruptores. Incluye caja, cableado en alamabre, regata, tornillos y resanes.</v>
      </c>
      <c r="W39" s="111" t="str">
        <f t="shared" si="18"/>
        <v>UN</v>
      </c>
      <c r="X39" s="111">
        <f t="shared" si="19"/>
        <v>3</v>
      </c>
      <c r="Y39" s="95">
        <v>71500</v>
      </c>
      <c r="Z39" s="113">
        <f t="shared" si="3"/>
        <v>214500</v>
      </c>
      <c r="AA39" s="97"/>
      <c r="AB39" s="113">
        <f t="shared" si="4"/>
        <v>71500</v>
      </c>
      <c r="AC39" s="113"/>
      <c r="AD39" s="113">
        <f t="shared" ref="AD39:AD40" si="57">ROUND(AVERAGE(K39,R39,Y39),0)</f>
        <v>105433</v>
      </c>
      <c r="AE39" s="113"/>
      <c r="AF39" s="113">
        <f t="shared" si="6"/>
        <v>0.47458741258741255</v>
      </c>
      <c r="AG39" s="113"/>
      <c r="AH39" s="113">
        <f t="shared" ref="AH39:AH40" si="58">ROUND(AVERAGE(AB39,AD39),0)</f>
        <v>88467</v>
      </c>
      <c r="AI39" s="113"/>
      <c r="AJ39" s="103">
        <f t="shared" si="47"/>
        <v>88467</v>
      </c>
      <c r="AK39" s="103">
        <f t="shared" si="48"/>
        <v>265401</v>
      </c>
      <c r="AN39" s="104">
        <f t="shared" si="22"/>
        <v>71500</v>
      </c>
      <c r="AO39" s="104">
        <f t="shared" si="23"/>
        <v>214500</v>
      </c>
      <c r="AP39" s="104">
        <f t="shared" si="24"/>
        <v>105433.33333333333</v>
      </c>
      <c r="AQ39" s="104">
        <f t="shared" si="25"/>
        <v>316300</v>
      </c>
      <c r="AR39" s="104">
        <f t="shared" si="26"/>
        <v>88466.666666666657</v>
      </c>
      <c r="AS39" s="104">
        <f t="shared" si="27"/>
        <v>265400</v>
      </c>
      <c r="AT39" s="105">
        <f t="shared" si="28"/>
        <v>-1</v>
      </c>
      <c r="AU39" s="105"/>
      <c r="AW39" s="91">
        <f t="shared" si="29"/>
        <v>214500</v>
      </c>
      <c r="AX39" s="106">
        <f t="shared" si="30"/>
        <v>0</v>
      </c>
    </row>
    <row r="40" spans="1:50" s="91" customFormat="1" ht="38.25" x14ac:dyDescent="0.2">
      <c r="A40" s="4"/>
      <c r="B40" s="111" t="s">
        <v>74</v>
      </c>
      <c r="C40" s="112" t="s">
        <v>32</v>
      </c>
      <c r="D40" s="111" t="s">
        <v>2</v>
      </c>
      <c r="E40" s="111">
        <v>4</v>
      </c>
      <c r="F40" s="96"/>
      <c r="G40" s="111" t="str">
        <f t="shared" si="8"/>
        <v>2.1.12</v>
      </c>
      <c r="H40" s="112" t="str">
        <f t="shared" si="9"/>
        <v>Suministro e instalación de salida para tomacorrientes. Incluye caja, cableado en alamabre, regata, tornillos y resanes.</v>
      </c>
      <c r="I40" s="111" t="str">
        <f t="shared" si="10"/>
        <v>UN</v>
      </c>
      <c r="J40" s="111">
        <f t="shared" si="11"/>
        <v>4</v>
      </c>
      <c r="K40" s="95">
        <v>120000</v>
      </c>
      <c r="L40" s="113">
        <f t="shared" si="1"/>
        <v>480000</v>
      </c>
      <c r="N40" s="111" t="str">
        <f t="shared" si="12"/>
        <v>2.1.12</v>
      </c>
      <c r="O40" s="112" t="str">
        <f t="shared" si="13"/>
        <v>Suministro e instalación de salida para tomacorrientes. Incluye caja, cableado en alamabre, regata, tornillos y resanes.</v>
      </c>
      <c r="P40" s="111" t="str">
        <f t="shared" si="14"/>
        <v>UN</v>
      </c>
      <c r="Q40" s="111">
        <f t="shared" si="15"/>
        <v>4</v>
      </c>
      <c r="R40" s="95">
        <v>124800</v>
      </c>
      <c r="S40" s="113">
        <f t="shared" si="2"/>
        <v>499200</v>
      </c>
      <c r="T40" s="53"/>
      <c r="U40" s="111" t="str">
        <f t="shared" si="16"/>
        <v>2.1.12</v>
      </c>
      <c r="V40" s="112" t="str">
        <f t="shared" si="17"/>
        <v>Suministro e instalación de salida para tomacorrientes. Incluye caja, cableado en alamabre, regata, tornillos y resanes.</v>
      </c>
      <c r="W40" s="111" t="str">
        <f t="shared" si="18"/>
        <v>UN</v>
      </c>
      <c r="X40" s="111">
        <f t="shared" si="19"/>
        <v>4</v>
      </c>
      <c r="Y40" s="95">
        <v>71500</v>
      </c>
      <c r="Z40" s="113">
        <f t="shared" si="3"/>
        <v>286000</v>
      </c>
      <c r="AA40" s="97"/>
      <c r="AB40" s="113">
        <f t="shared" si="4"/>
        <v>71500</v>
      </c>
      <c r="AC40" s="113"/>
      <c r="AD40" s="113">
        <f t="shared" si="57"/>
        <v>105433</v>
      </c>
      <c r="AE40" s="113"/>
      <c r="AF40" s="113">
        <f t="shared" si="6"/>
        <v>0.47458741258741255</v>
      </c>
      <c r="AG40" s="113"/>
      <c r="AH40" s="113">
        <f t="shared" si="58"/>
        <v>88467</v>
      </c>
      <c r="AI40" s="113"/>
      <c r="AJ40" s="113">
        <f t="shared" si="47"/>
        <v>88467</v>
      </c>
      <c r="AK40" s="103">
        <f t="shared" si="48"/>
        <v>353868</v>
      </c>
      <c r="AN40" s="104">
        <f t="shared" si="22"/>
        <v>71500</v>
      </c>
      <c r="AO40" s="104">
        <f t="shared" si="23"/>
        <v>286000</v>
      </c>
      <c r="AP40" s="104">
        <f t="shared" si="24"/>
        <v>105433.33333333333</v>
      </c>
      <c r="AQ40" s="104">
        <f t="shared" si="25"/>
        <v>421733.33333333331</v>
      </c>
      <c r="AR40" s="104">
        <f t="shared" si="26"/>
        <v>88466.666666666657</v>
      </c>
      <c r="AS40" s="104">
        <f t="shared" si="27"/>
        <v>353866.66666666663</v>
      </c>
      <c r="AT40" s="105">
        <f t="shared" si="28"/>
        <v>-1.3333333333721384</v>
      </c>
      <c r="AU40" s="105"/>
      <c r="AW40" s="91">
        <f t="shared" si="29"/>
        <v>286000</v>
      </c>
      <c r="AX40" s="106">
        <f t="shared" si="30"/>
        <v>0</v>
      </c>
    </row>
    <row r="41" spans="1:50" s="91" customFormat="1" ht="25.5" x14ac:dyDescent="0.2">
      <c r="A41" s="4"/>
      <c r="B41" s="111" t="s">
        <v>75</v>
      </c>
      <c r="C41" s="112" t="s">
        <v>56</v>
      </c>
      <c r="D41" s="111" t="s">
        <v>2</v>
      </c>
      <c r="E41" s="111">
        <v>4</v>
      </c>
      <c r="F41" s="98"/>
      <c r="G41" s="111" t="str">
        <f t="shared" si="8"/>
        <v>2.1.13</v>
      </c>
      <c r="H41" s="112" t="str">
        <f t="shared" si="9"/>
        <v>Suministro e instalación de lámparas LED circulares de 18 W.</v>
      </c>
      <c r="I41" s="111" t="str">
        <f t="shared" si="10"/>
        <v>UN</v>
      </c>
      <c r="J41" s="111">
        <f t="shared" si="11"/>
        <v>4</v>
      </c>
      <c r="K41" s="95">
        <v>86000</v>
      </c>
      <c r="L41" s="113">
        <f t="shared" si="1"/>
        <v>344000</v>
      </c>
      <c r="N41" s="111" t="str">
        <f t="shared" si="12"/>
        <v>2.1.13</v>
      </c>
      <c r="O41" s="112" t="str">
        <f t="shared" si="13"/>
        <v>Suministro e instalación de lámparas LED circulares de 18 W.</v>
      </c>
      <c r="P41" s="111" t="str">
        <f t="shared" si="14"/>
        <v>UN</v>
      </c>
      <c r="Q41" s="111">
        <f t="shared" si="15"/>
        <v>4</v>
      </c>
      <c r="R41" s="95">
        <v>89440</v>
      </c>
      <c r="S41" s="113">
        <f t="shared" si="2"/>
        <v>357760</v>
      </c>
      <c r="T41" s="99"/>
      <c r="U41" s="111" t="str">
        <f t="shared" si="16"/>
        <v>2.1.13</v>
      </c>
      <c r="V41" s="112" t="str">
        <f t="shared" si="17"/>
        <v>Suministro e instalación de lámparas LED circulares de 18 W.</v>
      </c>
      <c r="W41" s="111" t="str">
        <f t="shared" si="18"/>
        <v>UN</v>
      </c>
      <c r="X41" s="111">
        <f t="shared" si="19"/>
        <v>4</v>
      </c>
      <c r="Y41" s="95">
        <v>363000.00000000006</v>
      </c>
      <c r="Z41" s="113">
        <f t="shared" si="3"/>
        <v>1452000.0000000002</v>
      </c>
      <c r="AA41" s="97"/>
      <c r="AB41" s="113">
        <f t="shared" ref="AB41" si="59">ROUND(MIN(K41,R41),0)</f>
        <v>86000</v>
      </c>
      <c r="AC41" s="113"/>
      <c r="AD41" s="113">
        <f t="shared" ref="AD41" si="60">ROUND(AVERAGE(K41,R41),0)</f>
        <v>87720</v>
      </c>
      <c r="AE41" s="113"/>
      <c r="AF41" s="113">
        <f t="shared" si="6"/>
        <v>2.0000000000000018E-2</v>
      </c>
      <c r="AG41" s="113"/>
      <c r="AH41" s="113">
        <f t="shared" si="7"/>
        <v>86860</v>
      </c>
      <c r="AI41" s="113"/>
      <c r="AJ41" s="113">
        <f t="shared" si="47"/>
        <v>86860</v>
      </c>
      <c r="AK41" s="103">
        <f t="shared" si="48"/>
        <v>347440</v>
      </c>
      <c r="AN41" s="104">
        <f t="shared" ref="AN41" si="61">+MIN(K41,R41)</f>
        <v>86000</v>
      </c>
      <c r="AO41" s="104">
        <f t="shared" si="23"/>
        <v>344000</v>
      </c>
      <c r="AP41" s="104">
        <f t="shared" ref="AP41" si="62">+AVERAGE(K41,R41)</f>
        <v>87720</v>
      </c>
      <c r="AQ41" s="104">
        <f t="shared" si="25"/>
        <v>350880</v>
      </c>
      <c r="AR41" s="104">
        <f t="shared" si="26"/>
        <v>86860</v>
      </c>
      <c r="AS41" s="104">
        <f t="shared" si="27"/>
        <v>347440</v>
      </c>
      <c r="AT41" s="105">
        <f t="shared" si="28"/>
        <v>0</v>
      </c>
      <c r="AU41" s="105"/>
      <c r="AW41" s="91">
        <f t="shared" si="29"/>
        <v>344000</v>
      </c>
      <c r="AX41" s="106">
        <f t="shared" si="30"/>
        <v>0</v>
      </c>
    </row>
    <row r="42" spans="1:50" s="91" customFormat="1" ht="25.5" x14ac:dyDescent="0.2">
      <c r="A42" s="4"/>
      <c r="B42" s="111" t="s">
        <v>76</v>
      </c>
      <c r="C42" s="112" t="s">
        <v>57</v>
      </c>
      <c r="D42" s="111" t="s">
        <v>2</v>
      </c>
      <c r="E42" s="111">
        <v>4</v>
      </c>
      <c r="F42" s="98"/>
      <c r="G42" s="111" t="str">
        <f t="shared" si="8"/>
        <v>2.1.14</v>
      </c>
      <c r="H42" s="112" t="str">
        <f t="shared" si="9"/>
        <v>Suministro e instalación de tomacorrientes doble con polo a tierra.</v>
      </c>
      <c r="I42" s="111" t="str">
        <f t="shared" si="10"/>
        <v>UN</v>
      </c>
      <c r="J42" s="111">
        <f t="shared" si="11"/>
        <v>4</v>
      </c>
      <c r="K42" s="95">
        <v>90000</v>
      </c>
      <c r="L42" s="113">
        <f t="shared" si="1"/>
        <v>360000</v>
      </c>
      <c r="N42" s="111" t="str">
        <f t="shared" si="12"/>
        <v>2.1.14</v>
      </c>
      <c r="O42" s="112" t="str">
        <f t="shared" si="13"/>
        <v>Suministro e instalación de tomacorrientes doble con polo a tierra.</v>
      </c>
      <c r="P42" s="111" t="str">
        <f t="shared" si="14"/>
        <v>UN</v>
      </c>
      <c r="Q42" s="111">
        <f t="shared" si="15"/>
        <v>4</v>
      </c>
      <c r="R42" s="95">
        <v>93600</v>
      </c>
      <c r="S42" s="113">
        <f t="shared" si="2"/>
        <v>374400</v>
      </c>
      <c r="T42" s="99"/>
      <c r="U42" s="111" t="str">
        <f t="shared" si="16"/>
        <v>2.1.14</v>
      </c>
      <c r="V42" s="112" t="str">
        <f t="shared" si="17"/>
        <v>Suministro e instalación de tomacorrientes doble con polo a tierra.</v>
      </c>
      <c r="W42" s="111" t="str">
        <f t="shared" si="18"/>
        <v>UN</v>
      </c>
      <c r="X42" s="111">
        <f t="shared" si="19"/>
        <v>4</v>
      </c>
      <c r="Y42" s="95">
        <v>71500</v>
      </c>
      <c r="Z42" s="113">
        <f t="shared" si="3"/>
        <v>286000</v>
      </c>
      <c r="AA42" s="97"/>
      <c r="AB42" s="113">
        <f t="shared" si="4"/>
        <v>71500</v>
      </c>
      <c r="AC42" s="113"/>
      <c r="AD42" s="113">
        <f t="shared" si="5"/>
        <v>85033</v>
      </c>
      <c r="AE42" s="113"/>
      <c r="AF42" s="113">
        <f t="shared" si="6"/>
        <v>0.18927272727272726</v>
      </c>
      <c r="AG42" s="113"/>
      <c r="AH42" s="113">
        <f t="shared" si="7"/>
        <v>78267</v>
      </c>
      <c r="AI42" s="113"/>
      <c r="AJ42" s="113">
        <f t="shared" si="47"/>
        <v>78267</v>
      </c>
      <c r="AK42" s="103">
        <f t="shared" si="48"/>
        <v>313068</v>
      </c>
      <c r="AN42" s="104">
        <f t="shared" si="22"/>
        <v>71500</v>
      </c>
      <c r="AO42" s="104">
        <f t="shared" si="23"/>
        <v>286000</v>
      </c>
      <c r="AP42" s="104">
        <f t="shared" si="24"/>
        <v>85033.333333333328</v>
      </c>
      <c r="AQ42" s="104">
        <f t="shared" si="25"/>
        <v>340133.33333333331</v>
      </c>
      <c r="AR42" s="104">
        <f t="shared" si="26"/>
        <v>78266.666666666657</v>
      </c>
      <c r="AS42" s="104">
        <f t="shared" si="27"/>
        <v>313066.66666666663</v>
      </c>
      <c r="AT42" s="105">
        <f t="shared" si="28"/>
        <v>-1.3333333333721384</v>
      </c>
      <c r="AU42" s="105"/>
      <c r="AW42" s="91">
        <f t="shared" si="29"/>
        <v>286000</v>
      </c>
      <c r="AX42" s="106">
        <f t="shared" si="30"/>
        <v>0</v>
      </c>
    </row>
    <row r="43" spans="1:50" s="91" customFormat="1" ht="25.5" x14ac:dyDescent="0.2">
      <c r="A43" s="4"/>
      <c r="B43" s="111" t="s">
        <v>77</v>
      </c>
      <c r="C43" s="112" t="s">
        <v>58</v>
      </c>
      <c r="D43" s="111" t="s">
        <v>2</v>
      </c>
      <c r="E43" s="111">
        <v>3</v>
      </c>
      <c r="F43" s="98"/>
      <c r="G43" s="111" t="str">
        <f t="shared" si="8"/>
        <v>2.1.15</v>
      </c>
      <c r="H43" s="112" t="str">
        <f t="shared" si="9"/>
        <v>Suministro e instalación de interruptores sencillos.</v>
      </c>
      <c r="I43" s="111" t="str">
        <f t="shared" si="10"/>
        <v>UN</v>
      </c>
      <c r="J43" s="111">
        <f t="shared" si="11"/>
        <v>3</v>
      </c>
      <c r="K43" s="95">
        <v>45000</v>
      </c>
      <c r="L43" s="113">
        <f t="shared" si="1"/>
        <v>135000</v>
      </c>
      <c r="N43" s="111" t="str">
        <f t="shared" si="12"/>
        <v>2.1.15</v>
      </c>
      <c r="O43" s="112" t="str">
        <f t="shared" si="13"/>
        <v>Suministro e instalación de interruptores sencillos.</v>
      </c>
      <c r="P43" s="111" t="str">
        <f t="shared" si="14"/>
        <v>UN</v>
      </c>
      <c r="Q43" s="111">
        <f t="shared" si="15"/>
        <v>3</v>
      </c>
      <c r="R43" s="95">
        <v>46800</v>
      </c>
      <c r="S43" s="113">
        <f t="shared" si="2"/>
        <v>140400</v>
      </c>
      <c r="T43" s="99"/>
      <c r="U43" s="111" t="str">
        <f t="shared" si="16"/>
        <v>2.1.15</v>
      </c>
      <c r="V43" s="112" t="str">
        <f t="shared" si="17"/>
        <v>Suministro e instalación de interruptores sencillos.</v>
      </c>
      <c r="W43" s="111" t="str">
        <f t="shared" si="18"/>
        <v>UN</v>
      </c>
      <c r="X43" s="111">
        <f t="shared" si="19"/>
        <v>3</v>
      </c>
      <c r="Y43" s="95">
        <v>71500</v>
      </c>
      <c r="Z43" s="113">
        <f t="shared" si="3"/>
        <v>214500</v>
      </c>
      <c r="AA43" s="97"/>
      <c r="AB43" s="113">
        <f t="shared" si="4"/>
        <v>45000</v>
      </c>
      <c r="AC43" s="113"/>
      <c r="AD43" s="113">
        <f t="shared" si="5"/>
        <v>54433</v>
      </c>
      <c r="AE43" s="113"/>
      <c r="AF43" s="113">
        <f t="shared" si="6"/>
        <v>0.20962222222222215</v>
      </c>
      <c r="AG43" s="113"/>
      <c r="AH43" s="113">
        <f t="shared" si="7"/>
        <v>49717</v>
      </c>
      <c r="AI43" s="113"/>
      <c r="AJ43" s="113">
        <f t="shared" si="47"/>
        <v>49717</v>
      </c>
      <c r="AK43" s="103">
        <f t="shared" si="48"/>
        <v>149151</v>
      </c>
      <c r="AN43" s="104">
        <f t="shared" si="22"/>
        <v>45000</v>
      </c>
      <c r="AO43" s="104">
        <f t="shared" si="23"/>
        <v>135000</v>
      </c>
      <c r="AP43" s="104">
        <f t="shared" si="24"/>
        <v>54433.333333333336</v>
      </c>
      <c r="AQ43" s="104">
        <f t="shared" si="25"/>
        <v>163300</v>
      </c>
      <c r="AR43" s="104">
        <f t="shared" si="26"/>
        <v>49716.666666666672</v>
      </c>
      <c r="AS43" s="104">
        <f t="shared" si="27"/>
        <v>149150</v>
      </c>
      <c r="AT43" s="105">
        <f t="shared" si="28"/>
        <v>-1</v>
      </c>
      <c r="AU43" s="105"/>
      <c r="AW43" s="91">
        <f t="shared" si="29"/>
        <v>135000</v>
      </c>
      <c r="AX43" s="106">
        <f t="shared" si="30"/>
        <v>0</v>
      </c>
    </row>
    <row r="44" spans="1:50" s="91" customFormat="1" ht="165.75" x14ac:dyDescent="0.2">
      <c r="A44" s="4"/>
      <c r="B44" s="111" t="s">
        <v>78</v>
      </c>
      <c r="C44" s="112" t="s">
        <v>59</v>
      </c>
      <c r="D44" s="111" t="s">
        <v>11</v>
      </c>
      <c r="E44" s="111">
        <v>12</v>
      </c>
      <c r="F44" s="98"/>
      <c r="G44" s="111" t="str">
        <f t="shared" si="8"/>
        <v>2.1.16</v>
      </c>
      <c r="H44" s="112" t="str">
        <f t="shared" si="9"/>
        <v>Fabricación e instalación de portón corredizo en aluminio en vano de 6 m de largo en dos hojas de 3 m de largo y 2 m de altura con marco en perfil de 3" x 1 1/2", dos verticales intermedios cada 1 m en perfil de 3" x 1", un horizontal intermedio en perfil de 3" x 1" y diez horizontales intermedios en perfil de 1" x 1". Incluye perfil de soporte a muro de 1 3/4" x 4" en ambos lados, sistema de rodamiento, obras civiles para riel inferior, riel inferior, carritos, cerradura de seguridad, manija y anclaje a muros.</v>
      </c>
      <c r="I44" s="111" t="str">
        <f t="shared" si="10"/>
        <v>M2</v>
      </c>
      <c r="J44" s="111">
        <f t="shared" si="11"/>
        <v>12</v>
      </c>
      <c r="K44" s="95">
        <v>820000</v>
      </c>
      <c r="L44" s="113">
        <f t="shared" si="1"/>
        <v>9840000</v>
      </c>
      <c r="N44" s="111" t="str">
        <f t="shared" si="12"/>
        <v>2.1.16</v>
      </c>
      <c r="O44" s="112" t="str">
        <f t="shared" si="13"/>
        <v>Fabricación e instalación de portón corredizo en aluminio en vano de 6 m de largo en dos hojas de 3 m de largo y 2 m de altura con marco en perfil de 3" x 1 1/2", dos verticales intermedios cada 1 m en perfil de 3" x 1", un horizontal intermedio en perfil de 3" x 1" y diez horizontales intermedios en perfil de 1" x 1". Incluye perfil de soporte a muro de 1 3/4" x 4" en ambos lados, sistema de rodamiento, obras civiles para riel inferior, riel inferior, carritos, cerradura de seguridad, manija y anclaje a muros.</v>
      </c>
      <c r="P44" s="111" t="str">
        <f t="shared" si="14"/>
        <v>M2</v>
      </c>
      <c r="Q44" s="111">
        <f t="shared" si="15"/>
        <v>12</v>
      </c>
      <c r="R44" s="95">
        <v>852800</v>
      </c>
      <c r="S44" s="113">
        <f t="shared" si="2"/>
        <v>10233600</v>
      </c>
      <c r="T44" s="99"/>
      <c r="U44" s="111" t="str">
        <f t="shared" si="16"/>
        <v>2.1.16</v>
      </c>
      <c r="V44" s="112" t="str">
        <f t="shared" si="17"/>
        <v>Fabricación e instalación de portón corredizo en aluminio en vano de 6 m de largo en dos hojas de 3 m de largo y 2 m de altura con marco en perfil de 3" x 1 1/2", dos verticales intermedios cada 1 m en perfil de 3" x 1", un horizontal intermedio en perfil de 3" x 1" y diez horizontales intermedios en perfil de 1" x 1". Incluye perfil de soporte a muro de 1 3/4" x 4" en ambos lados, sistema de rodamiento, obras civiles para riel inferior, riel inferior, carritos, cerradura de seguridad, manija y anclaje a muros.</v>
      </c>
      <c r="W44" s="111" t="str">
        <f t="shared" si="18"/>
        <v>M2</v>
      </c>
      <c r="X44" s="111">
        <f t="shared" si="19"/>
        <v>12</v>
      </c>
      <c r="Y44" s="95">
        <v>3850000.0000000005</v>
      </c>
      <c r="Z44" s="113">
        <f t="shared" si="3"/>
        <v>46200000.000000007</v>
      </c>
      <c r="AA44" s="97"/>
      <c r="AB44" s="113">
        <f t="shared" ref="AB44" si="63">ROUND(MIN(K44,R44),0)</f>
        <v>820000</v>
      </c>
      <c r="AC44" s="113"/>
      <c r="AD44" s="113">
        <f t="shared" ref="AD44" si="64">ROUND(AVERAGE(K44,R44),0)</f>
        <v>836400</v>
      </c>
      <c r="AE44" s="113"/>
      <c r="AF44" s="113">
        <f t="shared" si="6"/>
        <v>2.0000000000000018E-2</v>
      </c>
      <c r="AG44" s="113"/>
      <c r="AH44" s="113">
        <f t="shared" ref="AH44:AH45" si="65">ROUND(AVERAGE(AB44,AD44),0)</f>
        <v>828200</v>
      </c>
      <c r="AI44" s="113"/>
      <c r="AJ44" s="113">
        <f t="shared" si="47"/>
        <v>828200</v>
      </c>
      <c r="AK44" s="103">
        <f t="shared" si="48"/>
        <v>9938400</v>
      </c>
      <c r="AN44" s="104">
        <f t="shared" ref="AN44" si="66">+MIN(K44,R44)</f>
        <v>820000</v>
      </c>
      <c r="AO44" s="104">
        <f t="shared" si="23"/>
        <v>9840000</v>
      </c>
      <c r="AP44" s="104">
        <f t="shared" ref="AP44" si="67">+AVERAGE(K44,R44)</f>
        <v>836400</v>
      </c>
      <c r="AQ44" s="104">
        <f t="shared" si="25"/>
        <v>10036800</v>
      </c>
      <c r="AR44" s="104">
        <f t="shared" si="26"/>
        <v>828200</v>
      </c>
      <c r="AS44" s="104">
        <f t="shared" si="27"/>
        <v>9938400</v>
      </c>
      <c r="AT44" s="105">
        <f t="shared" si="28"/>
        <v>0</v>
      </c>
      <c r="AU44" s="105"/>
      <c r="AW44" s="91">
        <f t="shared" si="29"/>
        <v>9840000</v>
      </c>
      <c r="AX44" s="106">
        <f t="shared" si="30"/>
        <v>0</v>
      </c>
    </row>
    <row r="45" spans="1:50" s="91" customFormat="1" ht="140.25" x14ac:dyDescent="0.2">
      <c r="A45" s="4"/>
      <c r="B45" s="111" t="s">
        <v>79</v>
      </c>
      <c r="C45" s="112" t="s">
        <v>60</v>
      </c>
      <c r="D45" s="111" t="s">
        <v>2</v>
      </c>
      <c r="E45" s="111">
        <v>2</v>
      </c>
      <c r="F45" s="98"/>
      <c r="G45" s="111" t="str">
        <f t="shared" si="8"/>
        <v>2.1.17</v>
      </c>
      <c r="H45" s="112" t="str">
        <f t="shared" si="9"/>
        <v>Fabricación e instalación de puertas metálicas cortafuego entamboradas de 1 hoja. Incluye marco en el mismo material, cerradura de embutir con cerrojo accionado con la llave por ambos lados color cromo satinado con backset de 45 mm tipo pico de loro, bisagras, aplicación de anticorrosivo, pintura en esmalte color negro y gato hidráulico. (En la medida se incluye la medida del marco). Medidas de 1 m x 2 m.</v>
      </c>
      <c r="I45" s="111" t="str">
        <f t="shared" si="10"/>
        <v>UN</v>
      </c>
      <c r="J45" s="111">
        <f t="shared" si="11"/>
        <v>2</v>
      </c>
      <c r="K45" s="95">
        <v>4500000</v>
      </c>
      <c r="L45" s="113">
        <f t="shared" si="1"/>
        <v>9000000</v>
      </c>
      <c r="N45" s="111" t="str">
        <f t="shared" si="12"/>
        <v>2.1.17</v>
      </c>
      <c r="O45" s="112" t="str">
        <f t="shared" si="13"/>
        <v>Fabricación e instalación de puertas metálicas cortafuego entamboradas de 1 hoja. Incluye marco en el mismo material, cerradura de embutir con cerrojo accionado con la llave por ambos lados color cromo satinado con backset de 45 mm tipo pico de loro, bisagras, aplicación de anticorrosivo, pintura en esmalte color negro y gato hidráulico. (En la medida se incluye la medida del marco). Medidas de 1 m x 2 m.</v>
      </c>
      <c r="P45" s="111" t="str">
        <f t="shared" si="14"/>
        <v>UN</v>
      </c>
      <c r="Q45" s="111">
        <f t="shared" si="15"/>
        <v>2</v>
      </c>
      <c r="R45" s="95">
        <v>4680000</v>
      </c>
      <c r="S45" s="113">
        <f t="shared" si="2"/>
        <v>9360000</v>
      </c>
      <c r="T45" s="99"/>
      <c r="U45" s="111" t="str">
        <f t="shared" si="16"/>
        <v>2.1.17</v>
      </c>
      <c r="V45" s="112" t="str">
        <f t="shared" si="17"/>
        <v>Fabricación e instalación de puertas metálicas cortafuego entamboradas de 1 hoja. Incluye marco en el mismo material, cerradura de embutir con cerrojo accionado con la llave por ambos lados color cromo satinado con backset de 45 mm tipo pico de loro, bisagras, aplicación de anticorrosivo, pintura en esmalte color negro y gato hidráulico. (En la medida se incluye la medida del marco). Medidas de 1 m x 2 m.</v>
      </c>
      <c r="W45" s="111" t="str">
        <f t="shared" si="18"/>
        <v>UN</v>
      </c>
      <c r="X45" s="111">
        <f t="shared" si="19"/>
        <v>2</v>
      </c>
      <c r="Y45" s="95">
        <v>935000.00000000012</v>
      </c>
      <c r="Z45" s="113">
        <f t="shared" si="3"/>
        <v>1870000.0000000002</v>
      </c>
      <c r="AA45" s="97"/>
      <c r="AB45" s="113">
        <f t="shared" si="4"/>
        <v>935000</v>
      </c>
      <c r="AC45" s="113"/>
      <c r="AD45" s="113">
        <f t="shared" ref="AD45" si="68">ROUND(AVERAGE(K45,R45,Y45),0)</f>
        <v>3371667</v>
      </c>
      <c r="AE45" s="113"/>
      <c r="AF45" s="113">
        <f t="shared" si="6"/>
        <v>2.6060609625668447</v>
      </c>
      <c r="AG45" s="113"/>
      <c r="AH45" s="113">
        <f t="shared" si="65"/>
        <v>2153334</v>
      </c>
      <c r="AI45" s="113"/>
      <c r="AJ45" s="113">
        <f t="shared" si="47"/>
        <v>2153334</v>
      </c>
      <c r="AK45" s="103">
        <f t="shared" si="48"/>
        <v>4306668</v>
      </c>
      <c r="AN45" s="104">
        <f t="shared" si="22"/>
        <v>935000.00000000012</v>
      </c>
      <c r="AO45" s="104">
        <f t="shared" si="23"/>
        <v>1870000.0000000002</v>
      </c>
      <c r="AP45" s="104">
        <f t="shared" si="24"/>
        <v>3371666.6666666665</v>
      </c>
      <c r="AQ45" s="104">
        <f t="shared" si="25"/>
        <v>6743333.333333333</v>
      </c>
      <c r="AR45" s="104">
        <f t="shared" si="26"/>
        <v>2153333.3333333335</v>
      </c>
      <c r="AS45" s="104">
        <f t="shared" si="27"/>
        <v>4306666.666666667</v>
      </c>
      <c r="AT45" s="105">
        <f t="shared" si="28"/>
        <v>-1.3333333330228925</v>
      </c>
      <c r="AU45" s="105"/>
      <c r="AW45" s="91">
        <f t="shared" si="29"/>
        <v>1870000</v>
      </c>
      <c r="AX45" s="106">
        <f t="shared" si="30"/>
        <v>0</v>
      </c>
    </row>
    <row r="46" spans="1:50" s="91" customFormat="1" ht="280.5" x14ac:dyDescent="0.2">
      <c r="A46" s="4"/>
      <c r="B46" s="111" t="s">
        <v>80</v>
      </c>
      <c r="C46" s="112" t="s">
        <v>87</v>
      </c>
      <c r="D46" s="111" t="s">
        <v>11</v>
      </c>
      <c r="E46" s="111">
        <v>13.200000000000001</v>
      </c>
      <c r="F46" s="96" t="e">
        <f>SUM(#REF!)</f>
        <v>#REF!</v>
      </c>
      <c r="G46" s="111" t="str">
        <f t="shared" si="8"/>
        <v>2.1.18</v>
      </c>
      <c r="H46" s="112" t="str">
        <f t="shared" si="9"/>
        <v>Fabricación e instalación de cubierta de 6 m x 2,2 m en láminas de fibrocemento No. 6, perfil de hierro galvanizado cuadrado de 2" x 2" cada 80 cm con tramos de 2,2 m para completar los 6 m, perfil de hierro galvanizado cuadrado de 4" x 4" para cuatro columnas en cada esquina de 2,5 m de altura, perfil de hierro galvanizado rectangular de 2" x 4" para el perímetro de la cubierta (dos tramos de 2,2 m y dos tramos de 6 m) y platina para anclaje a piso  en lámina de 300 mm x 350 mm espesor 8 mm con cuatro perforaciones de 15 mm con sus respectivos pernos de anclaje. Incluye tornillería, aplicación de anticorrosivo, pintura en esmalte color negro, para la fijación a la placa existente se harán perforaciones de 5/8" y aplicación de perno de anclaje de 5/8" x 5 1/2", fijado con epóxico. Incluye los equipos y elementos para trabajar en altura.</v>
      </c>
      <c r="I46" s="111" t="str">
        <f t="shared" si="10"/>
        <v>M2</v>
      </c>
      <c r="J46" s="111">
        <f t="shared" si="11"/>
        <v>13.200000000000001</v>
      </c>
      <c r="K46" s="95">
        <v>1200000</v>
      </c>
      <c r="L46" s="113">
        <f t="shared" si="1"/>
        <v>15840000.000000002</v>
      </c>
      <c r="N46" s="111" t="str">
        <f t="shared" si="12"/>
        <v>2.1.18</v>
      </c>
      <c r="O46" s="112" t="str">
        <f t="shared" si="13"/>
        <v>Fabricación e instalación de cubierta de 6 m x 2,2 m en láminas de fibrocemento No. 6, perfil de hierro galvanizado cuadrado de 2" x 2" cada 80 cm con tramos de 2,2 m para completar los 6 m, perfil de hierro galvanizado cuadrado de 4" x 4" para cuatro columnas en cada esquina de 2,5 m de altura, perfil de hierro galvanizado rectangular de 2" x 4" para el perímetro de la cubierta (dos tramos de 2,2 m y dos tramos de 6 m) y platina para anclaje a piso  en lámina de 300 mm x 350 mm espesor 8 mm con cuatro perforaciones de 15 mm con sus respectivos pernos de anclaje. Incluye tornillería, aplicación de anticorrosivo, pintura en esmalte color negro, para la fijación a la placa existente se harán perforaciones de 5/8" y aplicación de perno de anclaje de 5/8" x 5 1/2", fijado con epóxico. Incluye los equipos y elementos para trabajar en altura.</v>
      </c>
      <c r="P46" s="111" t="str">
        <f t="shared" si="14"/>
        <v>M2</v>
      </c>
      <c r="Q46" s="111">
        <f t="shared" si="15"/>
        <v>13.200000000000001</v>
      </c>
      <c r="R46" s="95">
        <v>1248000</v>
      </c>
      <c r="S46" s="113">
        <f t="shared" si="2"/>
        <v>16473600.000000002</v>
      </c>
      <c r="T46" s="53"/>
      <c r="U46" s="111" t="str">
        <f t="shared" si="16"/>
        <v>2.1.18</v>
      </c>
      <c r="V46" s="112" t="str">
        <f t="shared" si="17"/>
        <v>Fabricación e instalación de cubierta de 6 m x 2,2 m en láminas de fibrocemento No. 6, perfil de hierro galvanizado cuadrado de 2" x 2" cada 80 cm con tramos de 2,2 m para completar los 6 m, perfil de hierro galvanizado cuadrado de 4" x 4" para cuatro columnas en cada esquina de 2,5 m de altura, perfil de hierro galvanizado rectangular de 2" x 4" para el perímetro de la cubierta (dos tramos de 2,2 m y dos tramos de 6 m) y platina para anclaje a piso  en lámina de 300 mm x 350 mm espesor 8 mm con cuatro perforaciones de 15 mm con sus respectivos pernos de anclaje. Incluye tornillería, aplicación de anticorrosivo, pintura en esmalte color negro, para la fijación a la placa existente se harán perforaciones de 5/8" y aplicación de perno de anclaje de 5/8" x 5 1/2", fijado con epóxico. Incluye los equipos y elementos para trabajar en altura.</v>
      </c>
      <c r="W46" s="111" t="str">
        <f t="shared" si="18"/>
        <v>M2</v>
      </c>
      <c r="X46" s="111">
        <f t="shared" si="19"/>
        <v>13.200000000000001</v>
      </c>
      <c r="Y46" s="95">
        <v>71500</v>
      </c>
      <c r="Z46" s="113">
        <f t="shared" si="3"/>
        <v>943800.00000000012</v>
      </c>
      <c r="AA46" s="97"/>
      <c r="AB46" s="113">
        <f t="shared" ref="AB46" si="69">ROUND(MIN(K46,R46),0)</f>
        <v>1200000</v>
      </c>
      <c r="AC46" s="113"/>
      <c r="AD46" s="113">
        <f t="shared" ref="AD46" si="70">ROUND(AVERAGE(K46,R46),0)</f>
        <v>1224000</v>
      </c>
      <c r="AE46" s="113"/>
      <c r="AF46" s="113">
        <f t="shared" si="6"/>
        <v>2.0000000000000018E-2</v>
      </c>
      <c r="AG46" s="113"/>
      <c r="AH46" s="113">
        <f t="shared" si="7"/>
        <v>1212000</v>
      </c>
      <c r="AI46" s="113"/>
      <c r="AJ46" s="113">
        <f t="shared" si="47"/>
        <v>1212000</v>
      </c>
      <c r="AK46" s="103">
        <f t="shared" si="48"/>
        <v>15998400.000000002</v>
      </c>
      <c r="AN46" s="104">
        <f>+MIN(K46,R46)</f>
        <v>1200000</v>
      </c>
      <c r="AO46" s="104">
        <f t="shared" si="23"/>
        <v>15840000.000000002</v>
      </c>
      <c r="AP46" s="104">
        <f>+AVERAGE(K46,R46)</f>
        <v>1224000</v>
      </c>
      <c r="AQ46" s="104">
        <f t="shared" si="25"/>
        <v>16156800.000000002</v>
      </c>
      <c r="AR46" s="104">
        <f t="shared" si="26"/>
        <v>1212000</v>
      </c>
      <c r="AS46" s="104">
        <f t="shared" si="27"/>
        <v>15998400.000000002</v>
      </c>
      <c r="AT46" s="105">
        <f t="shared" si="28"/>
        <v>0</v>
      </c>
      <c r="AU46" s="105"/>
      <c r="AW46" s="91">
        <f t="shared" si="29"/>
        <v>15840000.000000002</v>
      </c>
      <c r="AX46" s="106">
        <f t="shared" si="30"/>
        <v>0</v>
      </c>
    </row>
    <row r="47" spans="1:50" s="91" customFormat="1" ht="15" x14ac:dyDescent="0.2">
      <c r="A47" s="4"/>
      <c r="B47" s="68" t="s">
        <v>42</v>
      </c>
      <c r="C47" s="73" t="s">
        <v>37</v>
      </c>
      <c r="D47" s="68"/>
      <c r="E47" s="68"/>
      <c r="F47" s="98"/>
      <c r="G47" s="68" t="str">
        <f t="shared" si="8"/>
        <v>2.2</v>
      </c>
      <c r="H47" s="73" t="str">
        <f t="shared" si="9"/>
        <v>Orden y aseo</v>
      </c>
      <c r="I47" s="68">
        <f t="shared" si="10"/>
        <v>0</v>
      </c>
      <c r="J47" s="68">
        <f t="shared" si="11"/>
        <v>0</v>
      </c>
      <c r="K47" s="80"/>
      <c r="L47" s="88">
        <f>+SUM(L48:L49)</f>
        <v>1400000</v>
      </c>
      <c r="N47" s="68" t="str">
        <f t="shared" si="12"/>
        <v>2.2</v>
      </c>
      <c r="O47" s="73" t="str">
        <f t="shared" si="13"/>
        <v>Orden y aseo</v>
      </c>
      <c r="P47" s="68">
        <f t="shared" si="14"/>
        <v>0</v>
      </c>
      <c r="Q47" s="68">
        <f t="shared" si="15"/>
        <v>0</v>
      </c>
      <c r="R47" s="80"/>
      <c r="S47" s="88">
        <f>+SUM(S48:S49)</f>
        <v>1456000</v>
      </c>
      <c r="T47" s="99"/>
      <c r="U47" s="68" t="str">
        <f t="shared" si="16"/>
        <v>2.2</v>
      </c>
      <c r="V47" s="73" t="str">
        <f t="shared" si="17"/>
        <v>Orden y aseo</v>
      </c>
      <c r="W47" s="68">
        <f t="shared" si="18"/>
        <v>0</v>
      </c>
      <c r="X47" s="68">
        <f t="shared" si="19"/>
        <v>0</v>
      </c>
      <c r="Y47" s="80"/>
      <c r="Z47" s="88">
        <f>+SUM(Z48:Z49)</f>
        <v>264000</v>
      </c>
      <c r="AA47" s="97"/>
      <c r="AB47" s="88">
        <f t="shared" si="4"/>
        <v>0</v>
      </c>
      <c r="AC47" s="88"/>
      <c r="AD47" s="88"/>
      <c r="AE47" s="88"/>
      <c r="AF47" s="88" t="e">
        <f t="shared" si="6"/>
        <v>#DIV/0!</v>
      </c>
      <c r="AG47" s="88"/>
      <c r="AH47" s="88">
        <f t="shared" si="7"/>
        <v>0</v>
      </c>
      <c r="AI47" s="88"/>
      <c r="AJ47" s="88">
        <f t="shared" ref="AJ47" si="71">ROUND(AB47,0)</f>
        <v>0</v>
      </c>
      <c r="AK47" s="88">
        <f>+SUM(AK48:AK49)</f>
        <v>1414000</v>
      </c>
      <c r="AN47" s="104">
        <f t="shared" si="22"/>
        <v>0</v>
      </c>
      <c r="AO47" s="104">
        <f t="shared" si="23"/>
        <v>0</v>
      </c>
      <c r="AP47" s="104"/>
      <c r="AQ47" s="104"/>
      <c r="AR47" s="104"/>
      <c r="AS47" s="104">
        <f t="shared" si="27"/>
        <v>0</v>
      </c>
      <c r="AT47" s="105"/>
      <c r="AU47" s="105"/>
      <c r="AW47" s="91">
        <f t="shared" si="29"/>
        <v>0</v>
      </c>
      <c r="AX47" s="106">
        <f t="shared" si="30"/>
        <v>0</v>
      </c>
    </row>
    <row r="48" spans="1:50" s="91" customFormat="1" ht="15" x14ac:dyDescent="0.2">
      <c r="A48" s="4"/>
      <c r="B48" s="111" t="s">
        <v>43</v>
      </c>
      <c r="C48" s="112" t="s">
        <v>38</v>
      </c>
      <c r="D48" s="111" t="s">
        <v>61</v>
      </c>
      <c r="E48" s="111">
        <v>1</v>
      </c>
      <c r="F48" s="98"/>
      <c r="G48" s="111" t="str">
        <f t="shared" si="8"/>
        <v>2.2.1</v>
      </c>
      <c r="H48" s="112" t="str">
        <f t="shared" si="9"/>
        <v>Orden y aseo final.</v>
      </c>
      <c r="I48" s="111" t="str">
        <f t="shared" si="10"/>
        <v>GLOBAL</v>
      </c>
      <c r="J48" s="111">
        <f t="shared" si="11"/>
        <v>1</v>
      </c>
      <c r="K48" s="95">
        <v>650000</v>
      </c>
      <c r="L48" s="113">
        <f t="shared" ref="L48:L49" si="72">J48*K48</f>
        <v>650000</v>
      </c>
      <c r="N48" s="111" t="str">
        <f t="shared" si="12"/>
        <v>2.2.1</v>
      </c>
      <c r="O48" s="112" t="str">
        <f t="shared" si="13"/>
        <v>Orden y aseo final.</v>
      </c>
      <c r="P48" s="111" t="str">
        <f t="shared" si="14"/>
        <v>GLOBAL</v>
      </c>
      <c r="Q48" s="111">
        <f t="shared" si="15"/>
        <v>1</v>
      </c>
      <c r="R48" s="95">
        <v>676000</v>
      </c>
      <c r="S48" s="113">
        <f t="shared" ref="S48:S49" si="73">Q48*R48</f>
        <v>676000</v>
      </c>
      <c r="T48" s="99"/>
      <c r="U48" s="111" t="str">
        <f t="shared" si="16"/>
        <v>2.2.1</v>
      </c>
      <c r="V48" s="112" t="str">
        <f t="shared" si="17"/>
        <v>Orden y aseo final.</v>
      </c>
      <c r="W48" s="111" t="str">
        <f t="shared" si="18"/>
        <v>GLOBAL</v>
      </c>
      <c r="X48" s="111">
        <f t="shared" si="19"/>
        <v>1</v>
      </c>
      <c r="Y48" s="95">
        <v>132000</v>
      </c>
      <c r="Z48" s="113">
        <f t="shared" ref="Z48:Z49" si="74">X48*Y48</f>
        <v>132000</v>
      </c>
      <c r="AA48" s="97"/>
      <c r="AB48" s="113">
        <f t="shared" ref="AB48:AB49" si="75">ROUND(MIN(K48,R48),0)</f>
        <v>650000</v>
      </c>
      <c r="AC48" s="113"/>
      <c r="AD48" s="113">
        <f t="shared" ref="AD48:AD49" si="76">ROUND(AVERAGE(K48,R48),0)</f>
        <v>663000</v>
      </c>
      <c r="AE48" s="113"/>
      <c r="AF48" s="113">
        <f t="shared" si="6"/>
        <v>2.0000000000000018E-2</v>
      </c>
      <c r="AG48" s="113"/>
      <c r="AH48" s="113">
        <f t="shared" ref="AH48" si="77">ROUND(AVERAGE(AB48,AD48),0)</f>
        <v>656500</v>
      </c>
      <c r="AI48" s="113"/>
      <c r="AJ48" s="113">
        <f t="shared" ref="AJ48:AJ49" si="78">ROUND(AH48,0)</f>
        <v>656500</v>
      </c>
      <c r="AK48" s="103">
        <f t="shared" ref="AK48:AK49" si="79">E48*AJ48</f>
        <v>656500</v>
      </c>
      <c r="AN48" s="104">
        <f t="shared" ref="AN48:AN49" si="80">+MIN(K48,R48)</f>
        <v>650000</v>
      </c>
      <c r="AO48" s="104">
        <f t="shared" si="23"/>
        <v>650000</v>
      </c>
      <c r="AP48" s="104">
        <f t="shared" ref="AP48:AP49" si="81">+AVERAGE(K48,R48)</f>
        <v>663000</v>
      </c>
      <c r="AQ48" s="104">
        <f t="shared" si="25"/>
        <v>663000</v>
      </c>
      <c r="AR48" s="104">
        <f t="shared" si="26"/>
        <v>656500</v>
      </c>
      <c r="AS48" s="104">
        <f t="shared" si="27"/>
        <v>656500</v>
      </c>
      <c r="AT48" s="105">
        <f t="shared" si="28"/>
        <v>0</v>
      </c>
      <c r="AU48" s="105"/>
      <c r="AW48" s="91">
        <f t="shared" si="29"/>
        <v>650000</v>
      </c>
      <c r="AX48" s="106">
        <f t="shared" si="30"/>
        <v>0</v>
      </c>
    </row>
    <row r="49" spans="1:50" s="91" customFormat="1" ht="25.5" x14ac:dyDescent="0.2">
      <c r="A49" s="4"/>
      <c r="B49" s="111" t="s">
        <v>44</v>
      </c>
      <c r="C49" s="112" t="s">
        <v>39</v>
      </c>
      <c r="D49" s="111" t="s">
        <v>61</v>
      </c>
      <c r="E49" s="111">
        <v>1</v>
      </c>
      <c r="F49" s="98"/>
      <c r="G49" s="111" t="str">
        <f t="shared" si="8"/>
        <v>2.2.2</v>
      </c>
      <c r="H49" s="112" t="str">
        <f t="shared" si="9"/>
        <v>Retiro de todos los escombros producto de todas las actividades contempladas.</v>
      </c>
      <c r="I49" s="111" t="str">
        <f t="shared" si="10"/>
        <v>GLOBAL</v>
      </c>
      <c r="J49" s="111">
        <f t="shared" si="11"/>
        <v>1</v>
      </c>
      <c r="K49" s="95">
        <v>750000</v>
      </c>
      <c r="L49" s="113">
        <f t="shared" si="72"/>
        <v>750000</v>
      </c>
      <c r="N49" s="111" t="str">
        <f t="shared" si="12"/>
        <v>2.2.2</v>
      </c>
      <c r="O49" s="112" t="str">
        <f t="shared" si="13"/>
        <v>Retiro de todos los escombros producto de todas las actividades contempladas.</v>
      </c>
      <c r="P49" s="111" t="str">
        <f t="shared" si="14"/>
        <v>GLOBAL</v>
      </c>
      <c r="Q49" s="111">
        <f t="shared" si="15"/>
        <v>1</v>
      </c>
      <c r="R49" s="95">
        <v>780000</v>
      </c>
      <c r="S49" s="113">
        <f t="shared" si="73"/>
        <v>780000</v>
      </c>
      <c r="T49" s="99"/>
      <c r="U49" s="111" t="str">
        <f t="shared" si="16"/>
        <v>2.2.2</v>
      </c>
      <c r="V49" s="112" t="str">
        <f t="shared" si="17"/>
        <v>Retiro de todos los escombros producto de todas las actividades contempladas.</v>
      </c>
      <c r="W49" s="111" t="str">
        <f t="shared" si="18"/>
        <v>GLOBAL</v>
      </c>
      <c r="X49" s="111">
        <f t="shared" si="19"/>
        <v>1</v>
      </c>
      <c r="Y49" s="95">
        <v>132000</v>
      </c>
      <c r="Z49" s="113">
        <f t="shared" si="74"/>
        <v>132000</v>
      </c>
      <c r="AA49" s="97"/>
      <c r="AB49" s="113">
        <f t="shared" si="75"/>
        <v>750000</v>
      </c>
      <c r="AC49" s="113"/>
      <c r="AD49" s="113">
        <f t="shared" si="76"/>
        <v>765000</v>
      </c>
      <c r="AE49" s="113"/>
      <c r="AF49" s="113">
        <f t="shared" si="6"/>
        <v>2.0000000000000018E-2</v>
      </c>
      <c r="AG49" s="113"/>
      <c r="AH49" s="113">
        <f t="shared" si="7"/>
        <v>757500</v>
      </c>
      <c r="AI49" s="113"/>
      <c r="AJ49" s="113">
        <f t="shared" si="78"/>
        <v>757500</v>
      </c>
      <c r="AK49" s="103">
        <f t="shared" si="79"/>
        <v>757500</v>
      </c>
      <c r="AN49" s="104">
        <f t="shared" si="80"/>
        <v>750000</v>
      </c>
      <c r="AO49" s="104">
        <f t="shared" si="23"/>
        <v>750000</v>
      </c>
      <c r="AP49" s="104">
        <f t="shared" si="81"/>
        <v>765000</v>
      </c>
      <c r="AQ49" s="104">
        <f t="shared" si="25"/>
        <v>765000</v>
      </c>
      <c r="AR49" s="104">
        <f t="shared" si="26"/>
        <v>757500</v>
      </c>
      <c r="AS49" s="104">
        <f t="shared" si="27"/>
        <v>757500</v>
      </c>
      <c r="AT49" s="105">
        <f t="shared" si="28"/>
        <v>0</v>
      </c>
      <c r="AU49" s="105"/>
      <c r="AW49" s="91">
        <f t="shared" si="29"/>
        <v>750000</v>
      </c>
      <c r="AX49" s="106">
        <f t="shared" si="30"/>
        <v>0</v>
      </c>
    </row>
    <row r="50" spans="1:50" s="91" customFormat="1" ht="15.75" thickBot="1" x14ac:dyDescent="0.25">
      <c r="A50" s="4"/>
      <c r="B50" s="121"/>
      <c r="C50" s="122"/>
      <c r="D50" s="123"/>
      <c r="E50" s="123"/>
      <c r="F50" s="98"/>
      <c r="G50" s="121"/>
      <c r="H50" s="122"/>
      <c r="I50" s="124"/>
      <c r="J50" s="124"/>
      <c r="K50" s="125"/>
      <c r="L50" s="126"/>
      <c r="N50" s="121"/>
      <c r="O50" s="122"/>
      <c r="P50" s="124"/>
      <c r="Q50" s="124"/>
      <c r="R50" s="124"/>
      <c r="S50" s="126"/>
      <c r="T50" s="99"/>
      <c r="U50" s="121"/>
      <c r="V50" s="122"/>
      <c r="W50" s="124"/>
      <c r="X50" s="124"/>
      <c r="Y50" s="124"/>
      <c r="Z50" s="126"/>
      <c r="AA50" s="97"/>
      <c r="AB50" s="127"/>
      <c r="AC50" s="127"/>
      <c r="AD50" s="127"/>
      <c r="AE50" s="127"/>
      <c r="AF50" s="127"/>
      <c r="AG50" s="127"/>
      <c r="AH50" s="127"/>
      <c r="AI50" s="127"/>
      <c r="AJ50" s="122"/>
      <c r="AK50" s="126"/>
    </row>
    <row r="51" spans="1:50" s="91" customFormat="1" ht="15.75" thickBot="1" x14ac:dyDescent="0.25">
      <c r="A51" s="4"/>
      <c r="B51" s="68"/>
      <c r="C51" s="69" t="s">
        <v>4</v>
      </c>
      <c r="D51" s="128"/>
      <c r="E51" s="129"/>
      <c r="F51" s="96"/>
      <c r="G51" s="69" t="s">
        <v>4</v>
      </c>
      <c r="H51" s="130"/>
      <c r="I51" s="70"/>
      <c r="J51" s="70"/>
      <c r="K51" s="81"/>
      <c r="L51" s="89">
        <f>+L11+L27</f>
        <v>93474380</v>
      </c>
      <c r="N51" s="69" t="s">
        <v>4</v>
      </c>
      <c r="O51" s="130"/>
      <c r="P51" s="70"/>
      <c r="Q51" s="70"/>
      <c r="R51" s="71"/>
      <c r="S51" s="89">
        <f>+S11+S27</f>
        <v>97213355.200000003</v>
      </c>
      <c r="T51" s="57"/>
      <c r="U51" s="69" t="s">
        <v>4</v>
      </c>
      <c r="V51" s="130"/>
      <c r="W51" s="70"/>
      <c r="X51" s="70"/>
      <c r="Y51" s="71"/>
      <c r="Z51" s="89">
        <f>+Z11+Z27</f>
        <v>114048286.00000001</v>
      </c>
      <c r="AA51" s="97"/>
      <c r="AB51" s="131"/>
      <c r="AC51" s="132"/>
      <c r="AD51" s="133"/>
      <c r="AE51" s="132"/>
      <c r="AF51" s="134"/>
      <c r="AG51" s="132"/>
      <c r="AH51" s="131"/>
      <c r="AJ51" s="135" t="s">
        <v>4</v>
      </c>
      <c r="AK51" s="89">
        <f>+AK11+AK27</f>
        <v>108999158.31</v>
      </c>
      <c r="AN51" s="104">
        <f t="shared" ref="AN51" si="82">+MIN(K51,R51,Y51)</f>
        <v>0</v>
      </c>
      <c r="AO51" s="104">
        <f t="shared" ref="AO51:AW51" si="83">+SUM(AO13:AO49)</f>
        <v>100419044</v>
      </c>
      <c r="AP51" s="104">
        <f t="shared" si="83"/>
        <v>10524790</v>
      </c>
      <c r="AQ51" s="104">
        <f t="shared" si="83"/>
        <v>117578889.06666665</v>
      </c>
      <c r="AR51" s="104">
        <f t="shared" si="83"/>
        <v>8203044.9999999991</v>
      </c>
      <c r="AS51" s="104">
        <f t="shared" si="83"/>
        <v>108998966.53333335</v>
      </c>
      <c r="AT51" s="104">
        <f t="shared" si="83"/>
        <v>-191.77666667336598</v>
      </c>
      <c r="AU51" s="104">
        <f t="shared" si="83"/>
        <v>0</v>
      </c>
      <c r="AV51" s="104">
        <f t="shared" si="83"/>
        <v>0</v>
      </c>
      <c r="AW51" s="104">
        <f t="shared" si="83"/>
        <v>82550744</v>
      </c>
    </row>
    <row r="52" spans="1:50" s="91" customFormat="1" ht="26.25" thickBot="1" x14ac:dyDescent="0.25">
      <c r="A52" s="4"/>
      <c r="B52" s="111"/>
      <c r="C52" s="58" t="s">
        <v>5</v>
      </c>
      <c r="D52" s="136"/>
      <c r="E52" s="137"/>
      <c r="F52" s="98"/>
      <c r="G52" s="58" t="s">
        <v>5</v>
      </c>
      <c r="H52" s="59"/>
      <c r="I52" s="136"/>
      <c r="J52" s="137"/>
      <c r="K52" s="138"/>
      <c r="L52" s="90">
        <f>SUM(L53:L56)</f>
        <v>28930320.610000003</v>
      </c>
      <c r="N52" s="58" t="s">
        <v>5</v>
      </c>
      <c r="O52" s="59"/>
      <c r="P52" s="136"/>
      <c r="Q52" s="137"/>
      <c r="R52" s="136"/>
      <c r="S52" s="56">
        <f>SUM(S53:S56)</f>
        <v>31059666.986400001</v>
      </c>
      <c r="T52" s="57"/>
      <c r="U52" s="58" t="s">
        <v>5</v>
      </c>
      <c r="V52" s="59"/>
      <c r="W52" s="136"/>
      <c r="X52" s="137"/>
      <c r="Y52" s="136"/>
      <c r="Z52" s="56">
        <f>SUM(Z53:Z56)</f>
        <v>31876495.937000003</v>
      </c>
      <c r="AA52" s="97"/>
      <c r="AB52" s="131"/>
      <c r="AC52" s="132"/>
      <c r="AD52" s="133"/>
      <c r="AE52" s="132"/>
      <c r="AF52" s="139"/>
      <c r="AG52" s="132"/>
      <c r="AH52" s="131"/>
      <c r="AJ52" s="140" t="s">
        <v>5</v>
      </c>
      <c r="AK52" s="56">
        <f>SUM(AK53:AK56)</f>
        <v>31736922</v>
      </c>
    </row>
    <row r="53" spans="1:50" s="91" customFormat="1" ht="15" x14ac:dyDescent="0.2">
      <c r="A53" s="4"/>
      <c r="B53" s="111"/>
      <c r="C53" s="141" t="s">
        <v>6</v>
      </c>
      <c r="D53" s="142"/>
      <c r="E53" s="143"/>
      <c r="F53" s="98"/>
      <c r="G53" s="144"/>
      <c r="H53" s="141" t="s">
        <v>6</v>
      </c>
      <c r="I53" s="142">
        <v>0.23</v>
      </c>
      <c r="J53" s="143"/>
      <c r="K53" s="145"/>
      <c r="L53" s="146">
        <f>L51*I53</f>
        <v>21499107.400000002</v>
      </c>
      <c r="N53" s="144"/>
      <c r="O53" s="141" t="s">
        <v>6</v>
      </c>
      <c r="P53" s="142">
        <v>0.24</v>
      </c>
      <c r="Q53" s="143"/>
      <c r="R53" s="147"/>
      <c r="S53" s="148">
        <f>S51*P53</f>
        <v>23331205.248</v>
      </c>
      <c r="T53" s="149"/>
      <c r="U53" s="144"/>
      <c r="V53" s="141" t="s">
        <v>6</v>
      </c>
      <c r="W53" s="142">
        <v>0.21</v>
      </c>
      <c r="X53" s="143"/>
      <c r="Y53" s="147"/>
      <c r="Z53" s="148">
        <f>Z51*W53</f>
        <v>23950140.060000002</v>
      </c>
      <c r="AA53" s="97"/>
      <c r="AB53" s="150">
        <f>MIN(I53,P53,W53)</f>
        <v>0.21</v>
      </c>
      <c r="AC53" s="151"/>
      <c r="AD53" s="150">
        <f>AVERAGE(I53,P53,W53)</f>
        <v>0.22666666666666666</v>
      </c>
      <c r="AE53" s="151"/>
      <c r="AF53" s="150">
        <f t="shared" ref="AF53:AF56" si="84">($AD53/$AB53)-1</f>
        <v>7.9365079365079305E-2</v>
      </c>
      <c r="AG53" s="151"/>
      <c r="AH53" s="152">
        <f>AVERAGE(AB53,AD53)</f>
        <v>0.21833333333333332</v>
      </c>
      <c r="AJ53" s="153">
        <f>+AH53</f>
        <v>0.21833333333333332</v>
      </c>
      <c r="AK53" s="146">
        <f>ROUND(AK51*AJ53,0)</f>
        <v>23798150</v>
      </c>
      <c r="AN53" s="154">
        <f>+MIN(I53,P53,W53)</f>
        <v>0.21</v>
      </c>
      <c r="AO53" s="104">
        <f>+AN53*$AO$51</f>
        <v>21087999.239999998</v>
      </c>
      <c r="AP53" s="154">
        <f t="shared" ref="AP53:AP55" si="85">+AVERAGE(I53,P53,W53)</f>
        <v>0.22666666666666666</v>
      </c>
      <c r="AQ53" s="104">
        <f>+AP53*$AQ$51</f>
        <v>26651214.855111107</v>
      </c>
      <c r="AR53" s="154">
        <f t="shared" ref="AR53:AR56" si="86">+(AN53+AP53)/2</f>
        <v>0.21833333333333332</v>
      </c>
      <c r="AS53" s="104">
        <f>+AR53*$AS$51</f>
        <v>23798107.693111114</v>
      </c>
      <c r="AT53" s="104"/>
      <c r="AU53" s="104">
        <f t="shared" ref="AU53:AV53" si="87">+AT53*$AO$51</f>
        <v>0</v>
      </c>
      <c r="AV53" s="104">
        <f t="shared" si="87"/>
        <v>0</v>
      </c>
      <c r="AW53" s="104">
        <f>+$AW$51*$AB53</f>
        <v>17335656.239999998</v>
      </c>
    </row>
    <row r="54" spans="1:50" s="91" customFormat="1" ht="15" customHeight="1" x14ac:dyDescent="0.2">
      <c r="A54" s="4"/>
      <c r="B54" s="155"/>
      <c r="C54" s="156" t="s">
        <v>7</v>
      </c>
      <c r="D54" s="157"/>
      <c r="E54" s="158"/>
      <c r="F54" s="98"/>
      <c r="G54" s="155"/>
      <c r="H54" s="156" t="s">
        <v>7</v>
      </c>
      <c r="I54" s="157">
        <v>0.02</v>
      </c>
      <c r="J54" s="158"/>
      <c r="K54" s="159"/>
      <c r="L54" s="160">
        <f>L51*I54</f>
        <v>1869487.6</v>
      </c>
      <c r="N54" s="155"/>
      <c r="O54" s="156" t="s">
        <v>7</v>
      </c>
      <c r="P54" s="157">
        <v>0.02</v>
      </c>
      <c r="Q54" s="158"/>
      <c r="R54" s="161"/>
      <c r="S54" s="162">
        <f>S51*P54</f>
        <v>1944267.1040000001</v>
      </c>
      <c r="T54" s="149"/>
      <c r="U54" s="155"/>
      <c r="V54" s="156" t="s">
        <v>7</v>
      </c>
      <c r="W54" s="157">
        <v>0.01</v>
      </c>
      <c r="X54" s="158"/>
      <c r="Y54" s="161"/>
      <c r="Z54" s="162">
        <f>Z51*W54</f>
        <v>1140482.8600000001</v>
      </c>
      <c r="AA54" s="97"/>
      <c r="AB54" s="150">
        <f t="shared" ref="AB54:AB56" si="88">MIN(I54,P54,W54)</f>
        <v>0.01</v>
      </c>
      <c r="AC54" s="163"/>
      <c r="AD54" s="150">
        <f t="shared" ref="AD54:AD56" si="89">AVERAGE(I54,P54,W54)</f>
        <v>1.6666666666666666E-2</v>
      </c>
      <c r="AE54" s="163"/>
      <c r="AF54" s="164">
        <f t="shared" si="84"/>
        <v>0.66666666666666652</v>
      </c>
      <c r="AG54" s="163"/>
      <c r="AH54" s="152">
        <f t="shared" ref="AH54:AH56" si="90">AVERAGE(AB54,AD54)</f>
        <v>1.3333333333333332E-2</v>
      </c>
      <c r="AJ54" s="153">
        <f t="shared" ref="AJ54:AJ55" si="91">+AH54</f>
        <v>1.3333333333333332E-2</v>
      </c>
      <c r="AK54" s="160">
        <f>ROUND(AK51*AJ54,0)</f>
        <v>1453322</v>
      </c>
      <c r="AN54" s="154">
        <f t="shared" ref="AN54:AN56" si="92">+MIN(I54,P54,W54)</f>
        <v>0.01</v>
      </c>
      <c r="AO54" s="104">
        <f t="shared" ref="AO54:AO55" si="93">+AN54*$AO$51</f>
        <v>1004190.4400000001</v>
      </c>
      <c r="AP54" s="154">
        <f t="shared" si="85"/>
        <v>1.6666666666666666E-2</v>
      </c>
      <c r="AQ54" s="104">
        <f t="shared" ref="AQ54:AQ55" si="94">+AP54*$AQ$51</f>
        <v>1959648.1511111108</v>
      </c>
      <c r="AR54" s="154">
        <f t="shared" si="86"/>
        <v>1.3333333333333332E-2</v>
      </c>
      <c r="AS54" s="104">
        <f t="shared" ref="AS54:AS55" si="95">+AR54*$AS$51</f>
        <v>1453319.5537777778</v>
      </c>
      <c r="AW54" s="104">
        <f t="shared" ref="AW54:AW55" si="96">+$AW$51*$AB54</f>
        <v>825507.44000000006</v>
      </c>
    </row>
    <row r="55" spans="1:50" s="91" customFormat="1" ht="15" x14ac:dyDescent="0.2">
      <c r="A55" s="4"/>
      <c r="B55" s="155"/>
      <c r="C55" s="156" t="s">
        <v>8</v>
      </c>
      <c r="D55" s="157"/>
      <c r="E55" s="158"/>
      <c r="F55" s="98"/>
      <c r="G55" s="155"/>
      <c r="H55" s="156" t="s">
        <v>8</v>
      </c>
      <c r="I55" s="157">
        <v>0.05</v>
      </c>
      <c r="J55" s="158"/>
      <c r="K55" s="159"/>
      <c r="L55" s="160">
        <f>L51*I55</f>
        <v>4673719</v>
      </c>
      <c r="N55" s="155"/>
      <c r="O55" s="156" t="s">
        <v>8</v>
      </c>
      <c r="P55" s="157">
        <v>0.05</v>
      </c>
      <c r="Q55" s="158"/>
      <c r="R55" s="161"/>
      <c r="S55" s="162">
        <f>S51*P55</f>
        <v>4860667.7600000007</v>
      </c>
      <c r="T55" s="149"/>
      <c r="U55" s="155"/>
      <c r="V55" s="156" t="s">
        <v>8</v>
      </c>
      <c r="W55" s="157">
        <v>0.05</v>
      </c>
      <c r="X55" s="158"/>
      <c r="Y55" s="161"/>
      <c r="Z55" s="162">
        <f>Z51*W55</f>
        <v>5702414.3000000007</v>
      </c>
      <c r="AA55" s="97"/>
      <c r="AB55" s="150">
        <f t="shared" si="88"/>
        <v>0.05</v>
      </c>
      <c r="AC55" s="163"/>
      <c r="AD55" s="150">
        <f t="shared" si="89"/>
        <v>5.000000000000001E-2</v>
      </c>
      <c r="AE55" s="163"/>
      <c r="AF55" s="164">
        <f t="shared" si="84"/>
        <v>0</v>
      </c>
      <c r="AG55" s="163"/>
      <c r="AH55" s="152">
        <f t="shared" si="90"/>
        <v>0.05</v>
      </c>
      <c r="AJ55" s="153">
        <f t="shared" si="91"/>
        <v>0.05</v>
      </c>
      <c r="AK55" s="160">
        <f>ROUND(AK51*AJ55,0)</f>
        <v>5449958</v>
      </c>
      <c r="AN55" s="154">
        <f t="shared" si="92"/>
        <v>0.05</v>
      </c>
      <c r="AO55" s="104">
        <f t="shared" si="93"/>
        <v>5020952.2</v>
      </c>
      <c r="AP55" s="154">
        <f t="shared" si="85"/>
        <v>5.000000000000001E-2</v>
      </c>
      <c r="AQ55" s="104">
        <f t="shared" si="94"/>
        <v>5878944.4533333331</v>
      </c>
      <c r="AR55" s="154">
        <f t="shared" si="86"/>
        <v>0.05</v>
      </c>
      <c r="AS55" s="104">
        <f t="shared" si="95"/>
        <v>5449948.3266666681</v>
      </c>
      <c r="AU55" s="105"/>
      <c r="AW55" s="104">
        <f t="shared" si="96"/>
        <v>4127537.2</v>
      </c>
    </row>
    <row r="56" spans="1:50" s="91" customFormat="1" ht="15.75" thickBot="1" x14ac:dyDescent="0.25">
      <c r="A56" s="4"/>
      <c r="B56" s="165"/>
      <c r="C56" s="166" t="s">
        <v>9</v>
      </c>
      <c r="D56" s="167"/>
      <c r="E56" s="168"/>
      <c r="F56" s="98"/>
      <c r="G56" s="165"/>
      <c r="H56" s="166" t="s">
        <v>9</v>
      </c>
      <c r="I56" s="167">
        <v>0.19</v>
      </c>
      <c r="J56" s="168"/>
      <c r="K56" s="169"/>
      <c r="L56" s="170">
        <f>L55*I56</f>
        <v>888006.61</v>
      </c>
      <c r="N56" s="165"/>
      <c r="O56" s="166" t="s">
        <v>9</v>
      </c>
      <c r="P56" s="167">
        <v>0.19</v>
      </c>
      <c r="Q56" s="168"/>
      <c r="R56" s="171"/>
      <c r="S56" s="172">
        <f>S55*P56</f>
        <v>923526.87440000009</v>
      </c>
      <c r="T56" s="149"/>
      <c r="U56" s="165"/>
      <c r="V56" s="166" t="s">
        <v>9</v>
      </c>
      <c r="W56" s="167">
        <v>0.19</v>
      </c>
      <c r="X56" s="168"/>
      <c r="Y56" s="171"/>
      <c r="Z56" s="172">
        <f>Z55*W56</f>
        <v>1083458.7170000002</v>
      </c>
      <c r="AA56" s="97"/>
      <c r="AB56" s="150">
        <f t="shared" si="88"/>
        <v>0.19</v>
      </c>
      <c r="AC56" s="151"/>
      <c r="AD56" s="150">
        <f t="shared" si="89"/>
        <v>0.19000000000000003</v>
      </c>
      <c r="AE56" s="151"/>
      <c r="AF56" s="150">
        <f t="shared" si="84"/>
        <v>0</v>
      </c>
      <c r="AG56" s="151"/>
      <c r="AH56" s="152">
        <f t="shared" si="90"/>
        <v>0.19</v>
      </c>
      <c r="AJ56" s="173">
        <v>0.19</v>
      </c>
      <c r="AK56" s="170">
        <f>ROUND(AK55*AJ56,0)</f>
        <v>1035492</v>
      </c>
      <c r="AN56" s="154">
        <f t="shared" si="92"/>
        <v>0.19</v>
      </c>
      <c r="AO56" s="104">
        <f>+AN56*$AO$55</f>
        <v>953980.91800000006</v>
      </c>
      <c r="AP56" s="174">
        <v>0.19</v>
      </c>
      <c r="AQ56" s="104">
        <f>+AP56*$AQ$55</f>
        <v>1116999.4461333333</v>
      </c>
      <c r="AR56" s="154">
        <f t="shared" si="86"/>
        <v>0.19</v>
      </c>
      <c r="AS56" s="104">
        <f>+AR56*$AS$55</f>
        <v>1035490.1820666669</v>
      </c>
      <c r="AW56" s="104">
        <f>+$AW$55*$AB56</f>
        <v>784232.06800000009</v>
      </c>
    </row>
    <row r="57" spans="1:50" s="91" customFormat="1" ht="15.75" thickBot="1" x14ac:dyDescent="0.25">
      <c r="A57" s="4"/>
      <c r="B57" s="60" t="s">
        <v>13</v>
      </c>
      <c r="C57" s="61"/>
      <c r="D57" s="62"/>
      <c r="E57" s="63"/>
      <c r="F57" s="98"/>
      <c r="G57" s="60" t="s">
        <v>13</v>
      </c>
      <c r="H57" s="61"/>
      <c r="I57" s="62"/>
      <c r="J57" s="63"/>
      <c r="K57" s="82"/>
      <c r="L57" s="64">
        <f>L51+L52</f>
        <v>122404700.61</v>
      </c>
      <c r="N57" s="60" t="s">
        <v>13</v>
      </c>
      <c r="O57" s="61"/>
      <c r="P57" s="62"/>
      <c r="Q57" s="63"/>
      <c r="R57" s="62"/>
      <c r="S57" s="64">
        <f>S51+S52</f>
        <v>128273022.1864</v>
      </c>
      <c r="T57" s="65"/>
      <c r="U57" s="60" t="s">
        <v>13</v>
      </c>
      <c r="V57" s="61"/>
      <c r="W57" s="62"/>
      <c r="X57" s="63"/>
      <c r="Y57" s="62"/>
      <c r="Z57" s="64">
        <f>Z51+Z52</f>
        <v>145924781.93700001</v>
      </c>
      <c r="AA57" s="97"/>
      <c r="AB57" s="131"/>
      <c r="AC57" s="132"/>
      <c r="AD57" s="133"/>
      <c r="AE57" s="132"/>
      <c r="AF57" s="134"/>
      <c r="AG57" s="132"/>
      <c r="AH57" s="131"/>
      <c r="AJ57" s="175" t="s">
        <v>25</v>
      </c>
      <c r="AK57" s="64">
        <f>AK51+AK52</f>
        <v>140736080.31</v>
      </c>
      <c r="AN57" s="104">
        <f t="shared" ref="AN57" si="97">+MIN(K57,R57,Y57)</f>
        <v>0</v>
      </c>
      <c r="AO57" s="104">
        <f>SUM(AO51:AO56)</f>
        <v>128486166.79799999</v>
      </c>
      <c r="AP57" s="104"/>
      <c r="AQ57" s="104">
        <f t="shared" ref="AQ57:AS57" si="98">SUM(AQ51:AQ56)</f>
        <v>153185695.97235551</v>
      </c>
      <c r="AR57" s="104"/>
      <c r="AS57" s="104">
        <f t="shared" si="98"/>
        <v>140735832.28895557</v>
      </c>
      <c r="AU57" s="105"/>
      <c r="AW57" s="104">
        <f>SUM(AW51:AW56)</f>
        <v>105623676.948</v>
      </c>
    </row>
    <row r="58" spans="1:50" ht="15" customHeight="1" x14ac:dyDescent="0.2">
      <c r="A58" s="4"/>
      <c r="B58" s="190" t="s">
        <v>10</v>
      </c>
      <c r="C58" s="191"/>
      <c r="D58" s="191"/>
      <c r="E58" s="191"/>
      <c r="F58" s="54"/>
      <c r="G58" s="190" t="s">
        <v>10</v>
      </c>
      <c r="H58" s="191"/>
      <c r="I58" s="191"/>
      <c r="J58" s="191"/>
      <c r="K58" s="191"/>
      <c r="L58" s="194">
        <f>L57</f>
        <v>122404700.61</v>
      </c>
      <c r="M58" s="28"/>
      <c r="N58" s="190" t="s">
        <v>10</v>
      </c>
      <c r="O58" s="191"/>
      <c r="P58" s="191"/>
      <c r="Q58" s="191"/>
      <c r="R58" s="191"/>
      <c r="S58" s="196">
        <f>S57</f>
        <v>128273022.1864</v>
      </c>
      <c r="T58" s="66"/>
      <c r="U58" s="190" t="s">
        <v>10</v>
      </c>
      <c r="V58" s="191"/>
      <c r="W58" s="191"/>
      <c r="X58" s="191"/>
      <c r="Y58" s="191"/>
      <c r="Z58" s="196">
        <f>Z57</f>
        <v>145924781.93700001</v>
      </c>
      <c r="AA58" s="29"/>
      <c r="AB58" s="6"/>
      <c r="AC58" s="55"/>
      <c r="AD58" s="7"/>
      <c r="AE58" s="55"/>
      <c r="AF58" s="8"/>
      <c r="AG58" s="55"/>
      <c r="AH58" s="6"/>
      <c r="AI58" s="28"/>
      <c r="AJ58" s="198" t="s">
        <v>10</v>
      </c>
      <c r="AK58" s="186">
        <f>AK57</f>
        <v>140736080.31</v>
      </c>
    </row>
    <row r="59" spans="1:50" ht="15.75" customHeight="1" thickBot="1" x14ac:dyDescent="0.25">
      <c r="A59" s="4"/>
      <c r="B59" s="192"/>
      <c r="C59" s="193"/>
      <c r="D59" s="193"/>
      <c r="E59" s="193"/>
      <c r="F59" s="54"/>
      <c r="G59" s="192"/>
      <c r="H59" s="193"/>
      <c r="I59" s="193"/>
      <c r="J59" s="193"/>
      <c r="K59" s="193"/>
      <c r="L59" s="195"/>
      <c r="M59" s="28"/>
      <c r="N59" s="192"/>
      <c r="O59" s="193"/>
      <c r="P59" s="193"/>
      <c r="Q59" s="193"/>
      <c r="R59" s="193"/>
      <c r="S59" s="197"/>
      <c r="T59" s="66"/>
      <c r="U59" s="192"/>
      <c r="V59" s="193"/>
      <c r="W59" s="193"/>
      <c r="X59" s="193"/>
      <c r="Y59" s="193"/>
      <c r="Z59" s="197"/>
      <c r="AA59" s="29"/>
      <c r="AB59" s="6"/>
      <c r="AC59" s="55"/>
      <c r="AD59" s="7"/>
      <c r="AE59" s="55"/>
      <c r="AF59" s="8"/>
      <c r="AG59" s="55"/>
      <c r="AH59" s="6"/>
      <c r="AI59" s="28"/>
      <c r="AJ59" s="199"/>
      <c r="AK59" s="187"/>
      <c r="AS59" s="92">
        <f>+AS57-AK58</f>
        <v>-248.02104443311691</v>
      </c>
      <c r="AW59" s="93">
        <f>+AW57-AO57</f>
        <v>-22862489.849999994</v>
      </c>
    </row>
    <row r="60" spans="1:50" ht="15" x14ac:dyDescent="0.2">
      <c r="A60" s="4"/>
      <c r="B60" s="23"/>
      <c r="C60" s="24"/>
      <c r="D60" s="23"/>
      <c r="E60" s="1"/>
      <c r="F60" s="2"/>
      <c r="AB60" s="6"/>
      <c r="AC60" s="11"/>
      <c r="AD60" s="7"/>
      <c r="AE60" s="11"/>
      <c r="AF60" s="8"/>
      <c r="AG60" s="11"/>
      <c r="AH60" s="6"/>
      <c r="AJ60" s="5"/>
      <c r="AK60" s="15"/>
    </row>
    <row r="61" spans="1:50" ht="12.75" customHeight="1" x14ac:dyDescent="0.2">
      <c r="AB61" s="6"/>
      <c r="AC61" s="11"/>
      <c r="AD61" s="7"/>
      <c r="AE61" s="11"/>
      <c r="AF61" s="8"/>
      <c r="AG61" s="11"/>
      <c r="AH61" s="6"/>
      <c r="AJ61" s="5"/>
      <c r="AK61" s="15"/>
    </row>
    <row r="62" spans="1:50" ht="13.5" customHeight="1" x14ac:dyDescent="0.2">
      <c r="AB62" s="6"/>
      <c r="AC62" s="11"/>
      <c r="AD62" s="7"/>
      <c r="AE62" s="11"/>
      <c r="AF62" s="8"/>
      <c r="AG62" s="11"/>
      <c r="AH62" s="6"/>
      <c r="AJ62" s="16"/>
      <c r="AK62" s="17"/>
    </row>
    <row r="63" spans="1:50" ht="36" customHeight="1" x14ac:dyDescent="0.2">
      <c r="C63" s="188" t="s">
        <v>27</v>
      </c>
      <c r="D63" s="188"/>
      <c r="E63" s="188"/>
      <c r="F63" s="188"/>
      <c r="G63" s="188"/>
      <c r="H63" s="188"/>
      <c r="I63" s="188"/>
      <c r="J63" s="188"/>
      <c r="K63" s="188"/>
      <c r="AB63" s="6"/>
      <c r="AC63" s="11"/>
      <c r="AD63" s="7"/>
      <c r="AE63" s="11"/>
      <c r="AF63" s="8"/>
      <c r="AG63" s="11"/>
      <c r="AH63" s="6"/>
      <c r="AJ63" s="5"/>
      <c r="AK63" s="15"/>
    </row>
    <row r="64" spans="1:50" x14ac:dyDescent="0.2">
      <c r="C64" s="26"/>
      <c r="D64" s="26"/>
      <c r="E64" s="26"/>
      <c r="F64" s="26"/>
      <c r="G64" s="26"/>
      <c r="H64" s="26"/>
      <c r="I64" s="26"/>
      <c r="J64" s="26"/>
      <c r="K64" s="84"/>
      <c r="AB64" s="27"/>
      <c r="AC64" s="11"/>
      <c r="AD64" s="5"/>
      <c r="AE64" s="11"/>
      <c r="AF64" s="8"/>
      <c r="AG64" s="11"/>
      <c r="AH64" s="27"/>
      <c r="AJ64" s="9"/>
      <c r="AK64" s="5"/>
    </row>
    <row r="65" spans="3:38" x14ac:dyDescent="0.2">
      <c r="C65" s="26"/>
      <c r="D65" s="26"/>
      <c r="E65" s="26"/>
      <c r="F65" s="26"/>
      <c r="G65" s="26"/>
      <c r="H65" s="26"/>
      <c r="I65" s="26"/>
      <c r="J65" s="26"/>
      <c r="K65" s="84"/>
      <c r="AB65" s="10"/>
      <c r="AC65" s="11"/>
      <c r="AD65" s="12"/>
      <c r="AE65" s="11"/>
      <c r="AF65" s="8"/>
      <c r="AG65" s="11"/>
      <c r="AH65" s="10"/>
      <c r="AI65" s="11"/>
      <c r="AJ65" s="18"/>
      <c r="AK65" s="19"/>
      <c r="AL65" s="11"/>
    </row>
    <row r="66" spans="3:38" x14ac:dyDescent="0.2">
      <c r="AB66" s="6"/>
      <c r="AC66" s="11"/>
      <c r="AD66" s="9"/>
      <c r="AE66" s="11"/>
      <c r="AF66" s="8"/>
      <c r="AG66" s="11"/>
      <c r="AH66" s="6"/>
      <c r="AI66" s="11"/>
      <c r="AJ66" s="5"/>
      <c r="AK66" s="9"/>
      <c r="AL66" s="11"/>
    </row>
    <row r="67" spans="3:38" x14ac:dyDescent="0.2">
      <c r="AB67" s="6"/>
      <c r="AC67" s="11"/>
      <c r="AD67" s="9"/>
      <c r="AE67" s="11"/>
      <c r="AF67" s="8"/>
      <c r="AG67" s="11"/>
      <c r="AH67" s="6"/>
      <c r="AJ67" s="20"/>
      <c r="AK67" s="7"/>
    </row>
    <row r="68" spans="3:38" x14ac:dyDescent="0.2">
      <c r="AB68" s="6"/>
      <c r="AC68" s="11"/>
      <c r="AD68" s="9"/>
      <c r="AE68" s="11"/>
      <c r="AF68" s="8"/>
      <c r="AG68" s="11"/>
      <c r="AH68" s="6"/>
      <c r="AJ68" s="5"/>
      <c r="AK68" s="7"/>
    </row>
    <row r="69" spans="3:38" x14ac:dyDescent="0.2">
      <c r="AB69" s="10"/>
      <c r="AC69" s="11"/>
      <c r="AD69" s="12"/>
      <c r="AE69" s="11"/>
      <c r="AF69" s="8"/>
      <c r="AG69" s="11"/>
      <c r="AH69" s="10"/>
      <c r="AJ69" s="18"/>
      <c r="AK69" s="19"/>
    </row>
    <row r="70" spans="3:38" x14ac:dyDescent="0.2">
      <c r="AB70" s="6"/>
      <c r="AC70" s="11"/>
      <c r="AD70" s="9"/>
      <c r="AE70" s="11"/>
      <c r="AF70" s="8"/>
      <c r="AG70" s="11"/>
      <c r="AH70" s="6"/>
      <c r="AJ70" s="5"/>
      <c r="AK70" s="9"/>
    </row>
    <row r="71" spans="3:38" ht="15.75" x14ac:dyDescent="0.2">
      <c r="AB71" s="13"/>
      <c r="AC71" s="11"/>
      <c r="AD71" s="14"/>
      <c r="AE71" s="11"/>
      <c r="AF71" s="8"/>
      <c r="AG71" s="11"/>
      <c r="AH71" s="13"/>
      <c r="AJ71" s="18"/>
      <c r="AK71" s="21"/>
    </row>
    <row r="72" spans="3:38" x14ac:dyDescent="0.2">
      <c r="AB72" s="6"/>
      <c r="AC72" s="11"/>
      <c r="AD72" s="9"/>
      <c r="AE72" s="11"/>
      <c r="AF72" s="9"/>
      <c r="AG72" s="11"/>
      <c r="AH72" s="6"/>
      <c r="AJ72" s="5"/>
      <c r="AK72" s="9"/>
    </row>
  </sheetData>
  <sheetProtection algorithmName="SHA-512" hashValue="FT2pLrhII3k/Gtu7GoL7Ofh5FgijWpHe1Ekvmuh3zTNTLGBlBw2XmQZL5T374z75ee+ia0oISmjr/kkPLDgXdg==" saltValue="tjXkILYJ540gbsfRoLOs1A==" spinCount="100000" sheet="1" objects="1" scenarios="1" selectLockedCells="1" selectUnlockedCells="1"/>
  <mergeCells count="27">
    <mergeCell ref="A1:XFD1"/>
    <mergeCell ref="B2:E2"/>
    <mergeCell ref="C3:E3"/>
    <mergeCell ref="B4:E4"/>
    <mergeCell ref="B6:E6"/>
    <mergeCell ref="G6:L6"/>
    <mergeCell ref="N6:S6"/>
    <mergeCell ref="U6:Z6"/>
    <mergeCell ref="N7:Q7"/>
    <mergeCell ref="U7:X7"/>
    <mergeCell ref="AJ7:AK7"/>
    <mergeCell ref="B8:E8"/>
    <mergeCell ref="G8:L8"/>
    <mergeCell ref="N8:S8"/>
    <mergeCell ref="U8:Z8"/>
    <mergeCell ref="G7:J7"/>
    <mergeCell ref="AK58:AK59"/>
    <mergeCell ref="C63:K63"/>
    <mergeCell ref="AB9:AH10"/>
    <mergeCell ref="B58:E59"/>
    <mergeCell ref="G58:K59"/>
    <mergeCell ref="L58:L59"/>
    <mergeCell ref="N58:R59"/>
    <mergeCell ref="S58:S59"/>
    <mergeCell ref="U58:Y59"/>
    <mergeCell ref="Z58:Z59"/>
    <mergeCell ref="AJ58:AJ59"/>
  </mergeCells>
  <printOptions horizontalCentered="1"/>
  <pageMargins left="0" right="0.15748031496062992" top="0.19685039370078741" bottom="7.874015748031496E-2" header="0" footer="0"/>
  <pageSetup paperSize="14" scale="45" orientation="landscape" horizontalDpi="4294967294"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1 </vt:lpstr>
    </vt:vector>
  </TitlesOfParts>
  <Company>FISCALIA GENERAL DE LA NACION</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FISCALIA GENERAL DE LA NACION</dc:creator>
  <cp:lastModifiedBy>Mauricio Alfonso Fontalvo Toncel</cp:lastModifiedBy>
  <cp:lastPrinted>2023-02-06T19:20:40Z</cp:lastPrinted>
  <dcterms:created xsi:type="dcterms:W3CDTF">2002-07-22T15:53:43Z</dcterms:created>
  <dcterms:modified xsi:type="dcterms:W3CDTF">2025-05-27T13:15:52Z</dcterms:modified>
</cp:coreProperties>
</file>