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NTIOQUIA-SANTA FE 2025\CONVENIO SOLIDARIO\CONVENIO SOLIDARIO--2025 ACUEDUCTO EL RODEO\"/>
    </mc:Choice>
  </mc:AlternateContent>
  <xr:revisionPtr revIDLastSave="0" documentId="13_ncr:1_{88FE56B3-EEEE-42E6-99A2-14A07E1D4423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Desglose" sheetId="1" r:id="rId1"/>
    <sheet name="Análisis de precios unitarios" sheetId="2" r:id="rId2"/>
    <sheet name="CALCULO AU (2)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ctividad" localSheetId="2">[1]ACTIVIDADES!$A$3:$B$27</definedName>
    <definedName name="Actividad">#REF!</definedName>
    <definedName name="Actividades">#REF!</definedName>
    <definedName name="_xlnm.Print_Area" localSheetId="2">'CALCULO AU (2)'!$A$1:$H$55</definedName>
    <definedName name="CodActi">#REF!</definedName>
    <definedName name="Comprobantes" localSheetId="2">'[2]Tabla de Comprobantes'!$A$3:$A$65</definedName>
    <definedName name="Comprobantes">'[3]Tabla de Comprobantes'!$A$3:$A$65</definedName>
    <definedName name="Cuadrilla" localSheetId="2">'[1]Mano de Obra'!$A$2:$A$22</definedName>
    <definedName name="Cuadrilla">'[4]Mano de Obra'!$A$2:$A$25</definedName>
    <definedName name="Descripcion" localSheetId="2">[1]ACTIVIDADES!$B$3:$B$27</definedName>
    <definedName name="Descripcion">#REF!</definedName>
    <definedName name="detalle" localSheetId="2">[5]Materiales!$A$2:$A$219</definedName>
    <definedName name="detalle">[6]Materiales!$A$2:$A$219</definedName>
    <definedName name="Jornal" localSheetId="2">'[1]Mano de Obra'!$A$2:$B$22</definedName>
    <definedName name="Jornal">'[4]Mano de Obra'!$A$2:$B$25</definedName>
    <definedName name="LISTA_EQ" localSheetId="2">[7]Equipos!$A$2:$A$79</definedName>
    <definedName name="LISTA_EQ">[8]Equipos!$A$2:$A$79</definedName>
    <definedName name="LISTA_HE" localSheetId="2">[7]Herramienta!$A$2:$A$5</definedName>
    <definedName name="LISTA_HE">[8]Herramienta!$A$2:$A$5</definedName>
    <definedName name="LISTA_MA" localSheetId="2">[7]Materiales!$A$2:$A$1377</definedName>
    <definedName name="LISTA_MA">[8]Materiales!$A$2:$A$1377</definedName>
    <definedName name="LISTA_MO" localSheetId="2">'[7]Mano de Obra'!$A$2:$A$43</definedName>
    <definedName name="LISTA_MO">'[8]Mano de Obra'!$A$2:$A$43</definedName>
    <definedName name="LISTA_OT" localSheetId="2">[7]Otros!$A$2:$A$70</definedName>
    <definedName name="LISTA_OT">[8]Otros!$A$2:$A$70</definedName>
    <definedName name="mat" localSheetId="2">[9]Materiales!$A$2:$C$351</definedName>
    <definedName name="mat">[4]Materiales!$A$2:$C$355</definedName>
    <definedName name="Materiales" localSheetId="2">[9]Materiales!$A$2:$A$351</definedName>
    <definedName name="Materiales">[4]Materiales!$A$2:$A$355</definedName>
    <definedName name="PC" localSheetId="2">'[2]Tabla de Comprobantes'!$E$3:$E$14</definedName>
    <definedName name="PC">'[3]Tabla de Comprobantes'!$E$3:$E$14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1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" i="1"/>
  <c r="G37" i="3" l="1"/>
  <c r="G38" i="3"/>
  <c r="G39" i="3"/>
  <c r="G40" i="3"/>
  <c r="G41" i="3"/>
  <c r="G36" i="3"/>
  <c r="G31" i="3"/>
  <c r="G30" i="3"/>
  <c r="G29" i="3"/>
  <c r="G28" i="3"/>
  <c r="G27" i="3"/>
  <c r="G26" i="3"/>
  <c r="G25" i="3"/>
  <c r="G24" i="3"/>
  <c r="G20" i="3"/>
  <c r="G19" i="3"/>
  <c r="G18" i="3"/>
  <c r="G17" i="3"/>
  <c r="G16" i="3"/>
  <c r="G15" i="3"/>
  <c r="G14" i="3"/>
  <c r="G13" i="3"/>
  <c r="G12" i="3"/>
  <c r="G21" i="3" l="1"/>
  <c r="G45" i="3" s="1"/>
  <c r="G42" i="3" l="1"/>
  <c r="G47" i="3" s="1"/>
  <c r="E27" i="1" l="1"/>
  <c r="E25" i="1"/>
  <c r="E22" i="1"/>
  <c r="E10" i="1"/>
  <c r="E6" i="1"/>
  <c r="E4" i="1"/>
  <c r="F604" i="2"/>
  <c r="F603" i="2"/>
  <c r="F605" i="2" s="1"/>
  <c r="F598" i="2"/>
  <c r="F599" i="2" s="1"/>
  <c r="F595" i="2"/>
  <c r="F590" i="2"/>
  <c r="F589" i="2"/>
  <c r="F591" i="2" s="1"/>
  <c r="F608" i="2" s="1"/>
  <c r="E30" i="1" s="1"/>
  <c r="F576" i="2"/>
  <c r="F575" i="2"/>
  <c r="F570" i="2"/>
  <c r="F571" i="2" s="1"/>
  <c r="F567" i="2"/>
  <c r="F562" i="2"/>
  <c r="F563" i="2" s="1"/>
  <c r="F549" i="2"/>
  <c r="F548" i="2"/>
  <c r="F550" i="2" s="1"/>
  <c r="F543" i="2"/>
  <c r="F544" i="2" s="1"/>
  <c r="F540" i="2"/>
  <c r="F535" i="2"/>
  <c r="F536" i="2" s="1"/>
  <c r="F553" i="2" s="1"/>
  <c r="F522" i="2"/>
  <c r="F521" i="2"/>
  <c r="F523" i="2" s="1"/>
  <c r="F516" i="2"/>
  <c r="F517" i="2" s="1"/>
  <c r="F513" i="2"/>
  <c r="F508" i="2"/>
  <c r="F509" i="2" s="1"/>
  <c r="F495" i="2"/>
  <c r="F494" i="2"/>
  <c r="F496" i="2" s="1"/>
  <c r="F489" i="2"/>
  <c r="F490" i="2" s="1"/>
  <c r="F486" i="2"/>
  <c r="F481" i="2"/>
  <c r="F482" i="2" s="1"/>
  <c r="F499" i="2" s="1"/>
  <c r="F468" i="2"/>
  <c r="F467" i="2"/>
  <c r="F469" i="2" s="1"/>
  <c r="F462" i="2"/>
  <c r="F461" i="2"/>
  <c r="F458" i="2"/>
  <c r="F453" i="2"/>
  <c r="F452" i="2"/>
  <c r="F454" i="2" s="1"/>
  <c r="F439" i="2"/>
  <c r="F438" i="2"/>
  <c r="F440" i="2" s="1"/>
  <c r="F433" i="2"/>
  <c r="F432" i="2"/>
  <c r="F434" i="2" s="1"/>
  <c r="F429" i="2"/>
  <c r="F424" i="2"/>
  <c r="F423" i="2"/>
  <c r="F425" i="2" s="1"/>
  <c r="F443" i="2" s="1"/>
  <c r="F410" i="2"/>
  <c r="F409" i="2"/>
  <c r="F411" i="2" s="1"/>
  <c r="F404" i="2"/>
  <c r="F403" i="2"/>
  <c r="F405" i="2" s="1"/>
  <c r="F400" i="2"/>
  <c r="F395" i="2"/>
  <c r="F394" i="2"/>
  <c r="F396" i="2" s="1"/>
  <c r="F381" i="2"/>
  <c r="F380" i="2"/>
  <c r="F382" i="2" s="1"/>
  <c r="F375" i="2"/>
  <c r="F374" i="2"/>
  <c r="F373" i="2"/>
  <c r="F376" i="2" s="1"/>
  <c r="F370" i="2"/>
  <c r="F365" i="2"/>
  <c r="F364" i="2"/>
  <c r="F366" i="2" s="1"/>
  <c r="F385" i="2" s="1"/>
  <c r="E19" i="1" s="1"/>
  <c r="F351" i="2"/>
  <c r="F350" i="2"/>
  <c r="F352" i="2" s="1"/>
  <c r="F345" i="2"/>
  <c r="F344" i="2"/>
  <c r="F343" i="2"/>
  <c r="F346" i="2" s="1"/>
  <c r="F340" i="2"/>
  <c r="F335" i="2"/>
  <c r="F334" i="2"/>
  <c r="F336" i="2" s="1"/>
  <c r="F321" i="2"/>
  <c r="F320" i="2"/>
  <c r="F315" i="2"/>
  <c r="F314" i="2"/>
  <c r="F313" i="2"/>
  <c r="F316" i="2" s="1"/>
  <c r="F310" i="2"/>
  <c r="F305" i="2"/>
  <c r="F304" i="2"/>
  <c r="F306" i="2" s="1"/>
  <c r="F291" i="2"/>
  <c r="F292" i="2" s="1"/>
  <c r="F286" i="2"/>
  <c r="F285" i="2"/>
  <c r="F284" i="2"/>
  <c r="F283" i="2"/>
  <c r="F282" i="2"/>
  <c r="F281" i="2"/>
  <c r="F280" i="2"/>
  <c r="F287" i="2" s="1"/>
  <c r="F276" i="2"/>
  <c r="F277" i="2" s="1"/>
  <c r="F271" i="2"/>
  <c r="F270" i="2"/>
  <c r="F272" i="2" s="1"/>
  <c r="F257" i="2"/>
  <c r="F258" i="2" s="1"/>
  <c r="F252" i="2"/>
  <c r="F251" i="2"/>
  <c r="F250" i="2"/>
  <c r="F249" i="2"/>
  <c r="F248" i="2"/>
  <c r="F247" i="2"/>
  <c r="F246" i="2"/>
  <c r="F242" i="2"/>
  <c r="F243" i="2" s="1"/>
  <c r="F237" i="2"/>
  <c r="F236" i="2"/>
  <c r="F238" i="2" s="1"/>
  <c r="F223" i="2"/>
  <c r="F222" i="2"/>
  <c r="F224" i="2" s="1"/>
  <c r="F217" i="2"/>
  <c r="F216" i="2"/>
  <c r="F215" i="2"/>
  <c r="F214" i="2"/>
  <c r="F213" i="2"/>
  <c r="F212" i="2"/>
  <c r="F211" i="2"/>
  <c r="F210" i="2"/>
  <c r="F209" i="2"/>
  <c r="F205" i="2"/>
  <c r="F204" i="2"/>
  <c r="F206" i="2" s="1"/>
  <c r="F199" i="2"/>
  <c r="F198" i="2"/>
  <c r="F200" i="2" s="1"/>
  <c r="F185" i="2"/>
  <c r="F184" i="2"/>
  <c r="F186" i="2" s="1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2" i="2"/>
  <c r="F161" i="2"/>
  <c r="F163" i="2" s="1"/>
  <c r="F156" i="2"/>
  <c r="F155" i="2"/>
  <c r="F157" i="2" s="1"/>
  <c r="F143" i="2"/>
  <c r="F138" i="2"/>
  <c r="F139" i="2" s="1"/>
  <c r="F135" i="2"/>
  <c r="F130" i="2"/>
  <c r="F129" i="2"/>
  <c r="F131" i="2" s="1"/>
  <c r="F146" i="2" s="1"/>
  <c r="F117" i="2"/>
  <c r="F113" i="2"/>
  <c r="F108" i="2"/>
  <c r="F107" i="2"/>
  <c r="F95" i="2"/>
  <c r="F90" i="2"/>
  <c r="F89" i="2"/>
  <c r="F88" i="2"/>
  <c r="F91" i="2" s="1"/>
  <c r="F85" i="2"/>
  <c r="F80" i="2"/>
  <c r="F79" i="2"/>
  <c r="F81" i="2" s="1"/>
  <c r="F67" i="2"/>
  <c r="F63" i="2"/>
  <c r="F58" i="2"/>
  <c r="F57" i="2"/>
  <c r="F59" i="2" s="1"/>
  <c r="F70" i="2" s="1"/>
  <c r="F45" i="2"/>
  <c r="F41" i="2"/>
  <c r="F36" i="2"/>
  <c r="F35" i="2"/>
  <c r="F37" i="2" s="1"/>
  <c r="F48" i="2" s="1"/>
  <c r="F23" i="2"/>
  <c r="F18" i="2"/>
  <c r="F17" i="2"/>
  <c r="F16" i="2"/>
  <c r="F15" i="2"/>
  <c r="F12" i="2"/>
  <c r="F7" i="2"/>
  <c r="F8" i="2" s="1"/>
  <c r="F180" i="2" l="1"/>
  <c r="F253" i="2"/>
  <c r="F261" i="2" s="1"/>
  <c r="E14" i="1" s="1"/>
  <c r="F463" i="2"/>
  <c r="F322" i="2"/>
  <c r="F325" i="2" s="1"/>
  <c r="E17" i="1" s="1"/>
  <c r="F577" i="2"/>
  <c r="F580" i="2" s="1"/>
  <c r="E28" i="1" s="1"/>
  <c r="F218" i="2"/>
  <c r="F227" i="2" s="1"/>
  <c r="E13" i="1" s="1"/>
  <c r="F19" i="2"/>
  <c r="F109" i="2"/>
  <c r="F120" i="2" s="1"/>
  <c r="E9" i="1" s="1"/>
  <c r="F295" i="2"/>
  <c r="E15" i="1" s="1"/>
  <c r="F98" i="2"/>
  <c r="E7" i="1" s="1"/>
  <c r="F189" i="2"/>
  <c r="E12" i="1" s="1"/>
  <c r="F472" i="2"/>
  <c r="E23" i="1" s="1"/>
  <c r="F526" i="2"/>
  <c r="E26" i="1" s="1"/>
  <c r="F355" i="2"/>
  <c r="E18" i="1" s="1"/>
  <c r="F26" i="2"/>
  <c r="E3" i="1" s="1"/>
  <c r="F414" i="2"/>
  <c r="E21" i="1" s="1"/>
  <c r="C6" i="3" l="1"/>
  <c r="F32" i="3" l="1"/>
  <c r="G32" i="3" s="1"/>
  <c r="G54" i="3"/>
  <c r="H29" i="3"/>
  <c r="H19" i="3"/>
  <c r="H30" i="3"/>
  <c r="H38" i="3"/>
  <c r="H27" i="3"/>
  <c r="H40" i="3"/>
  <c r="H31" i="3"/>
  <c r="H14" i="3"/>
  <c r="H25" i="3"/>
  <c r="H13" i="3"/>
  <c r="H36" i="3"/>
  <c r="H20" i="3"/>
  <c r="H12" i="3"/>
  <c r="H17" i="3"/>
  <c r="H24" i="3"/>
  <c r="H39" i="3"/>
  <c r="H41" i="3"/>
  <c r="H26" i="3"/>
  <c r="H28" i="3"/>
  <c r="H16" i="3"/>
  <c r="H18" i="3"/>
  <c r="H15" i="3"/>
  <c r="H37" i="3"/>
  <c r="H21" i="3" l="1"/>
  <c r="H45" i="3" s="1"/>
  <c r="H42" i="3"/>
  <c r="H47" i="3" s="1"/>
  <c r="H32" i="3"/>
  <c r="H33" i="3" s="1"/>
  <c r="H46" i="3" s="1"/>
  <c r="G33" i="3"/>
  <c r="G46" i="3" s="1"/>
  <c r="G48" i="3" s="1"/>
  <c r="G52" i="3" s="1"/>
  <c r="G55" i="3" s="1"/>
  <c r="F32" i="1" s="1"/>
  <c r="F33" i="1" s="1"/>
  <c r="F35" i="1" s="1"/>
  <c r="H48" i="3" l="1"/>
  <c r="H52" i="3" s="1"/>
  <c r="H55" i="3" s="1"/>
  <c r="G6" i="3" s="1"/>
  <c r="G8" i="3" s="1"/>
</calcChain>
</file>

<file path=xl/sharedStrings.xml><?xml version="1.0" encoding="utf-8"?>
<sst xmlns="http://schemas.openxmlformats.org/spreadsheetml/2006/main" count="1165" uniqueCount="266">
  <si>
    <t>CÓDIGO</t>
  </si>
  <si>
    <t>DESCRIPCIÓN</t>
  </si>
  <si>
    <t>UNIDAD</t>
  </si>
  <si>
    <t>CANTIDAD</t>
  </si>
  <si>
    <t>1</t>
  </si>
  <si>
    <t>PRELIMINARES</t>
  </si>
  <si>
    <t/>
  </si>
  <si>
    <t>1.01</t>
  </si>
  <si>
    <t>Localizacion y replanteo</t>
  </si>
  <si>
    <t>ml</t>
  </si>
  <si>
    <t>1.02</t>
  </si>
  <si>
    <t>desmonte y descapote</t>
  </si>
  <si>
    <t>m</t>
  </si>
  <si>
    <t>TOTAL 1</t>
  </si>
  <si>
    <t>2</t>
  </si>
  <si>
    <t>Movimiento de tierra</t>
  </si>
  <si>
    <t>2.01</t>
  </si>
  <si>
    <t>Excavacion manual en material comun</t>
  </si>
  <si>
    <t>m3</t>
  </si>
  <si>
    <t>2.02</t>
  </si>
  <si>
    <t>Excavacion en roca cualquier profundidad</t>
  </si>
  <si>
    <t>TOTAL 2</t>
  </si>
  <si>
    <t>3</t>
  </si>
  <si>
    <t>Rellenos y cimientos</t>
  </si>
  <si>
    <t>3.01</t>
  </si>
  <si>
    <t>relleno en material comun</t>
  </si>
  <si>
    <t>3.02</t>
  </si>
  <si>
    <t>relleno en material seleccionado</t>
  </si>
  <si>
    <t>TOTAL 3</t>
  </si>
  <si>
    <t>4</t>
  </si>
  <si>
    <t>Estructura concreto simple</t>
  </si>
  <si>
    <t>4.01</t>
  </si>
  <si>
    <t>Bocatoma de fondo de 5.55 de largo teniendo en cuenta la X, x 1,5 x 2 con rejilla de 0,4 x 0,3 con barras verticales separada cada 1 cm incluye redes de rebose y lavado, granada, desvio de aguas y salida</t>
  </si>
  <si>
    <t>gl</t>
  </si>
  <si>
    <t>4.02</t>
  </si>
  <si>
    <t>STI Desarenador  en fibra de vidrio estandar hasta 1 l/s. Incluye losa de soporte de concreto 0,15 m</t>
  </si>
  <si>
    <t>4.03</t>
  </si>
  <si>
    <t>Construccion de plataforma 4.5x4 m x 0,15 para instalacion del tanque, encerrada en malla eslabonada de h 2m con puerta de acceso de 1m</t>
  </si>
  <si>
    <t>4.04</t>
  </si>
  <si>
    <t>Construccion cajas de proteccion valvulas de 0,4 x 0,6xh 0,5 con tapa</t>
  </si>
  <si>
    <t>un</t>
  </si>
  <si>
    <t>5</t>
  </si>
  <si>
    <t>Conduccion</t>
  </si>
  <si>
    <t>5.01</t>
  </si>
  <si>
    <t>STI tuberia UM/6m Rde 26 (160PSI) de 2.1/2"</t>
  </si>
  <si>
    <t>5.02</t>
  </si>
  <si>
    <t>STI tuberia UM/6m Rde 26 (160PSI) de 2"</t>
  </si>
  <si>
    <t>5.03</t>
  </si>
  <si>
    <t>STI tuberia UM/6m Rde 26 (200PSI) de 2"</t>
  </si>
  <si>
    <t>TOTAL 5</t>
  </si>
  <si>
    <t>6</t>
  </si>
  <si>
    <t>Distribucion</t>
  </si>
  <si>
    <t>6.01</t>
  </si>
  <si>
    <t>STI tuberia PVC RDE 21 de 1,1/2"</t>
  </si>
  <si>
    <t>6.02</t>
  </si>
  <si>
    <t>STI tuberia PVC RDE 21 de 1"</t>
  </si>
  <si>
    <t>6.03</t>
  </si>
  <si>
    <t>STI tuberia PVC RDE 21 de 3/4"</t>
  </si>
  <si>
    <t>7</t>
  </si>
  <si>
    <t>Válvulas</t>
  </si>
  <si>
    <t>7.01</t>
  </si>
  <si>
    <t>STI Vávula de Purga</t>
  </si>
  <si>
    <t>und</t>
  </si>
  <si>
    <t>7.02</t>
  </si>
  <si>
    <t>STI Vávula ventosa doble efecto 2"</t>
  </si>
  <si>
    <t>7.03</t>
  </si>
  <si>
    <t>STI Vávula de compuerta 2"</t>
  </si>
  <si>
    <t>7.04</t>
  </si>
  <si>
    <t>STI Vávula de compuerta de bronce 2.1/2"</t>
  </si>
  <si>
    <t>8</t>
  </si>
  <si>
    <t>Almacenamiento</t>
  </si>
  <si>
    <t>8.01</t>
  </si>
  <si>
    <t>STI tanque de almacenamiento de 10m3 en fibra de vidrio con las instalaciones hidraulicas de entrada, salida y reboses de agua</t>
  </si>
  <si>
    <t>TOTAL</t>
  </si>
  <si>
    <t>COSTO DIRECTO</t>
  </si>
  <si>
    <t xml:space="preserve">PRECIO </t>
  </si>
  <si>
    <t xml:space="preserve">TOTAL </t>
  </si>
  <si>
    <t>1 - Mano de Obra</t>
  </si>
  <si>
    <t>MOB017</t>
  </si>
  <si>
    <t>Cuadrilla G 1 Of + 2 Ay (jornal + prestaciones)</t>
  </si>
  <si>
    <t>Día</t>
  </si>
  <si>
    <t>2 - Equipos</t>
  </si>
  <si>
    <t>1 - % Mano de Obra</t>
  </si>
  <si>
    <t>Herramienta menor</t>
  </si>
  <si>
    <t>%</t>
  </si>
  <si>
    <t>3 - Materiales</t>
  </si>
  <si>
    <t>MAT,116</t>
  </si>
  <si>
    <t>Larguero 2" x 4" x 2,9 m</t>
  </si>
  <si>
    <t>M</t>
  </si>
  <si>
    <t>MAT,176</t>
  </si>
  <si>
    <t>Guadua basa longitud promedio = 5 m</t>
  </si>
  <si>
    <t>Un</t>
  </si>
  <si>
    <t>MAT,222</t>
  </si>
  <si>
    <t>Listón de 5 x 3 cm x 2,5 m (varilla)</t>
  </si>
  <si>
    <t>MAT,334</t>
  </si>
  <si>
    <t>Puntilla de 3"</t>
  </si>
  <si>
    <t>Lb</t>
  </si>
  <si>
    <t>5 - Otros</t>
  </si>
  <si>
    <t>2 - % Mano de Obra</t>
  </si>
  <si>
    <t>Acarreo interno</t>
  </si>
  <si>
    <t>MO1524</t>
  </si>
  <si>
    <t>Oficial de construcción (jornal + prestaciones)</t>
  </si>
  <si>
    <t>MOB003</t>
  </si>
  <si>
    <t>Ayudante (jornal + prestaciones)</t>
  </si>
  <si>
    <t>MOB006</t>
  </si>
  <si>
    <t>Cuadrilla B 1 Min + 2 Ay (jornal + prestaciones)</t>
  </si>
  <si>
    <t>MOB018</t>
  </si>
  <si>
    <t>Cuadrilla H 4 Ay (jornal + prestaciones)</t>
  </si>
  <si>
    <t>MAT,112</t>
  </si>
  <si>
    <t>Cordón detonante de 12 gm (Rollo * 250 m)</t>
  </si>
  <si>
    <t>MAT,118</t>
  </si>
  <si>
    <t>Detonador Común No. 8 Aluminio Sh</t>
  </si>
  <si>
    <t>MAT,122</t>
  </si>
  <si>
    <t>Dinamita Indugel Plus AP Tipo B 26X250</t>
  </si>
  <si>
    <t>Kg</t>
  </si>
  <si>
    <t>Mat12156</t>
  </si>
  <si>
    <t>Material seleccionado</t>
  </si>
  <si>
    <t>EQU003</t>
  </si>
  <si>
    <t>Concretadora gasolina 1 o 1 1/2 sacos</t>
  </si>
  <si>
    <t>EQU018</t>
  </si>
  <si>
    <t>Vibrador eléctrico o a gasolina</t>
  </si>
  <si>
    <t>10</t>
  </si>
  <si>
    <t>Adaptador Limpieza de 6"</t>
  </si>
  <si>
    <t>9</t>
  </si>
  <si>
    <t>Rejilla de 0.4 x0.3</t>
  </si>
  <si>
    <t>MAT,01239900</t>
  </si>
  <si>
    <t>ACPM</t>
  </si>
  <si>
    <t>Gl</t>
  </si>
  <si>
    <t>MAT,040</t>
  </si>
  <si>
    <t>Arena</t>
  </si>
  <si>
    <t>M3</t>
  </si>
  <si>
    <t>MAT,068</t>
  </si>
  <si>
    <t>Cemento gris saco por 50 kilos</t>
  </si>
  <si>
    <t>Sc</t>
  </si>
  <si>
    <t>MAT,221</t>
  </si>
  <si>
    <t>Limpiador removedor PVC 1/4</t>
  </si>
  <si>
    <t>MAT,333</t>
  </si>
  <si>
    <t>Puntilla (promedio)</t>
  </si>
  <si>
    <t>MAT,364</t>
  </si>
  <si>
    <t>Soldadura liquida para PVC 1/4</t>
  </si>
  <si>
    <t>MAT,368</t>
  </si>
  <si>
    <t>Tabla para formaleta de 1" x 10" x 2,9 m</t>
  </si>
  <si>
    <t>MAT,410</t>
  </si>
  <si>
    <t>Triturado</t>
  </si>
  <si>
    <t>MAT,470</t>
  </si>
  <si>
    <t>Tubería PVC sanitaria de 4"</t>
  </si>
  <si>
    <t>MAT,471</t>
  </si>
  <si>
    <t>Tubería PVC sanitaria de 6"</t>
  </si>
  <si>
    <t>MAT,5401</t>
  </si>
  <si>
    <t>Accesorios PVC sanitaria (% tubería)</t>
  </si>
  <si>
    <t>%Tub</t>
  </si>
  <si>
    <t>22</t>
  </si>
  <si>
    <t>Transporte Santa Fe de Antioquia - Vereda el Rodeo</t>
  </si>
  <si>
    <t>Vj</t>
  </si>
  <si>
    <t>23</t>
  </si>
  <si>
    <t>Transporte en mula vereda el Rodeo - ubicación obra</t>
  </si>
  <si>
    <t>MAT,039</t>
  </si>
  <si>
    <t>Antisol blanco</t>
  </si>
  <si>
    <t>Mat16655</t>
  </si>
  <si>
    <t>Desarenador en fibra de vidrio</t>
  </si>
  <si>
    <t>Und</t>
  </si>
  <si>
    <t>MAT,028</t>
  </si>
  <si>
    <t>Alambre de púas C 14</t>
  </si>
  <si>
    <t>MAT,029</t>
  </si>
  <si>
    <t>Alambre galvanizado C 12</t>
  </si>
  <si>
    <t>MAT,237</t>
  </si>
  <si>
    <t>Mallas eslabonada galvanizada ojo de 2" /M2.</t>
  </si>
  <si>
    <t>M2</t>
  </si>
  <si>
    <t>MAT,326</t>
  </si>
  <si>
    <t>Poste para cerramiento</t>
  </si>
  <si>
    <t>MAT,012</t>
  </si>
  <si>
    <t>MAT 0000235</t>
  </si>
  <si>
    <t>Lubicante tubería</t>
  </si>
  <si>
    <t>kg</t>
  </si>
  <si>
    <t>MAT,0031</t>
  </si>
  <si>
    <t>Accesorios de empalme</t>
  </si>
  <si>
    <t>MAT,438</t>
  </si>
  <si>
    <t>Tubería UM RDE 26 (160 PSI) 2.1/2"</t>
  </si>
  <si>
    <t>12</t>
  </si>
  <si>
    <t>Tubería UM RDE 26 (160 PSI) 2"</t>
  </si>
  <si>
    <t>14</t>
  </si>
  <si>
    <t>Tubería UM RDE 26 (200 PSI) 2"</t>
  </si>
  <si>
    <t>MAT,0041</t>
  </si>
  <si>
    <t>Accesorios PVC presión (% tubería)</t>
  </si>
  <si>
    <t>MAT,503</t>
  </si>
  <si>
    <t>Tubería PVC acueducto unión platino de 1 1/2" rde 21</t>
  </si>
  <si>
    <t>Mat504</t>
  </si>
  <si>
    <t>Tubería PVC acueducto de 1" RDE 21</t>
  </si>
  <si>
    <t>Mat505</t>
  </si>
  <si>
    <t>Tubería PVC acueducto de 3/4" RDE 21</t>
  </si>
  <si>
    <t>MOB002</t>
  </si>
  <si>
    <t>Oficial (jornal + prestaciones)</t>
  </si>
  <si>
    <t>15</t>
  </si>
  <si>
    <t>Válvula de Purga de 2"</t>
  </si>
  <si>
    <t>17</t>
  </si>
  <si>
    <t>Válvula ventosa de 2"</t>
  </si>
  <si>
    <t>19</t>
  </si>
  <si>
    <t>Válvula de Compuerta de 2"</t>
  </si>
  <si>
    <t>21</t>
  </si>
  <si>
    <t>Válvula de Compuerta de bronce de 2.1/2"</t>
  </si>
  <si>
    <t>Mat195</t>
  </si>
  <si>
    <t>Tanque de almacenamiento de 10 m3, con instalaciones hidráulicas</t>
  </si>
  <si>
    <t>SUBTOTAL</t>
  </si>
  <si>
    <t>Municipio de Santa Fe de Antioquia</t>
  </si>
  <si>
    <t>SECRETARÍA DE INFRAESTRUCTURA</t>
  </si>
  <si>
    <t>COMPOSICION DEL PORCENTAJE DE ADMINISTRACION Y UTILIDAD</t>
  </si>
  <si>
    <t>COSTO DIRECTO DEL PROYECTO</t>
  </si>
  <si>
    <t>A</t>
  </si>
  <si>
    <t>DURACION DEL PROYECTO (MESES)</t>
  </si>
  <si>
    <t>I.V.A (sobre utilidad)</t>
  </si>
  <si>
    <t>TOTAL PROYECTO (A)</t>
  </si>
  <si>
    <t>DETALLE DE LOS COSTOS ADMINISTRATIVOS</t>
  </si>
  <si>
    <t>1. PERSONAL POR ADMINISTRACION</t>
  </si>
  <si>
    <t>DESCRIPCION</t>
  </si>
  <si>
    <t>MESES</t>
  </si>
  <si>
    <t>CANT</t>
  </si>
  <si>
    <t>SAL. BASICO</t>
  </si>
  <si>
    <t>VR. TOTAL</t>
  </si>
  <si>
    <t>PORCENTAJE</t>
  </si>
  <si>
    <t>Ingeniero Director</t>
  </si>
  <si>
    <t>Ingeniero, constructor y/o arquitecto Residente</t>
  </si>
  <si>
    <t>Tecnólogo</t>
  </si>
  <si>
    <t>Encargados de obra</t>
  </si>
  <si>
    <t>Profesional en Seguridad Industrial</t>
  </si>
  <si>
    <t>Social</t>
  </si>
  <si>
    <t>Secretaria</t>
  </si>
  <si>
    <t>Celaduria</t>
  </si>
  <si>
    <t>Almacenista</t>
  </si>
  <si>
    <t>TOTAL PERSONAL ADMINISTRATIVO</t>
  </si>
  <si>
    <t>2. GASTOS GENERALES</t>
  </si>
  <si>
    <t>TARIFA</t>
  </si>
  <si>
    <t>Servicios publicos</t>
  </si>
  <si>
    <t>MES</t>
  </si>
  <si>
    <t>Plan de gestión de implementación de obra</t>
  </si>
  <si>
    <t>Oficina principal</t>
  </si>
  <si>
    <t>Papeleria e informes</t>
  </si>
  <si>
    <t>Equipos de computo</t>
  </si>
  <si>
    <t>Equipos de comunicación</t>
  </si>
  <si>
    <t>Transporte personal a obra</t>
  </si>
  <si>
    <t>Plan Ambiental, Seguridad y Transito</t>
  </si>
  <si>
    <t>Póliza</t>
  </si>
  <si>
    <t>TOTAL GASTOS GENERALES</t>
  </si>
  <si>
    <t>3. GASTOS LEGALES, JURIDICOS Y TRIBUTARIOS</t>
  </si>
  <si>
    <t>Impuesto de contribución especial 5%</t>
  </si>
  <si>
    <t>Estampilla Pro Cultura</t>
  </si>
  <si>
    <t>Estampilla Adulto Mayor</t>
  </si>
  <si>
    <t>Estampilla Justicia familiar</t>
  </si>
  <si>
    <t xml:space="preserve">Estampilla Hospital </t>
  </si>
  <si>
    <t>Estampilla Pro deporte y recreacion</t>
  </si>
  <si>
    <t>RESUMEN DE LOS COSTOS POR ADMINISTRACION</t>
  </si>
  <si>
    <t>TOTALES</t>
  </si>
  <si>
    <t>Personal por Administración</t>
  </si>
  <si>
    <t>Gastos generales</t>
  </si>
  <si>
    <t>Gastos legales, juridicos y tributarios</t>
  </si>
  <si>
    <t>TOTAL GASTOS POR ADMINISTRACION</t>
  </si>
  <si>
    <t>COMPOSICION DE PORCENTAJES DE ADMINISTRACION, IMPREVISTOS Y UTILIDADES</t>
  </si>
  <si>
    <t>Administración</t>
  </si>
  <si>
    <t>Imprevisto</t>
  </si>
  <si>
    <t>Utilidad</t>
  </si>
  <si>
    <t>TOTAL A.I.U</t>
  </si>
  <si>
    <t>ADMINISTRACIÓN</t>
  </si>
  <si>
    <t>VALOR TOTAL</t>
  </si>
  <si>
    <t>APORTE MUNICIPIO</t>
  </si>
  <si>
    <t>APORTE OAC</t>
  </si>
  <si>
    <t>V. UNITARIO</t>
  </si>
  <si>
    <t>V.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</si>
</sst>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00"/>
    <numFmt numFmtId="165" formatCode="_(&quot;$&quot;\ * #,##0_);_(&quot;$&quot;\ * \(#,##0\);_(&quot;$&quot;\ * &quot;-&quot;??_);_(@_)"/>
    <numFmt numFmtId="166" formatCode="&quot;$&quot;\ #,##0"/>
    <numFmt numFmtId="167" formatCode="&quot;$&quot;\ #,##0.00"/>
    <numFmt numFmtId="168" formatCode="0.000%"/>
    <numFmt numFmtId="169" formatCode="0.0000%"/>
    <numFmt numFmtId="170" formatCode="&quot;$&quot;\ #,##0.00_);\(&quot;$&quot;\ #,##0.00\)"/>
  </numFmts>
  <fonts count="9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BE2EC"/>
        <bgColor indexed="64"/>
      </patternFill>
    </fill>
  </fills>
  <borders count="3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7">
    <xf numFmtId="0" fontId="0" fillId="0" borderId="0" xfId="0" applyFont="1"/>
    <xf numFmtId="49" fontId="0" fillId="0" borderId="0" xfId="0" applyNumberFormat="1" applyFont="1"/>
    <xf numFmtId="164" fontId="0" fillId="0" borderId="0" xfId="0" applyNumberFormat="1" applyFont="1"/>
    <xf numFmtId="4" fontId="0" fillId="0" borderId="0" xfId="0" applyNumberFormat="1" applyFont="1"/>
    <xf numFmtId="4" fontId="0" fillId="0" borderId="0" xfId="0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49" fontId="2" fillId="0" borderId="2" xfId="0" applyNumberFormat="1" applyFont="1" applyBorder="1" applyAlignment="1">
      <alignment horizontal="left" vertical="top"/>
    </xf>
    <xf numFmtId="49" fontId="0" fillId="0" borderId="3" xfId="0" applyNumberFormat="1" applyBorder="1" applyAlignment="1">
      <alignment horizontal="left" vertical="top"/>
    </xf>
    <xf numFmtId="0" fontId="0" fillId="0" borderId="3" xfId="0" applyBorder="1"/>
    <xf numFmtId="49" fontId="2" fillId="0" borderId="3" xfId="0" applyNumberFormat="1" applyFont="1" applyBorder="1" applyAlignment="1">
      <alignment horizontal="left" vertical="top"/>
    </xf>
    <xf numFmtId="49" fontId="0" fillId="0" borderId="4" xfId="0" applyNumberFormat="1" applyBorder="1" applyAlignment="1">
      <alignment horizontal="left" vertical="top"/>
    </xf>
    <xf numFmtId="0" fontId="0" fillId="0" borderId="0" xfId="0"/>
    <xf numFmtId="49" fontId="2" fillId="0" borderId="5" xfId="0" applyNumberFormat="1" applyFont="1" applyBorder="1" applyAlignment="1">
      <alignment horizontal="left" vertical="top"/>
    </xf>
    <xf numFmtId="49" fontId="0" fillId="0" borderId="6" xfId="0" applyNumberFormat="1" applyBorder="1" applyAlignment="1">
      <alignment horizontal="left" vertical="top" wrapText="1"/>
    </xf>
    <xf numFmtId="0" fontId="0" fillId="0" borderId="6" xfId="0" applyBorder="1"/>
    <xf numFmtId="0" fontId="0" fillId="0" borderId="7" xfId="0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164" fontId="2" fillId="0" borderId="9" xfId="0" applyNumberFormat="1" applyFont="1" applyBorder="1" applyAlignment="1">
      <alignment horizontal="right" vertical="top"/>
    </xf>
    <xf numFmtId="4" fontId="2" fillId="0" borderId="9" xfId="0" applyNumberFormat="1" applyFont="1" applyBorder="1" applyAlignment="1">
      <alignment horizontal="right" vertical="top"/>
    </xf>
    <xf numFmtId="4" fontId="2" fillId="0" borderId="10" xfId="0" applyNumberFormat="1" applyFont="1" applyBorder="1" applyAlignment="1">
      <alignment horizontal="right" vertical="top"/>
    </xf>
    <xf numFmtId="49" fontId="0" fillId="0" borderId="11" xfId="0" applyNumberFormat="1" applyBorder="1" applyAlignment="1">
      <alignment horizontal="left" vertical="top"/>
    </xf>
    <xf numFmtId="49" fontId="0" fillId="0" borderId="12" xfId="0" applyNumberFormat="1" applyBorder="1" applyAlignment="1">
      <alignment horizontal="left" vertical="top"/>
    </xf>
    <xf numFmtId="49" fontId="0" fillId="0" borderId="12" xfId="0" applyNumberFormat="1" applyBorder="1" applyAlignment="1">
      <alignment horizontal="center" vertical="top"/>
    </xf>
    <xf numFmtId="164" fontId="0" fillId="0" borderId="12" xfId="0" applyNumberFormat="1" applyBorder="1" applyAlignment="1">
      <alignment horizontal="right" vertical="top"/>
    </xf>
    <xf numFmtId="4" fontId="0" fillId="0" borderId="12" xfId="0" applyNumberFormat="1" applyBorder="1" applyAlignment="1">
      <alignment horizontal="right" vertical="top"/>
    </xf>
    <xf numFmtId="4" fontId="0" fillId="0" borderId="13" xfId="0" applyNumberFormat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4" fontId="0" fillId="0" borderId="14" xfId="0" applyNumberFormat="1" applyBorder="1" applyAlignment="1">
      <alignment horizontal="right" vertical="top"/>
    </xf>
    <xf numFmtId="49" fontId="0" fillId="0" borderId="15" xfId="0" applyNumberFormat="1" applyBorder="1" applyAlignment="1">
      <alignment horizontal="left" vertical="top"/>
    </xf>
    <xf numFmtId="49" fontId="0" fillId="0" borderId="16" xfId="0" applyNumberFormat="1" applyBorder="1" applyAlignment="1">
      <alignment horizontal="left" vertical="top"/>
    </xf>
    <xf numFmtId="49" fontId="0" fillId="0" borderId="16" xfId="0" applyNumberFormat="1" applyBorder="1" applyAlignment="1">
      <alignment horizontal="center" vertical="top"/>
    </xf>
    <xf numFmtId="164" fontId="0" fillId="0" borderId="16" xfId="0" applyNumberFormat="1" applyBorder="1" applyAlignment="1">
      <alignment horizontal="right" vertical="top"/>
    </xf>
    <xf numFmtId="4" fontId="0" fillId="0" borderId="16" xfId="0" applyNumberFormat="1" applyBorder="1" applyAlignment="1">
      <alignment horizontal="right" vertical="top"/>
    </xf>
    <xf numFmtId="4" fontId="0" fillId="0" borderId="17" xfId="0" applyNumberFormat="1" applyBorder="1" applyAlignment="1">
      <alignment horizontal="right" vertical="top"/>
    </xf>
    <xf numFmtId="4" fontId="2" fillId="0" borderId="14" xfId="0" applyNumberFormat="1" applyFont="1" applyBorder="1"/>
    <xf numFmtId="49" fontId="0" fillId="2" borderId="18" xfId="0" applyNumberFormat="1" applyFont="1" applyFill="1" applyBorder="1" applyAlignment="1">
      <alignment horizontal="center" vertical="center"/>
    </xf>
    <xf numFmtId="164" fontId="0" fillId="2" borderId="18" xfId="0" applyNumberFormat="1" applyFont="1" applyFill="1" applyBorder="1" applyAlignment="1">
      <alignment horizontal="center" vertical="center"/>
    </xf>
    <xf numFmtId="4" fontId="0" fillId="2" borderId="18" xfId="0" applyNumberFormat="1" applyFont="1" applyFill="1" applyBorder="1" applyAlignment="1">
      <alignment horizontal="center" vertical="center"/>
    </xf>
    <xf numFmtId="49" fontId="2" fillId="0" borderId="18" xfId="0" applyNumberFormat="1" applyFont="1" applyBorder="1" applyAlignment="1">
      <alignment vertical="top"/>
    </xf>
    <xf numFmtId="49" fontId="2" fillId="0" borderId="18" xfId="0" applyNumberFormat="1" applyFont="1" applyBorder="1" applyAlignment="1">
      <alignment vertical="top" wrapText="1"/>
    </xf>
    <xf numFmtId="164" fontId="2" fillId="0" borderId="18" xfId="0" applyNumberFormat="1" applyFont="1" applyBorder="1" applyAlignment="1">
      <alignment vertical="top"/>
    </xf>
    <xf numFmtId="4" fontId="2" fillId="0" borderId="18" xfId="0" applyNumberFormat="1" applyFont="1" applyBorder="1" applyAlignment="1">
      <alignment vertical="top"/>
    </xf>
    <xf numFmtId="49" fontId="0" fillId="0" borderId="18" xfId="0" applyNumberFormat="1" applyFont="1" applyBorder="1" applyAlignment="1">
      <alignment vertical="top"/>
    </xf>
    <xf numFmtId="49" fontId="0" fillId="0" borderId="18" xfId="0" applyNumberFormat="1" applyFont="1" applyBorder="1" applyAlignment="1">
      <alignment vertical="top" wrapText="1" indent="2"/>
    </xf>
    <xf numFmtId="164" fontId="0" fillId="0" borderId="18" xfId="0" applyNumberFormat="1" applyFont="1" applyBorder="1" applyAlignment="1">
      <alignment vertical="top"/>
    </xf>
    <xf numFmtId="4" fontId="0" fillId="0" borderId="18" xfId="0" applyNumberFormat="1" applyFont="1" applyBorder="1" applyAlignment="1">
      <alignment vertical="top"/>
    </xf>
    <xf numFmtId="4" fontId="0" fillId="0" borderId="18" xfId="0" applyNumberFormat="1" applyFont="1" applyBorder="1"/>
    <xf numFmtId="0" fontId="1" fillId="0" borderId="0" xfId="1" applyAlignment="1">
      <alignment vertical="center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7" fillId="3" borderId="2" xfId="1" applyFont="1" applyFill="1" applyBorder="1" applyAlignment="1">
      <alignment vertical="center"/>
    </xf>
    <xf numFmtId="0" fontId="7" fillId="3" borderId="3" xfId="1" applyFont="1" applyFill="1" applyBorder="1" applyAlignment="1">
      <alignment vertical="center"/>
    </xf>
    <xf numFmtId="0" fontId="8" fillId="3" borderId="0" xfId="1" applyFont="1" applyFill="1" applyAlignment="1">
      <alignment vertical="center"/>
    </xf>
    <xf numFmtId="0" fontId="7" fillId="3" borderId="0" xfId="1" applyFont="1" applyFill="1" applyAlignment="1">
      <alignment vertical="center"/>
    </xf>
    <xf numFmtId="165" fontId="8" fillId="3" borderId="0" xfId="2" applyNumberFormat="1" applyFont="1" applyFill="1" applyAlignment="1">
      <alignment horizontal="right" vertical="center"/>
    </xf>
    <xf numFmtId="44" fontId="1" fillId="0" borderId="0" xfId="1" applyNumberFormat="1" applyAlignment="1">
      <alignment vertical="center"/>
    </xf>
    <xf numFmtId="0" fontId="8" fillId="3" borderId="0" xfId="1" applyFont="1" applyFill="1" applyAlignment="1">
      <alignment horizontal="center" vertical="center" wrapText="1"/>
    </xf>
    <xf numFmtId="0" fontId="8" fillId="3" borderId="0" xfId="1" applyFont="1" applyFill="1" applyAlignment="1">
      <alignment vertical="center" wrapText="1"/>
    </xf>
    <xf numFmtId="0" fontId="7" fillId="3" borderId="0" xfId="1" applyFont="1" applyFill="1" applyAlignment="1">
      <alignment vertical="center" wrapText="1"/>
    </xf>
    <xf numFmtId="165" fontId="8" fillId="3" borderId="0" xfId="2" applyNumberFormat="1" applyFont="1" applyFill="1" applyAlignment="1">
      <alignment horizontal="right" vertical="center" wrapText="1"/>
    </xf>
    <xf numFmtId="0" fontId="1" fillId="0" borderId="0" xfId="1" applyAlignment="1">
      <alignment vertical="center" wrapText="1"/>
    </xf>
    <xf numFmtId="0" fontId="7" fillId="3" borderId="23" xfId="1" applyFont="1" applyFill="1" applyBorder="1" applyAlignment="1">
      <alignment vertical="center" wrapText="1"/>
    </xf>
    <xf numFmtId="165" fontId="8" fillId="4" borderId="0" xfId="2" applyNumberFormat="1" applyFont="1" applyFill="1" applyAlignment="1">
      <alignment horizontal="right"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7" fillId="5" borderId="9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9" fontId="8" fillId="0" borderId="25" xfId="1" applyNumberFormat="1" applyFont="1" applyBorder="1" applyAlignment="1">
      <alignment horizontal="center" vertical="center"/>
    </xf>
    <xf numFmtId="166" fontId="8" fillId="0" borderId="25" xfId="1" applyNumberFormat="1" applyFont="1" applyBorder="1" applyAlignment="1">
      <alignment horizontal="center" vertical="center" wrapText="1"/>
    </xf>
    <xf numFmtId="167" fontId="8" fillId="0" borderId="25" xfId="1" applyNumberFormat="1" applyFont="1" applyBorder="1" applyAlignment="1">
      <alignment vertical="center"/>
    </xf>
    <xf numFmtId="168" fontId="8" fillId="0" borderId="26" xfId="1" applyNumberFormat="1" applyFont="1" applyBorder="1" applyAlignment="1">
      <alignment vertical="center"/>
    </xf>
    <xf numFmtId="0" fontId="8" fillId="6" borderId="18" xfId="1" applyFont="1" applyFill="1" applyBorder="1" applyAlignment="1">
      <alignment horizontal="center" vertical="center"/>
    </xf>
    <xf numFmtId="0" fontId="8" fillId="6" borderId="25" xfId="1" applyFont="1" applyFill="1" applyBorder="1" applyAlignment="1">
      <alignment horizontal="center" vertical="center"/>
    </xf>
    <xf numFmtId="9" fontId="8" fillId="6" borderId="18" xfId="1" applyNumberFormat="1" applyFont="1" applyFill="1" applyBorder="1" applyAlignment="1">
      <alignment horizontal="center" vertical="center"/>
    </xf>
    <xf numFmtId="166" fontId="8" fillId="6" borderId="18" xfId="1" applyNumberFormat="1" applyFont="1" applyFill="1" applyBorder="1" applyAlignment="1">
      <alignment horizontal="center" vertical="center" wrapText="1"/>
    </xf>
    <xf numFmtId="168" fontId="8" fillId="6" borderId="26" xfId="1" applyNumberFormat="1" applyFont="1" applyFill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9" fontId="8" fillId="0" borderId="18" xfId="1" applyNumberFormat="1" applyFont="1" applyBorder="1" applyAlignment="1">
      <alignment horizontal="center" vertical="center"/>
    </xf>
    <xf numFmtId="166" fontId="8" fillId="0" borderId="18" xfId="1" applyNumberFormat="1" applyFont="1" applyBorder="1" applyAlignment="1">
      <alignment horizontal="center" vertical="center" wrapText="1"/>
    </xf>
    <xf numFmtId="169" fontId="7" fillId="0" borderId="29" xfId="1" applyNumberFormat="1" applyFont="1" applyBorder="1" applyAlignment="1">
      <alignment vertical="center"/>
    </xf>
    <xf numFmtId="0" fontId="7" fillId="5" borderId="18" xfId="1" applyFont="1" applyFill="1" applyBorder="1" applyAlignment="1">
      <alignment horizontal="center" vertical="center"/>
    </xf>
    <xf numFmtId="0" fontId="7" fillId="5" borderId="29" xfId="1" applyFont="1" applyFill="1" applyBorder="1" applyAlignment="1">
      <alignment horizontal="center" vertical="center"/>
    </xf>
    <xf numFmtId="167" fontId="8" fillId="0" borderId="18" xfId="1" applyNumberFormat="1" applyFont="1" applyBorder="1" applyAlignment="1">
      <alignment vertical="center"/>
    </xf>
    <xf numFmtId="167" fontId="7" fillId="0" borderId="18" xfId="1" applyNumberFormat="1" applyFont="1" applyBorder="1" applyAlignment="1">
      <alignment vertical="center"/>
    </xf>
    <xf numFmtId="10" fontId="7" fillId="0" borderId="29" xfId="1" applyNumberFormat="1" applyFont="1" applyBorder="1" applyAlignment="1">
      <alignment vertical="center"/>
    </xf>
    <xf numFmtId="10" fontId="8" fillId="0" borderId="18" xfId="1" applyNumberFormat="1" applyFont="1" applyBorder="1" applyAlignment="1">
      <alignment horizontal="center" vertical="center" wrapText="1"/>
    </xf>
    <xf numFmtId="170" fontId="8" fillId="0" borderId="18" xfId="1" applyNumberFormat="1" applyFont="1" applyBorder="1" applyAlignment="1">
      <alignment vertical="center"/>
    </xf>
    <xf numFmtId="10" fontId="8" fillId="0" borderId="29" xfId="1" applyNumberFormat="1" applyFont="1" applyBorder="1" applyAlignment="1">
      <alignment vertical="center"/>
    </xf>
    <xf numFmtId="0" fontId="8" fillId="3" borderId="18" xfId="1" applyFont="1" applyFill="1" applyBorder="1" applyAlignment="1">
      <alignment horizontal="center" vertical="center"/>
    </xf>
    <xf numFmtId="170" fontId="7" fillId="0" borderId="18" xfId="1" applyNumberFormat="1" applyFont="1" applyBorder="1" applyAlignment="1">
      <alignment vertical="center"/>
    </xf>
    <xf numFmtId="0" fontId="7" fillId="0" borderId="1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166" fontId="8" fillId="0" borderId="18" xfId="1" applyNumberFormat="1" applyFont="1" applyBorder="1" applyAlignment="1">
      <alignment vertical="center"/>
    </xf>
    <xf numFmtId="0" fontId="8" fillId="3" borderId="23" xfId="1" applyFont="1" applyFill="1" applyBorder="1" applyAlignment="1">
      <alignment vertical="center"/>
    </xf>
    <xf numFmtId="0" fontId="8" fillId="3" borderId="22" xfId="1" applyFont="1" applyFill="1" applyBorder="1" applyAlignment="1">
      <alignment vertical="center"/>
    </xf>
    <xf numFmtId="43" fontId="1" fillId="0" borderId="0" xfId="3" applyAlignment="1">
      <alignment vertical="center"/>
    </xf>
    <xf numFmtId="10" fontId="8" fillId="0" borderId="29" xfId="4" applyNumberFormat="1" applyFont="1" applyBorder="1" applyAlignment="1">
      <alignment vertical="center"/>
    </xf>
    <xf numFmtId="166" fontId="4" fillId="0" borderId="34" xfId="1" applyNumberFormat="1" applyFont="1" applyBorder="1" applyAlignment="1">
      <alignment vertical="center"/>
    </xf>
    <xf numFmtId="168" fontId="4" fillId="0" borderId="35" xfId="1" applyNumberFormat="1" applyFont="1" applyBorder="1" applyAlignment="1">
      <alignment vertical="center"/>
    </xf>
    <xf numFmtId="4" fontId="0" fillId="0" borderId="18" xfId="0" applyNumberFormat="1" applyBorder="1" applyAlignment="1">
      <alignment horizontal="right" vertical="center"/>
    </xf>
    <xf numFmtId="49" fontId="2" fillId="0" borderId="18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0" fontId="8" fillId="0" borderId="2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4" fillId="0" borderId="33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5" borderId="27" xfId="1" applyFont="1" applyFill="1" applyBorder="1" applyAlignment="1">
      <alignment horizontal="center" vertical="center"/>
    </xf>
    <xf numFmtId="0" fontId="7" fillId="5" borderId="18" xfId="1" applyFont="1" applyFill="1" applyBorder="1" applyAlignment="1">
      <alignment horizontal="center" vertical="center"/>
    </xf>
    <xf numFmtId="0" fontId="7" fillId="5" borderId="29" xfId="1" applyFont="1" applyFill="1" applyBorder="1" applyAlignment="1">
      <alignment horizontal="center" vertical="center"/>
    </xf>
    <xf numFmtId="0" fontId="8" fillId="0" borderId="28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7" fillId="0" borderId="27" xfId="1" applyFont="1" applyBorder="1" applyAlignment="1">
      <alignment horizontal="left" vertical="center"/>
    </xf>
    <xf numFmtId="0" fontId="7" fillId="0" borderId="18" xfId="1" applyFont="1" applyBorder="1" applyAlignment="1">
      <alignment horizontal="left" vertical="center"/>
    </xf>
    <xf numFmtId="0" fontId="7" fillId="5" borderId="30" xfId="1" applyFont="1" applyFill="1" applyBorder="1" applyAlignment="1">
      <alignment horizontal="center" vertical="center"/>
    </xf>
    <xf numFmtId="0" fontId="7" fillId="5" borderId="31" xfId="1" applyFont="1" applyFill="1" applyBorder="1" applyAlignment="1">
      <alignment horizontal="center" vertical="center"/>
    </xf>
    <xf numFmtId="0" fontId="7" fillId="5" borderId="32" xfId="1" applyFont="1" applyFill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8" fillId="0" borderId="28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27" xfId="1" applyFont="1" applyBorder="1" applyAlignment="1">
      <alignment horizontal="left" vertical="center" wrapText="1"/>
    </xf>
    <xf numFmtId="0" fontId="8" fillId="0" borderId="18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left" vertical="center"/>
    </xf>
    <xf numFmtId="0" fontId="7" fillId="0" borderId="9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7" fillId="5" borderId="8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  <xf numFmtId="0" fontId="8" fillId="0" borderId="24" xfId="1" applyFont="1" applyBorder="1" applyAlignment="1">
      <alignment horizontal="left" vertical="center"/>
    </xf>
    <xf numFmtId="0" fontId="8" fillId="0" borderId="25" xfId="1" applyFont="1" applyBorder="1" applyAlignment="1">
      <alignment horizontal="left" vertical="center"/>
    </xf>
    <xf numFmtId="0" fontId="8" fillId="6" borderId="27" xfId="1" applyFont="1" applyFill="1" applyBorder="1" applyAlignment="1">
      <alignment horizontal="left" vertical="center"/>
    </xf>
    <xf numFmtId="0" fontId="8" fillId="6" borderId="18" xfId="1" applyFont="1" applyFill="1" applyBorder="1" applyAlignment="1">
      <alignment horizontal="lef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44" fontId="8" fillId="3" borderId="3" xfId="2" applyFont="1" applyFill="1" applyBorder="1" applyAlignment="1">
      <alignment horizontal="center" vertical="center"/>
    </xf>
    <xf numFmtId="166" fontId="8" fillId="3" borderId="22" xfId="1" applyNumberFormat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left" vertical="center" wrapText="1"/>
    </xf>
    <xf numFmtId="0" fontId="7" fillId="3" borderId="0" xfId="1" applyFont="1" applyFill="1" applyAlignment="1">
      <alignment horizontal="left" vertical="center" wrapText="1"/>
    </xf>
    <xf numFmtId="44" fontId="8" fillId="3" borderId="0" xfId="2" applyFont="1" applyFill="1" applyAlignment="1">
      <alignment horizontal="center" vertical="center" wrapText="1"/>
    </xf>
  </cellXfs>
  <cellStyles count="5">
    <cellStyle name="Millares 2" xfId="3" xr:uid="{0A180AAD-F28D-4FBF-826D-0C52C6136B5F}"/>
    <cellStyle name="Moneda 2 2" xfId="2" xr:uid="{E88A88D5-F49B-4BAF-ADBC-C2F7B984F6E5}"/>
    <cellStyle name="Normal" xfId="0" builtinId="0"/>
    <cellStyle name="Normal 11 45 9" xfId="1" xr:uid="{6279F7A5-EA21-4795-9A59-0187181C8376}"/>
    <cellStyle name="Porcentaje 2" xfId="4" xr:uid="{5F9DFB07-DD0B-4ECD-8C7A-F09C100FB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2" name="Gráfico 1">
          <a:extLst>
            <a:ext uri="{FF2B5EF4-FFF2-40B4-BE49-F238E27FC236}">
              <a16:creationId xmlns:a16="http://schemas.microsoft.com/office/drawing/2014/main" id="{A1B1F971-58E1-4FB0-BC30-87E6F794840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uPaFlo\13.%20AMAGA\PRESUPUESTO%20CENTRO%20DE%20SALUD%20MIN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ago\Downloads\planilla-de-excel-para-el-aplicativo-de-compras-y-vent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antiago/Downloads/planilla-de-excel-para-el-aplicativo-de-compras-y-vent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ESPACIO%20P&#218;BLICOS%20PARQUES/ANDENES%20Y%20PARQUES%20INFANTILES/PRESUPUESTO%20ANDENES%20MAQUEA-LLANO%20Y%20POZOS%20V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PaFlo/10.%20REFORMAS%20Y%20ACABADOS%20JM/CONTROL%20DE%20OBRA/20220124%20DINISSAN/20220124%20DINISSAN_Nutibar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uPaFlo\10.%20REFORMAS%20Y%20ACABADOS%20JM\CONTROL%20DE%20OBRA\20220124%20DINISSAN\20220124%20DINISSAN_Nutibar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velez\AppData\Local\Microsoft\Windows\INetCache\Content.Outlook\ENAZG318\APU%20PROYECTOS%20EDU%202016%20%20%20(002)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velez/AppData/Local/Microsoft/Windows/INetCache/Content.Outlook/ENAZG318/APU%20PROYECTOS%20EDU%202016%20%20%20(002)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ADMINISTRATIVOS/BODEGA%20MUNICIPIO/PRESUPUESTO_BODEGA%20MUNICIP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CALCULO AU"/>
      <sheetName val="Detalle de Presupuesto"/>
      <sheetName val="Item 20"/>
      <sheetName val="Item 52"/>
      <sheetName val="Item 115"/>
      <sheetName val="Item 116"/>
      <sheetName val="Item 120"/>
      <sheetName val="Item 140"/>
      <sheetName val="Item 168"/>
      <sheetName val="Item 220"/>
      <sheetName val="Item 310"/>
      <sheetName val="Item 321"/>
      <sheetName val="Item 331"/>
      <sheetName val="Item 350"/>
      <sheetName val="Item 353"/>
      <sheetName val="Item 356"/>
      <sheetName val="Item 574"/>
      <sheetName val="Item 730"/>
      <sheetName val="Item 732"/>
      <sheetName val="Item 733"/>
      <sheetName val="Item 836"/>
      <sheetName val="Item 881"/>
      <sheetName val="Item 905"/>
      <sheetName val="Item 1005"/>
      <sheetName val="Item 1012"/>
      <sheetName val="Item 1018"/>
      <sheetName val="Item 1150"/>
      <sheetName val="Mano de Obra"/>
    </sheetNames>
    <sheetDataSet>
      <sheetData sheetId="0">
        <row r="3">
          <cell r="A3">
            <v>20</v>
          </cell>
          <cell r="B3" t="str">
            <v>Desmonte y/o Demolición de muros, enchape y/o cubierta
Incluye cargue y descargue para botada de escombros</v>
          </cell>
        </row>
        <row r="4">
          <cell r="A4">
            <v>52</v>
          </cell>
          <cell r="B4" t="str">
            <v>Mejoramiento de muros agrietados
Fundición de dovelas para estabilizar muro</v>
          </cell>
        </row>
        <row r="5">
          <cell r="A5">
            <v>115</v>
          </cell>
          <cell r="B5" t="str">
            <v>Resane y Pintura Tipo I
Aplicación de mezcla en revoque o estuco en zona afectada
Incluye una mano de pintura</v>
          </cell>
        </row>
        <row r="6">
          <cell r="A6">
            <v>116</v>
          </cell>
          <cell r="B6" t="str">
            <v>Pintura Alta Asepsia
Aplicación de pintura en área de higiene</v>
          </cell>
        </row>
        <row r="7">
          <cell r="A7">
            <v>120</v>
          </cell>
          <cell r="B7" t="str">
            <v>Pintura de Piso
Aplicación de pintura epóxica alto trafico para piso
Resane y nivelación de piso</v>
          </cell>
        </row>
        <row r="8">
          <cell r="A8">
            <v>140</v>
          </cell>
          <cell r="B8" t="str">
            <v>Enchape
Mejoramiento de enchape. Instalación sugerida a 2,10m de altura
Mejoramiento en boquilla de enchape</v>
          </cell>
        </row>
        <row r="9">
          <cell r="A9">
            <v>168</v>
          </cell>
          <cell r="B9" t="str">
            <v xml:space="preserve">Media caña
Construcción de media caña perimetral </v>
          </cell>
        </row>
        <row r="10">
          <cell r="A10">
            <v>220</v>
          </cell>
          <cell r="B10" t="str">
            <v>Muro en Drywall
Construcción de muro divisorio a dos caras en placa de yeso</v>
          </cell>
        </row>
        <row r="11">
          <cell r="A11">
            <v>310</v>
          </cell>
          <cell r="B11" t="str">
            <v>Instalación de cielo raso
Instalación de cielo raso en placa de yeso</v>
          </cell>
        </row>
        <row r="12">
          <cell r="A12">
            <v>321</v>
          </cell>
          <cell r="B12" t="str">
            <v>Reparación de cubierta
Cambio de tejas de barro en mal estado.</v>
          </cell>
        </row>
        <row r="13">
          <cell r="A13">
            <v>331</v>
          </cell>
          <cell r="B13" t="str">
            <v>Reparación de cubierta
Cambio de tejas de fibrocemento en mal estado.</v>
          </cell>
        </row>
        <row r="14">
          <cell r="A14">
            <v>350</v>
          </cell>
          <cell r="B14" t="str">
            <v>Reparación de cubierta
Cambio de tablilla en cubierta</v>
          </cell>
        </row>
        <row r="15">
          <cell r="A15">
            <v>353</v>
          </cell>
          <cell r="B15" t="str">
            <v>Viga Metálica
Aplicación de pintura anticorrosiva</v>
          </cell>
        </row>
        <row r="16">
          <cell r="A16">
            <v>356</v>
          </cell>
          <cell r="B16" t="str">
            <v>Viga Metálica
Instalación de soportes entre viga metálica y alfardas de madera</v>
          </cell>
        </row>
        <row r="17">
          <cell r="A17">
            <v>574</v>
          </cell>
          <cell r="B17" t="str">
            <v>Construcción de Cuneta
Construcción de cuneta en U, con media caña, direccionamiento de aguas lluvias a drenaje.</v>
          </cell>
        </row>
        <row r="18">
          <cell r="A18">
            <v>730</v>
          </cell>
          <cell r="B18" t="str">
            <v>Red Eléctrica
Mantenimiento y mejoramiento de red eléctrica en zona</v>
          </cell>
        </row>
        <row r="19">
          <cell r="A19">
            <v>732</v>
          </cell>
          <cell r="B19" t="str">
            <v>Red Eléctrica
Cambio de lampara</v>
          </cell>
        </row>
        <row r="20">
          <cell r="A20">
            <v>733</v>
          </cell>
          <cell r="B20" t="str">
            <v>Red Eléctrica
Cambio de tomas e interruptores que estén en mal estado</v>
          </cell>
        </row>
        <row r="21">
          <cell r="A21">
            <v>836</v>
          </cell>
          <cell r="B21" t="str">
            <v>Limpieza de arbusto</v>
          </cell>
        </row>
        <row r="22">
          <cell r="A22">
            <v>881</v>
          </cell>
          <cell r="B22" t="str">
            <v>Impermeabilizacion de muro</v>
          </cell>
        </row>
        <row r="23">
          <cell r="A23">
            <v>905</v>
          </cell>
          <cell r="B23" t="str">
            <v>Mantenimiento Red de Abasto
Cambio de accesorios de PVC, Instalación de Llave de paso</v>
          </cell>
        </row>
        <row r="24">
          <cell r="A24">
            <v>1005</v>
          </cell>
          <cell r="B24" t="str">
            <v>Suministro e Instalación de puerta
Suministro de puerta</v>
          </cell>
        </row>
        <row r="25">
          <cell r="A25">
            <v>1012</v>
          </cell>
          <cell r="B25" t="str">
            <v>Suministro de lavamanos</v>
          </cell>
        </row>
        <row r="26">
          <cell r="A26">
            <v>1018</v>
          </cell>
          <cell r="B26" t="str">
            <v>Suministro en Instalación aparatos sanitario</v>
          </cell>
        </row>
        <row r="27">
          <cell r="A27">
            <v>1150</v>
          </cell>
          <cell r="B27" t="str">
            <v>Suministro de mesón en acero inoxidable 
Incluye instalación de pozuelo, desagüe y grifería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A2" t="str">
            <v>Ayudante</v>
          </cell>
          <cell r="B2">
            <v>75350</v>
          </cell>
        </row>
        <row r="3">
          <cell r="A3" t="str">
            <v>Oficial</v>
          </cell>
          <cell r="B3">
            <v>150700</v>
          </cell>
        </row>
        <row r="4">
          <cell r="A4" t="str">
            <v>Maestro</v>
          </cell>
          <cell r="B4">
            <v>188375</v>
          </cell>
        </row>
        <row r="5">
          <cell r="A5" t="str">
            <v>Coordinador SST</v>
          </cell>
          <cell r="B5">
            <v>158235</v>
          </cell>
        </row>
        <row r="6">
          <cell r="A6" t="str">
            <v>L</v>
          </cell>
          <cell r="B6"/>
        </row>
        <row r="7">
          <cell r="A7" t="str">
            <v>1 Oficial / 1 Ayudantes</v>
          </cell>
          <cell r="B7">
            <v>226050</v>
          </cell>
        </row>
        <row r="8">
          <cell r="A8" t="str">
            <v>1 Oficial / 2 Ayudantes</v>
          </cell>
          <cell r="B8">
            <v>301400</v>
          </cell>
        </row>
        <row r="9">
          <cell r="A9" t="str">
            <v>1 Oficial / 3 Ayudantes</v>
          </cell>
          <cell r="B9">
            <v>376750</v>
          </cell>
        </row>
        <row r="10">
          <cell r="A10" t="str">
            <v>1 Oficial / 4 Ayudantes</v>
          </cell>
          <cell r="B10">
            <v>452100</v>
          </cell>
        </row>
        <row r="11">
          <cell r="A11" t="str">
            <v>1 Oficial / 5 Ayudantes</v>
          </cell>
          <cell r="B11">
            <v>527450</v>
          </cell>
        </row>
        <row r="12">
          <cell r="A12" t="str">
            <v>1 Oficial / 6 Ayudantes</v>
          </cell>
          <cell r="B12">
            <v>602800</v>
          </cell>
        </row>
        <row r="13">
          <cell r="A13" t="str">
            <v>1 Oficial / 7 Ayudantes</v>
          </cell>
          <cell r="B13">
            <v>678150</v>
          </cell>
        </row>
        <row r="14">
          <cell r="A14" t="str">
            <v>2 Oficial / 2 Ayudantes</v>
          </cell>
          <cell r="B14">
            <v>452100</v>
          </cell>
        </row>
        <row r="15">
          <cell r="A15" t="str">
            <v>2 Oficial / 4 Ayudantes</v>
          </cell>
          <cell r="B15">
            <v>602800</v>
          </cell>
        </row>
        <row r="16">
          <cell r="A16" t="str">
            <v>2 Oficial / 6 Ayudantes</v>
          </cell>
          <cell r="B16">
            <v>753500</v>
          </cell>
        </row>
        <row r="17">
          <cell r="A17" t="str">
            <v>2 Oficial / 8 Ayudantes</v>
          </cell>
          <cell r="B17">
            <v>904200</v>
          </cell>
        </row>
        <row r="18">
          <cell r="A18" t="str">
            <v>3 Oficial / 3 Ayudantes</v>
          </cell>
          <cell r="B18">
            <v>678150</v>
          </cell>
        </row>
        <row r="19">
          <cell r="A19" t="str">
            <v>2 Ayudantes</v>
          </cell>
          <cell r="B19">
            <v>150700</v>
          </cell>
        </row>
        <row r="20">
          <cell r="A20" t="str">
            <v>3 Ayudantes</v>
          </cell>
          <cell r="B20">
            <v>226050</v>
          </cell>
        </row>
        <row r="21">
          <cell r="A21" t="str">
            <v>4 Ayudantes</v>
          </cell>
          <cell r="B21">
            <v>301400</v>
          </cell>
        </row>
        <row r="22">
          <cell r="A22"/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AU (2)"/>
      <sheetName val="Detalle de Presupuesto"/>
      <sheetName val="APU"/>
      <sheetName val="toma de medidas"/>
      <sheetName val="Memorias Llano de Bolivar"/>
      <sheetName val="Memorias la MAQUEA"/>
      <sheetName val="Memorias LOS POZOS"/>
      <sheetName val="CALCULO AU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Cemento gris Uso Gnral 50kg</v>
          </cell>
          <cell r="B2" t="str">
            <v>sac</v>
          </cell>
          <cell r="C2">
            <v>37000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Mortero 1:6</v>
          </cell>
          <cell r="B8" t="str">
            <v>m3</v>
          </cell>
          <cell r="C8">
            <v>293300</v>
          </cell>
        </row>
        <row r="9">
          <cell r="A9" t="str">
            <v>Impermeabilizante para concreto</v>
          </cell>
          <cell r="B9" t="str">
            <v>Kg</v>
          </cell>
          <cell r="C9">
            <v>12900</v>
          </cell>
        </row>
        <row r="10">
          <cell r="A10" t="str">
            <v>Impermeabilizante integral para morteros</v>
          </cell>
          <cell r="B10" t="str">
            <v>kg</v>
          </cell>
          <cell r="C10">
            <v>6000</v>
          </cell>
        </row>
        <row r="11">
          <cell r="A11" t="str">
            <v>Arena de concreto</v>
          </cell>
          <cell r="B11" t="str">
            <v>m3</v>
          </cell>
          <cell r="C11">
            <v>81000</v>
          </cell>
        </row>
        <row r="12">
          <cell r="A12" t="str">
            <v>Arena de Revoque</v>
          </cell>
          <cell r="B12" t="str">
            <v>m3</v>
          </cell>
          <cell r="C12">
            <v>68000</v>
          </cell>
        </row>
        <row r="13">
          <cell r="A13" t="str">
            <v>Arena de pega</v>
          </cell>
          <cell r="B13" t="str">
            <v>m3</v>
          </cell>
          <cell r="C13">
            <v>68000</v>
          </cell>
        </row>
        <row r="14">
          <cell r="A14" t="str">
            <v>Triturado de 1/2"</v>
          </cell>
          <cell r="B14" t="str">
            <v>m3</v>
          </cell>
          <cell r="C14">
            <v>81000</v>
          </cell>
        </row>
        <row r="15">
          <cell r="A15" t="str">
            <v>Tierra no vegetal</v>
          </cell>
          <cell r="B15" t="str">
            <v>m3</v>
          </cell>
          <cell r="C15">
            <v>66666.666666666672</v>
          </cell>
        </row>
        <row r="16">
          <cell r="A16" t="str">
            <v>Material Granular seleccionado</v>
          </cell>
          <cell r="B16" t="str">
            <v>m3</v>
          </cell>
          <cell r="C16">
            <v>56000</v>
          </cell>
        </row>
        <row r="17">
          <cell r="A17" t="str">
            <v>Afirmado</v>
          </cell>
          <cell r="B17" t="str">
            <v>m3</v>
          </cell>
          <cell r="C17">
            <v>40000</v>
          </cell>
        </row>
        <row r="18">
          <cell r="A18" t="str">
            <v>Costal</v>
          </cell>
          <cell r="B18" t="str">
            <v>un</v>
          </cell>
          <cell r="C18">
            <v>2300</v>
          </cell>
        </row>
        <row r="19">
          <cell r="A19" t="str">
            <v>Material para filtro</v>
          </cell>
          <cell r="B19" t="str">
            <v>m3</v>
          </cell>
          <cell r="C19">
            <v>85000</v>
          </cell>
        </row>
        <row r="20">
          <cell r="A20" t="str">
            <v>Granito #1</v>
          </cell>
          <cell r="B20" t="str">
            <v>bt</v>
          </cell>
          <cell r="C20">
            <v>18000</v>
          </cell>
        </row>
        <row r="21">
          <cell r="A21" t="str">
            <v>Geotextl NT2000</v>
          </cell>
          <cell r="B21" t="str">
            <v>m2</v>
          </cell>
          <cell r="C21">
            <v>9257</v>
          </cell>
        </row>
        <row r="23">
          <cell r="A23" t="str">
            <v>Agua</v>
          </cell>
          <cell r="B23" t="str">
            <v>lt</v>
          </cell>
          <cell r="C23">
            <v>100</v>
          </cell>
        </row>
        <row r="24">
          <cell r="A24" t="str">
            <v>Cinta de Señalizacion cal 6</v>
          </cell>
          <cell r="B24" t="str">
            <v>ml</v>
          </cell>
          <cell r="C24">
            <v>450</v>
          </cell>
        </row>
        <row r="25">
          <cell r="A25" t="str">
            <v>Tela verde para cerramiento 100m x 2.10m</v>
          </cell>
          <cell r="B25" t="str">
            <v>ml</v>
          </cell>
          <cell r="C25">
            <v>2190</v>
          </cell>
        </row>
        <row r="26">
          <cell r="A26" t="str">
            <v>Tela negra para cerramiento 100m x 2.10m</v>
          </cell>
          <cell r="B26" t="str">
            <v>ml</v>
          </cell>
          <cell r="C26">
            <v>350000</v>
          </cell>
        </row>
        <row r="27">
          <cell r="A27" t="str">
            <v>Tela blanca para cerramiento 100m x 2.10m</v>
          </cell>
          <cell r="B27" t="str">
            <v>ml</v>
          </cell>
          <cell r="C27">
            <v>355000</v>
          </cell>
        </row>
        <row r="28">
          <cell r="A28" t="str">
            <v>Caseton de Icopor</v>
          </cell>
          <cell r="B28" t="str">
            <v>m2</v>
          </cell>
          <cell r="C28">
            <v>45000</v>
          </cell>
        </row>
        <row r="29">
          <cell r="A29" t="str">
            <v>Bloque de cemento 0.10x0.20x0.40m estructural</v>
          </cell>
          <cell r="B29" t="str">
            <v>un</v>
          </cell>
          <cell r="C29">
            <v>2050</v>
          </cell>
        </row>
        <row r="30">
          <cell r="A30" t="str">
            <v>Bloque de cemento 0.10x0.20x0.40m</v>
          </cell>
          <cell r="B30" t="str">
            <v>un</v>
          </cell>
          <cell r="C30">
            <v>2050</v>
          </cell>
        </row>
        <row r="31">
          <cell r="A31" t="str">
            <v>Bloque de cemento 0.15x0.20x0.40m</v>
          </cell>
          <cell r="B31" t="str">
            <v>un</v>
          </cell>
          <cell r="C31">
            <v>2900</v>
          </cell>
        </row>
        <row r="32">
          <cell r="A32" t="str">
            <v>Ladrillo prensado tipo Santa Fe 24.5x12x5.5cm</v>
          </cell>
          <cell r="B32" t="str">
            <v>un</v>
          </cell>
          <cell r="C32">
            <v>750</v>
          </cell>
        </row>
        <row r="33">
          <cell r="A33" t="str">
            <v>Ladrillo Farol #6</v>
          </cell>
          <cell r="B33" t="str">
            <v>un</v>
          </cell>
          <cell r="C33">
            <v>3050</v>
          </cell>
        </row>
        <row r="34">
          <cell r="A34" t="str">
            <v>Ladrillo tolete común</v>
          </cell>
          <cell r="B34" t="str">
            <v>un</v>
          </cell>
          <cell r="C34">
            <v>550</v>
          </cell>
        </row>
        <row r="35">
          <cell r="A35" t="str">
            <v>Bloque #5 estándar 12 x 20 x 30 cm</v>
          </cell>
          <cell r="B35" t="str">
            <v>un</v>
          </cell>
          <cell r="C35">
            <v>1600</v>
          </cell>
        </row>
        <row r="36">
          <cell r="A36" t="str">
            <v>Bloque #5 estándar 20 x 20 x 40 cm</v>
          </cell>
          <cell r="B36" t="str">
            <v>un</v>
          </cell>
          <cell r="C36">
            <v>2900</v>
          </cell>
        </row>
        <row r="38">
          <cell r="A38" t="str">
            <v>Hidrofugo Siliconite Transparente</v>
          </cell>
          <cell r="B38" t="str">
            <v>gl</v>
          </cell>
          <cell r="C38">
            <v>80990</v>
          </cell>
        </row>
        <row r="39">
          <cell r="A39" t="str">
            <v>Limpiador fachada de ladrillo</v>
          </cell>
          <cell r="B39" t="str">
            <v>gl</v>
          </cell>
          <cell r="C39">
            <v>26780</v>
          </cell>
        </row>
        <row r="40">
          <cell r="A40" t="str">
            <v>Impermeabilizante acrilico</v>
          </cell>
          <cell r="B40" t="str">
            <v>gl</v>
          </cell>
          <cell r="C40">
            <v>73990</v>
          </cell>
        </row>
        <row r="41">
          <cell r="A41" t="str">
            <v>Barniz intemperie brillante</v>
          </cell>
          <cell r="B41" t="str">
            <v>gl</v>
          </cell>
          <cell r="C41">
            <v>45600</v>
          </cell>
        </row>
        <row r="42">
          <cell r="A42" t="str">
            <v>Pintura Anticorrosiva</v>
          </cell>
          <cell r="B42" t="str">
            <v>gl</v>
          </cell>
          <cell r="C42">
            <v>65850</v>
          </cell>
        </row>
        <row r="43">
          <cell r="A43" t="str">
            <v>Pintura Alta Asepsia</v>
          </cell>
          <cell r="B43" t="str">
            <v>gl</v>
          </cell>
          <cell r="C43">
            <v>98420</v>
          </cell>
        </row>
        <row r="44">
          <cell r="A44" t="str">
            <v>Pintura Epoxica</v>
          </cell>
          <cell r="B44" t="str">
            <v>gl</v>
          </cell>
          <cell r="C44">
            <v>183500</v>
          </cell>
        </row>
        <row r="45">
          <cell r="A45" t="str">
            <v>Pintura Vinilo tipo I</v>
          </cell>
          <cell r="B45" t="str">
            <v>gl</v>
          </cell>
          <cell r="C45">
            <v>80900</v>
          </cell>
        </row>
        <row r="46">
          <cell r="A46" t="str">
            <v>Pintura Vinilo tipo II</v>
          </cell>
          <cell r="B46" t="str">
            <v>gl</v>
          </cell>
          <cell r="C46">
            <v>46250</v>
          </cell>
        </row>
        <row r="47">
          <cell r="A47" t="str">
            <v>Pintura Fondeo</v>
          </cell>
          <cell r="B47" t="str">
            <v>gl</v>
          </cell>
          <cell r="C47">
            <v>58000</v>
          </cell>
        </row>
        <row r="48">
          <cell r="A48" t="str">
            <v>Pintura Acriltex</v>
          </cell>
          <cell r="B48" t="str">
            <v>gl</v>
          </cell>
          <cell r="C48">
            <v>35500</v>
          </cell>
        </row>
        <row r="49">
          <cell r="A49" t="str">
            <v>Pintura Vinilo Exterior tipo KORAZA</v>
          </cell>
          <cell r="B49" t="str">
            <v>cuñete</v>
          </cell>
          <cell r="C49">
            <v>486900</v>
          </cell>
        </row>
        <row r="50">
          <cell r="A50" t="str">
            <v>Pintura esmalte para exteriores</v>
          </cell>
          <cell r="B50" t="str">
            <v>gl</v>
          </cell>
          <cell r="C50">
            <v>69000</v>
          </cell>
        </row>
        <row r="51">
          <cell r="A51" t="str">
            <v>Rodillo</v>
          </cell>
          <cell r="B51" t="str">
            <v>un</v>
          </cell>
          <cell r="C51">
            <v>14650</v>
          </cell>
        </row>
        <row r="52">
          <cell r="A52" t="str">
            <v>Brocha</v>
          </cell>
          <cell r="B52" t="str">
            <v>un</v>
          </cell>
          <cell r="C52">
            <v>10870</v>
          </cell>
        </row>
        <row r="53">
          <cell r="A53" t="str">
            <v>Tex Joint Juntas</v>
          </cell>
          <cell r="B53" t="str">
            <v>gl</v>
          </cell>
          <cell r="C53">
            <v>310000</v>
          </cell>
        </row>
        <row r="54">
          <cell r="A54" t="str">
            <v>Nevado Base</v>
          </cell>
          <cell r="B54" t="str">
            <v>m2</v>
          </cell>
          <cell r="C54">
            <v>21500</v>
          </cell>
        </row>
        <row r="55">
          <cell r="A55" t="str">
            <v>Nevado Acabado</v>
          </cell>
          <cell r="B55" t="str">
            <v>m2</v>
          </cell>
          <cell r="C55">
            <v>12678.571428571429</v>
          </cell>
        </row>
        <row r="56">
          <cell r="A56" t="str">
            <v>Estuco Acrilico</v>
          </cell>
          <cell r="B56" t="str">
            <v>sac</v>
          </cell>
          <cell r="C56">
            <v>54500</v>
          </cell>
        </row>
        <row r="57">
          <cell r="A57" t="str">
            <v>Cielo Raso de PVC - Blanco</v>
          </cell>
          <cell r="B57" t="str">
            <v>m2</v>
          </cell>
          <cell r="C57">
            <v>45000</v>
          </cell>
        </row>
        <row r="58">
          <cell r="A58" t="str">
            <v>Dilatacion en Z</v>
          </cell>
          <cell r="B58" t="str">
            <v>ml</v>
          </cell>
          <cell r="C58">
            <v>3662</v>
          </cell>
        </row>
        <row r="59">
          <cell r="A59" t="str">
            <v>Esquinero 90°</v>
          </cell>
          <cell r="B59" t="str">
            <v>ml</v>
          </cell>
          <cell r="C59">
            <v>3450</v>
          </cell>
        </row>
        <row r="60">
          <cell r="A60" t="str">
            <v>Media Caña en PVC - 6cm</v>
          </cell>
          <cell r="B60" t="str">
            <v>ml</v>
          </cell>
          <cell r="C60">
            <v>9416</v>
          </cell>
        </row>
        <row r="61">
          <cell r="A61" t="str">
            <v>Registro Desmontable Snap Lock - 60x60</v>
          </cell>
          <cell r="B61" t="str">
            <v>un</v>
          </cell>
          <cell r="C61">
            <v>265000</v>
          </cell>
        </row>
        <row r="62">
          <cell r="A62" t="str">
            <v>Registro Desmontable Snap Lock - 50x50</v>
          </cell>
          <cell r="B62" t="str">
            <v>un</v>
          </cell>
        </row>
        <row r="63">
          <cell r="A63" t="str">
            <v>Registro Desmontable Snap Lock - 40x40</v>
          </cell>
          <cell r="B63" t="str">
            <v>un</v>
          </cell>
        </row>
        <row r="64">
          <cell r="A64" t="str">
            <v>Registro Desmontable Snap Lock - 20x20</v>
          </cell>
          <cell r="C64">
            <v>60000</v>
          </cell>
        </row>
        <row r="66">
          <cell r="A66" t="str">
            <v>Placa de Yeso</v>
          </cell>
          <cell r="B66" t="str">
            <v>un</v>
          </cell>
          <cell r="C66">
            <v>38900</v>
          </cell>
        </row>
        <row r="67">
          <cell r="A67" t="str">
            <v>Placa de Yeso RH</v>
          </cell>
          <cell r="B67" t="str">
            <v>un</v>
          </cell>
          <cell r="C67">
            <v>65300</v>
          </cell>
        </row>
        <row r="68">
          <cell r="A68" t="str">
            <v>Placa de Fibrocemento 6mm</v>
          </cell>
          <cell r="B68" t="str">
            <v>un</v>
          </cell>
          <cell r="C68">
            <v>54500</v>
          </cell>
        </row>
        <row r="69">
          <cell r="A69" t="str">
            <v>Placa de Fibrocemento 8mm</v>
          </cell>
          <cell r="B69" t="str">
            <v>un</v>
          </cell>
          <cell r="C69">
            <v>67300</v>
          </cell>
        </row>
        <row r="70">
          <cell r="A70" t="str">
            <v>Placa de Fibrocemento 10mm</v>
          </cell>
          <cell r="B70" t="str">
            <v>un</v>
          </cell>
          <cell r="C70">
            <v>79900</v>
          </cell>
        </row>
        <row r="71">
          <cell r="A71" t="str">
            <v>Placa de Fibrocemento 14mm</v>
          </cell>
          <cell r="B71" t="str">
            <v>un</v>
          </cell>
          <cell r="C71">
            <v>110400</v>
          </cell>
        </row>
        <row r="72">
          <cell r="A72" t="str">
            <v>Placa de Fibrocemento 20mm</v>
          </cell>
          <cell r="B72" t="str">
            <v>un</v>
          </cell>
          <cell r="C72">
            <v>159000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62800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m2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6">
          <cell r="A176" t="str">
            <v>Soldadura para hierro estructural</v>
          </cell>
          <cell r="B176" t="str">
            <v>kg</v>
          </cell>
          <cell r="C176">
            <v>18500</v>
          </cell>
        </row>
        <row r="177">
          <cell r="A177" t="str">
            <v>Alambre Galvanizado C12</v>
          </cell>
          <cell r="B177" t="str">
            <v>kg</v>
          </cell>
          <cell r="C177">
            <v>5000</v>
          </cell>
        </row>
        <row r="178">
          <cell r="A178" t="str">
            <v>Perfil Metálico</v>
          </cell>
          <cell r="B178" t="str">
            <v>ml</v>
          </cell>
          <cell r="C178">
            <v>35000</v>
          </cell>
        </row>
        <row r="179">
          <cell r="A179" t="str">
            <v>Angulo 1" x 1/8"</v>
          </cell>
          <cell r="B179" t="str">
            <v>ml</v>
          </cell>
          <cell r="C179">
            <v>18500</v>
          </cell>
        </row>
        <row r="180">
          <cell r="A180" t="str">
            <v>Malla Insectos Huecos 9x10mm</v>
          </cell>
          <cell r="B180" t="str">
            <v>m2</v>
          </cell>
          <cell r="C180">
            <v>14800</v>
          </cell>
        </row>
        <row r="182">
          <cell r="A182" t="str">
            <v>Tubo galvanizado para cerramiento de 1 1/2" x 6m</v>
          </cell>
          <cell r="B182" t="str">
            <v>un</v>
          </cell>
          <cell r="C182">
            <v>44400</v>
          </cell>
        </row>
        <row r="183">
          <cell r="A183" t="str">
            <v>Gasolina</v>
          </cell>
          <cell r="B183" t="str">
            <v>gl</v>
          </cell>
          <cell r="C183">
            <v>9500</v>
          </cell>
        </row>
        <row r="184">
          <cell r="A184" t="str">
            <v>ACPM</v>
          </cell>
          <cell r="B184" t="str">
            <v>gl</v>
          </cell>
          <cell r="C184">
            <v>10100</v>
          </cell>
        </row>
        <row r="185">
          <cell r="A185" t="str">
            <v>Caseton en eterilla h=0.30 , a=0.65m</v>
          </cell>
          <cell r="B185" t="str">
            <v>m</v>
          </cell>
          <cell r="C185">
            <v>16500</v>
          </cell>
        </row>
        <row r="186">
          <cell r="A186" t="str">
            <v>Malla con vena C24</v>
          </cell>
          <cell r="B186" t="str">
            <v>m2</v>
          </cell>
          <cell r="C186">
            <v>4350</v>
          </cell>
        </row>
        <row r="187">
          <cell r="A187" t="str">
            <v>Caseton en eterilla h=0.40 , a=0.65m</v>
          </cell>
          <cell r="B187" t="str">
            <v>m</v>
          </cell>
          <cell r="C187">
            <v>20000</v>
          </cell>
        </row>
        <row r="188">
          <cell r="A188" t="str">
            <v>Caseton en eterilla h=0.45 , a=0.65m</v>
          </cell>
          <cell r="B188" t="str">
            <v>m</v>
          </cell>
          <cell r="C188">
            <v>23100</v>
          </cell>
        </row>
        <row r="189">
          <cell r="A189" t="str">
            <v>Steeldeck, Cal 22 0.94x5.60m - e=0.75mm, Perfil e=1.5mm 90 mm L=6m</v>
          </cell>
          <cell r="B189" t="str">
            <v>m2</v>
          </cell>
          <cell r="C189">
            <v>61130</v>
          </cell>
        </row>
        <row r="191">
          <cell r="A191" t="str">
            <v>Tubo EMT 1/2"</v>
          </cell>
          <cell r="B191" t="str">
            <v>ml</v>
          </cell>
          <cell r="C191">
            <v>7560</v>
          </cell>
        </row>
        <row r="192">
          <cell r="A192" t="str">
            <v>Curva EMT 1/2"</v>
          </cell>
          <cell r="B192" t="str">
            <v>un</v>
          </cell>
          <cell r="C192">
            <v>7120</v>
          </cell>
        </row>
        <row r="193">
          <cell r="A193" t="str">
            <v>Union EMT 1/2" acero</v>
          </cell>
          <cell r="B193" t="str">
            <v>un</v>
          </cell>
          <cell r="C193">
            <v>2120</v>
          </cell>
        </row>
        <row r="194">
          <cell r="A194" t="str">
            <v>Conector EMT 1/2"</v>
          </cell>
          <cell r="B194" t="str">
            <v>un</v>
          </cell>
          <cell r="C194">
            <v>2120</v>
          </cell>
        </row>
        <row r="195">
          <cell r="A195" t="str">
            <v>Grapa 1 Doble Oreja x 10Und Galvanizada</v>
          </cell>
          <cell r="B195" t="str">
            <v>un</v>
          </cell>
          <cell r="C195">
            <v>900</v>
          </cell>
        </row>
        <row r="196">
          <cell r="A196" t="str">
            <v>Tubo Conduit PVC 1/2"</v>
          </cell>
          <cell r="B196" t="str">
            <v>m</v>
          </cell>
          <cell r="C196">
            <v>1630</v>
          </cell>
        </row>
        <row r="197">
          <cell r="A197" t="str">
            <v>Curva Conduit PVC 1/2"</v>
          </cell>
          <cell r="B197" t="str">
            <v>un</v>
          </cell>
          <cell r="C197">
            <v>750</v>
          </cell>
        </row>
        <row r="198">
          <cell r="A198" t="str">
            <v>Adaptador Terminal PVC 1/2"</v>
          </cell>
          <cell r="B198" t="str">
            <v>un</v>
          </cell>
          <cell r="C198">
            <v>450</v>
          </cell>
        </row>
        <row r="199">
          <cell r="A199" t="str">
            <v>Limpiador PVC</v>
          </cell>
          <cell r="B199" t="str">
            <v>gl</v>
          </cell>
          <cell r="C199">
            <v>37950</v>
          </cell>
        </row>
        <row r="200">
          <cell r="A200" t="str">
            <v>Soldadura PVC</v>
          </cell>
          <cell r="B200" t="str">
            <v>gl</v>
          </cell>
          <cell r="C200">
            <v>62120</v>
          </cell>
        </row>
        <row r="201">
          <cell r="A201" t="str">
            <v>Caja Rectangular Rawelt 2x4</v>
          </cell>
          <cell r="B201" t="str">
            <v>un</v>
          </cell>
          <cell r="C201">
            <v>12110</v>
          </cell>
        </row>
        <row r="202">
          <cell r="A202" t="str">
            <v>Caja Rectangular Rawelt 4x4</v>
          </cell>
          <cell r="B202" t="str">
            <v>un</v>
          </cell>
          <cell r="C202">
            <v>30220</v>
          </cell>
        </row>
        <row r="203">
          <cell r="A203" t="str">
            <v>Caja 2x4 Metalica galvanizada</v>
          </cell>
          <cell r="B203" t="str">
            <v>un</v>
          </cell>
          <cell r="C203">
            <v>3620</v>
          </cell>
        </row>
        <row r="204">
          <cell r="A204" t="str">
            <v>Cable Cu aislado #12 AWG THHN/THWN</v>
          </cell>
          <cell r="B204" t="str">
            <v>m</v>
          </cell>
          <cell r="C204">
            <v>2140</v>
          </cell>
        </row>
        <row r="205">
          <cell r="A205" t="str">
            <v>Conector para cable</v>
          </cell>
          <cell r="B205" t="str">
            <v>un</v>
          </cell>
          <cell r="C205">
            <v>1220</v>
          </cell>
        </row>
        <row r="206">
          <cell r="A206" t="str">
            <v>Cinta Aislante</v>
          </cell>
          <cell r="B206" t="str">
            <v>un</v>
          </cell>
          <cell r="C206">
            <v>17550</v>
          </cell>
        </row>
        <row r="207">
          <cell r="A207" t="str">
            <v>Tubo Conduit PVC 1"</v>
          </cell>
          <cell r="B207" t="str">
            <v>m</v>
          </cell>
          <cell r="C207">
            <v>2445</v>
          </cell>
        </row>
        <row r="208">
          <cell r="A208" t="str">
            <v>Curva Conduit PVC 1"</v>
          </cell>
          <cell r="B208" t="str">
            <v>un</v>
          </cell>
          <cell r="C208">
            <v>1125</v>
          </cell>
        </row>
        <row r="209">
          <cell r="A209" t="str">
            <v>Adaptador Terminal PVC 1"</v>
          </cell>
          <cell r="B209" t="str">
            <v>un</v>
          </cell>
          <cell r="C209">
            <v>675</v>
          </cell>
        </row>
        <row r="210">
          <cell r="A210" t="str">
            <v>Cable Cu aislado #10 -#8 AWG THHN/THWN</v>
          </cell>
          <cell r="B210" t="str">
            <v>m</v>
          </cell>
          <cell r="C210">
            <v>4256</v>
          </cell>
        </row>
        <row r="211">
          <cell r="A211" t="str">
            <v xml:space="preserve">Cable Eléctrico Encauchetado 3x12 Awg </v>
          </cell>
          <cell r="B211" t="str">
            <v>m</v>
          </cell>
          <cell r="C211">
            <v>9240</v>
          </cell>
        </row>
        <row r="212">
          <cell r="A212" t="str">
            <v>Tablero monofásico 6 circuitos con barraje de 75 A</v>
          </cell>
          <cell r="B212" t="str">
            <v>un</v>
          </cell>
          <cell r="C212">
            <v>178760</v>
          </cell>
        </row>
        <row r="213">
          <cell r="A213" t="str">
            <v>Interruptor enchufable 1x20 A 10 KA</v>
          </cell>
          <cell r="B213" t="str">
            <v>un</v>
          </cell>
          <cell r="C213">
            <v>19600</v>
          </cell>
        </row>
        <row r="214">
          <cell r="A214" t="str">
            <v>Adhesivo impreso</v>
          </cell>
          <cell r="B214" t="str">
            <v>un</v>
          </cell>
          <cell r="C214">
            <v>10000</v>
          </cell>
        </row>
        <row r="215">
          <cell r="A215" t="str">
            <v>Taco Individual</v>
          </cell>
          <cell r="B215" t="str">
            <v>un</v>
          </cell>
          <cell r="C215">
            <v>14150</v>
          </cell>
        </row>
        <row r="216">
          <cell r="A216" t="str">
            <v>Toma Trifilar 240v</v>
          </cell>
          <cell r="B216" t="str">
            <v>un</v>
          </cell>
          <cell r="C216">
            <v>19500</v>
          </cell>
        </row>
        <row r="217">
          <cell r="A217" t="str">
            <v>Toma corriente normal 2P + T</v>
          </cell>
          <cell r="B217" t="str">
            <v>un</v>
          </cell>
          <cell r="C217">
            <v>15400</v>
          </cell>
        </row>
        <row r="218">
          <cell r="A218" t="str">
            <v>Toma corriente GFCI</v>
          </cell>
          <cell r="B218" t="str">
            <v>un</v>
          </cell>
          <cell r="C218">
            <v>75000</v>
          </cell>
        </row>
        <row r="219">
          <cell r="A219" t="str">
            <v>Roseta plástica (Plafon)</v>
          </cell>
          <cell r="B219" t="str">
            <v>un</v>
          </cell>
          <cell r="C219">
            <v>12330</v>
          </cell>
        </row>
        <row r="220">
          <cell r="A220" t="str">
            <v>Interruptor Simple</v>
          </cell>
          <cell r="B220" t="str">
            <v>un</v>
          </cell>
          <cell r="C220">
            <v>15840</v>
          </cell>
        </row>
        <row r="221">
          <cell r="A221" t="str">
            <v xml:space="preserve">Interruptor Conmutable </v>
          </cell>
          <cell r="B221" t="str">
            <v>un</v>
          </cell>
          <cell r="C221">
            <v>61900</v>
          </cell>
        </row>
        <row r="222">
          <cell r="A222" t="str">
            <v>Panel Led Redondo 9W Luz Blanca</v>
          </cell>
          <cell r="B222" t="str">
            <v>un</v>
          </cell>
          <cell r="C222">
            <v>22210</v>
          </cell>
        </row>
        <row r="223">
          <cell r="A223" t="str">
            <v>Panel Led Empotrar 18W Luz Fría</v>
          </cell>
          <cell r="B223" t="str">
            <v>un</v>
          </cell>
          <cell r="C223">
            <v>26900</v>
          </cell>
        </row>
        <row r="224">
          <cell r="A224" t="str">
            <v>Lámpara Colgante 1 Luz</v>
          </cell>
          <cell r="B224" t="str">
            <v>un</v>
          </cell>
          <cell r="C224">
            <v>130760</v>
          </cell>
        </row>
        <row r="225">
          <cell r="A225" t="str">
            <v>Bombillo led</v>
          </cell>
          <cell r="B225" t="str">
            <v>un</v>
          </cell>
          <cell r="C225">
            <v>9160</v>
          </cell>
        </row>
        <row r="226">
          <cell r="A226" t="str">
            <v>Reflector Led 200w Intemperie</v>
          </cell>
          <cell r="B226" t="str">
            <v>un</v>
          </cell>
          <cell r="C226">
            <v>185620</v>
          </cell>
        </row>
        <row r="227">
          <cell r="A227" t="str">
            <v>Reflector Led 50W Ip65</v>
          </cell>
          <cell r="B227" t="str">
            <v>un</v>
          </cell>
          <cell r="C227">
            <v>40200</v>
          </cell>
        </row>
        <row r="229">
          <cell r="A229" t="str">
            <v>Accesorio PVC presion</v>
          </cell>
          <cell r="B229" t="str">
            <v>un</v>
          </cell>
          <cell r="C229">
            <v>17620</v>
          </cell>
        </row>
        <row r="230">
          <cell r="A230" t="str">
            <v>Tuberia PVC presion 1/2"</v>
          </cell>
          <cell r="B230" t="str">
            <v>ml</v>
          </cell>
          <cell r="C230">
            <v>4830</v>
          </cell>
        </row>
        <row r="231">
          <cell r="A231" t="str">
            <v>Niple de HG de 1/2" 15cm</v>
          </cell>
          <cell r="B231" t="str">
            <v>un</v>
          </cell>
          <cell r="C231">
            <v>2700</v>
          </cell>
        </row>
        <row r="233">
          <cell r="A233" t="str">
            <v>Tuberia PVC presion 3/4"</v>
          </cell>
          <cell r="B233" t="str">
            <v>ml</v>
          </cell>
          <cell r="C233">
            <v>5960</v>
          </cell>
        </row>
        <row r="234">
          <cell r="A234" t="str">
            <v>Niple de HG de 3/4" 15cm</v>
          </cell>
          <cell r="B234" t="str">
            <v>un</v>
          </cell>
          <cell r="C234">
            <v>4500</v>
          </cell>
        </row>
        <row r="236">
          <cell r="A236" t="str">
            <v>Tuberia PVC presion 1"</v>
          </cell>
          <cell r="B236" t="str">
            <v>ml</v>
          </cell>
          <cell r="C236">
            <v>6870</v>
          </cell>
        </row>
        <row r="237">
          <cell r="A237" t="str">
            <v>Niple de HG de 1" 15cm</v>
          </cell>
          <cell r="B237" t="str">
            <v>un</v>
          </cell>
          <cell r="C237">
            <v>5200</v>
          </cell>
        </row>
        <row r="239">
          <cell r="A239" t="str">
            <v>Tuberia PVC presion 1 1/4"</v>
          </cell>
          <cell r="B239" t="str">
            <v>ml</v>
          </cell>
          <cell r="C239">
            <v>7900</v>
          </cell>
        </row>
        <row r="240">
          <cell r="A240" t="str">
            <v>Niple de HG de 1 1/4" 15cm</v>
          </cell>
          <cell r="B240" t="str">
            <v>un</v>
          </cell>
          <cell r="C240">
            <v>8400</v>
          </cell>
        </row>
        <row r="242">
          <cell r="A242" t="str">
            <v>Tuberia PVC presion 1 1/2"</v>
          </cell>
          <cell r="B242" t="str">
            <v>ml</v>
          </cell>
          <cell r="C242">
            <v>9800</v>
          </cell>
        </row>
        <row r="243">
          <cell r="A243" t="str">
            <v>Niple de HG de 1 1/2" 15cm</v>
          </cell>
          <cell r="B243" t="str">
            <v>un</v>
          </cell>
          <cell r="C243">
            <v>10400</v>
          </cell>
        </row>
        <row r="245">
          <cell r="A245" t="str">
            <v>Registro de corte de 1/2"</v>
          </cell>
          <cell r="B245" t="str">
            <v>un</v>
          </cell>
          <cell r="C245">
            <v>48570</v>
          </cell>
        </row>
        <row r="246">
          <cell r="A246" t="str">
            <v>Cheque de 1/2" Presion</v>
          </cell>
          <cell r="B246" t="str">
            <v>un</v>
          </cell>
          <cell r="C246">
            <v>75840</v>
          </cell>
        </row>
        <row r="248">
          <cell r="A248" t="str">
            <v>Cinta de Teflon 10m</v>
          </cell>
          <cell r="B248" t="str">
            <v>un</v>
          </cell>
          <cell r="C248">
            <v>3700</v>
          </cell>
        </row>
        <row r="249">
          <cell r="A249" t="str">
            <v>Adaptador PVC macho de 1/2" presion</v>
          </cell>
          <cell r="B249" t="str">
            <v>un</v>
          </cell>
          <cell r="C249">
            <v>750</v>
          </cell>
        </row>
        <row r="250">
          <cell r="A250" t="str">
            <v>Adaptador PVC hembra de 1/2" presion</v>
          </cell>
          <cell r="B250" t="str">
            <v>un</v>
          </cell>
          <cell r="C250">
            <v>750</v>
          </cell>
        </row>
        <row r="251">
          <cell r="A251" t="str">
            <v>Llave de paso 1/2"</v>
          </cell>
          <cell r="B251" t="str">
            <v>un</v>
          </cell>
          <cell r="C251">
            <v>67460</v>
          </cell>
        </row>
        <row r="253">
          <cell r="A253" t="str">
            <v>Tuberia PVC de 3"</v>
          </cell>
          <cell r="B253" t="str">
            <v>ml</v>
          </cell>
          <cell r="C253">
            <v>10130</v>
          </cell>
        </row>
        <row r="254">
          <cell r="A254" t="str">
            <v>Accesorio PVC 3"</v>
          </cell>
          <cell r="B254" t="str">
            <v>un</v>
          </cell>
          <cell r="C254">
            <v>9870</v>
          </cell>
        </row>
        <row r="255">
          <cell r="A255" t="str">
            <v>Soporte bajante PVC agua lluvia</v>
          </cell>
          <cell r="B255" t="str">
            <v>un</v>
          </cell>
          <cell r="C255">
            <v>5330</v>
          </cell>
        </row>
        <row r="256">
          <cell r="A256" t="str">
            <v>Tuberia PVC ventilacion de 2"</v>
          </cell>
          <cell r="B256" t="str">
            <v>ml</v>
          </cell>
          <cell r="C256">
            <v>7450</v>
          </cell>
        </row>
        <row r="258">
          <cell r="A258" t="str">
            <v>Tapon de cobre</v>
          </cell>
          <cell r="B258" t="str">
            <v>un</v>
          </cell>
          <cell r="C258">
            <v>2130</v>
          </cell>
        </row>
        <row r="259">
          <cell r="A259" t="str">
            <v>Adaptador macho cobre</v>
          </cell>
          <cell r="B259" t="str">
            <v>un</v>
          </cell>
          <cell r="C259">
            <v>2850</v>
          </cell>
        </row>
        <row r="260">
          <cell r="A260" t="str">
            <v>Tuberia de cobre</v>
          </cell>
          <cell r="B260" t="str">
            <v>ml</v>
          </cell>
          <cell r="C260">
            <v>37210</v>
          </cell>
        </row>
        <row r="262">
          <cell r="A262" t="str">
            <v>Accesorio PVC 2" sanitaria</v>
          </cell>
          <cell r="B262" t="str">
            <v>un</v>
          </cell>
          <cell r="C262">
            <v>9860</v>
          </cell>
        </row>
        <row r="263">
          <cell r="A263" t="str">
            <v>Tuberia PVC Sanitaria 2"</v>
          </cell>
          <cell r="B263" t="str">
            <v>ml</v>
          </cell>
          <cell r="C263">
            <v>11460</v>
          </cell>
        </row>
        <row r="264">
          <cell r="A264" t="str">
            <v>Accesorio PVC 4" sanitaria</v>
          </cell>
          <cell r="B264" t="str">
            <v>un</v>
          </cell>
          <cell r="C264">
            <v>14970</v>
          </cell>
        </row>
        <row r="265">
          <cell r="A265" t="str">
            <v>Tuberia PVC Sanitaria 4"</v>
          </cell>
          <cell r="B265" t="str">
            <v>ml</v>
          </cell>
          <cell r="C265">
            <v>14120</v>
          </cell>
        </row>
        <row r="266">
          <cell r="A266" t="str">
            <v>Geotextil NT200</v>
          </cell>
          <cell r="B266" t="str">
            <v>m2</v>
          </cell>
          <cell r="C266">
            <v>9257</v>
          </cell>
        </row>
        <row r="267">
          <cell r="A267" t="str">
            <v>Limpiador de PVC 1/4 de galón</v>
          </cell>
          <cell r="B267" t="str">
            <v>und</v>
          </cell>
          <cell r="C267">
            <v>49900</v>
          </cell>
        </row>
        <row r="268">
          <cell r="A268" t="str">
            <v>Pegante PVC 1/4 de galón</v>
          </cell>
          <cell r="B268" t="str">
            <v>und</v>
          </cell>
          <cell r="C268">
            <v>65077</v>
          </cell>
        </row>
        <row r="269">
          <cell r="A269" t="str">
            <v>Tubería de PVC de 2'', puesto en obra</v>
          </cell>
          <cell r="B269" t="str">
            <v>ml</v>
          </cell>
          <cell r="C269">
            <v>17256</v>
          </cell>
        </row>
        <row r="271">
          <cell r="A271" t="str">
            <v>Tuberia de drenaje 4''</v>
          </cell>
          <cell r="B271" t="str">
            <v>ml</v>
          </cell>
          <cell r="C271">
            <v>29032</v>
          </cell>
        </row>
        <row r="272">
          <cell r="A272" t="str">
            <v>Unión drenaje de 100mm, unión PVC</v>
          </cell>
          <cell r="B272" t="str">
            <v>un</v>
          </cell>
          <cell r="C272">
            <v>10332</v>
          </cell>
        </row>
        <row r="274">
          <cell r="A274" t="str">
            <v>Valvula de bola 1/2"</v>
          </cell>
          <cell r="B274" t="str">
            <v>un</v>
          </cell>
          <cell r="C274">
            <v>67850</v>
          </cell>
        </row>
        <row r="275">
          <cell r="A275" t="str">
            <v>Valvula de Cheque 1/2"</v>
          </cell>
          <cell r="B275" t="str">
            <v>un</v>
          </cell>
          <cell r="C275">
            <v>49660</v>
          </cell>
        </row>
        <row r="277">
          <cell r="A277" t="str">
            <v>Sanitario ACUAPLUS ultra Bone</v>
          </cell>
          <cell r="B277" t="str">
            <v>un</v>
          </cell>
          <cell r="C277">
            <v>180000</v>
          </cell>
        </row>
        <row r="278">
          <cell r="A278" t="str">
            <v>Sanitario HAPPY REDONDO Single 4.8 litros</v>
          </cell>
          <cell r="B278" t="str">
            <v>un</v>
          </cell>
          <cell r="C278">
            <v>210000</v>
          </cell>
        </row>
        <row r="279">
          <cell r="A279" t="str">
            <v>Sanitario MANANTIAL 4.8 Litros</v>
          </cell>
          <cell r="B279" t="str">
            <v>un</v>
          </cell>
          <cell r="C279">
            <v>240000</v>
          </cell>
        </row>
        <row r="280">
          <cell r="A280" t="str">
            <v>Sanitario AQUAPRO Redondo 3.7 Litros</v>
          </cell>
          <cell r="B280" t="str">
            <v>un</v>
          </cell>
          <cell r="C280">
            <v>307000</v>
          </cell>
        </row>
        <row r="281">
          <cell r="A281" t="str">
            <v>Sanitario Taza Báltica entrada posterior</v>
          </cell>
          <cell r="B281" t="str">
            <v>un</v>
          </cell>
          <cell r="C281">
            <v>638740</v>
          </cell>
        </row>
        <row r="282">
          <cell r="A282" t="str">
            <v>Sanitario ECOCLEAN Single Blanco</v>
          </cell>
          <cell r="B282" t="str">
            <v>un</v>
          </cell>
          <cell r="C282">
            <v>362000</v>
          </cell>
        </row>
        <row r="283">
          <cell r="A283" t="str">
            <v>Sanitario MONTECARLO Novo Redondo</v>
          </cell>
          <cell r="B283" t="str">
            <v>un</v>
          </cell>
          <cell r="C283">
            <v>535000</v>
          </cell>
        </row>
        <row r="284">
          <cell r="A284" t="str">
            <v>Sanitario MONTECARLO Novo Alongado</v>
          </cell>
          <cell r="B284" t="str">
            <v>un</v>
          </cell>
          <cell r="C284">
            <v>594000</v>
          </cell>
        </row>
        <row r="286">
          <cell r="A286" t="str">
            <v>Válvula para Sanitario Push</v>
          </cell>
          <cell r="B286" t="str">
            <v>un</v>
          </cell>
          <cell r="C286">
            <v>374650</v>
          </cell>
        </row>
        <row r="287">
          <cell r="A287" t="str">
            <v>Brida Flexible 4"</v>
          </cell>
          <cell r="B287" t="str">
            <v>un</v>
          </cell>
          <cell r="C287">
            <v>80000</v>
          </cell>
        </row>
        <row r="288">
          <cell r="A288" t="str">
            <v>Brida Flexible 3"</v>
          </cell>
          <cell r="B288" t="str">
            <v>un</v>
          </cell>
          <cell r="C288">
            <v>60000</v>
          </cell>
        </row>
        <row r="290">
          <cell r="A290" t="str">
            <v>Lavamanos colgar ACUACER</v>
          </cell>
          <cell r="B290" t="str">
            <v>un</v>
          </cell>
          <cell r="C290">
            <v>62000</v>
          </cell>
        </row>
        <row r="291">
          <cell r="A291" t="str">
            <v>Lavamanos Pedestal MILANO</v>
          </cell>
          <cell r="B291" t="str">
            <v>un</v>
          </cell>
          <cell r="C291">
            <v>105000</v>
          </cell>
        </row>
        <row r="292">
          <cell r="A292" t="str">
            <v>Lavamanos Colgar MILANO</v>
          </cell>
          <cell r="B292" t="str">
            <v>un</v>
          </cell>
          <cell r="C292">
            <v>65000</v>
          </cell>
        </row>
        <row r="293">
          <cell r="A293" t="str">
            <v xml:space="preserve">Lavamanos Pedestal AVANTI </v>
          </cell>
          <cell r="B293" t="str">
            <v>un</v>
          </cell>
          <cell r="C293">
            <v>131000</v>
          </cell>
        </row>
        <row r="294">
          <cell r="A294" t="str">
            <v>Lavamanos Estación de lavado fijación muro</v>
          </cell>
          <cell r="B294" t="str">
            <v>un</v>
          </cell>
          <cell r="C294">
            <v>274860</v>
          </cell>
        </row>
        <row r="295">
          <cell r="A295" t="str">
            <v>Lavamanos colgar Happy Blanco</v>
          </cell>
          <cell r="B295" t="str">
            <v>un</v>
          </cell>
          <cell r="C295">
            <v>84000</v>
          </cell>
        </row>
        <row r="296">
          <cell r="A296" t="str">
            <v>Lavamanos de Sobreponer</v>
          </cell>
          <cell r="B296" t="str">
            <v>un</v>
          </cell>
          <cell r="C296">
            <v>187630</v>
          </cell>
        </row>
        <row r="297">
          <cell r="A297" t="str">
            <v>Lavaplatos para Cocina</v>
          </cell>
          <cell r="B297" t="str">
            <v>un</v>
          </cell>
          <cell r="C297">
            <v>150320</v>
          </cell>
        </row>
        <row r="299">
          <cell r="A299" t="str">
            <v>Grifería institucional de mesa tipo push para lavamanos</v>
          </cell>
          <cell r="B299" t="str">
            <v>un</v>
          </cell>
          <cell r="C299">
            <v>180000</v>
          </cell>
        </row>
        <row r="300">
          <cell r="A300" t="str">
            <v>Grifería para Lavamanos Monocontrol</v>
          </cell>
          <cell r="B300" t="str">
            <v>un</v>
          </cell>
          <cell r="C300">
            <v>131300</v>
          </cell>
        </row>
        <row r="301">
          <cell r="A301" t="str">
            <v>Grifería para Lavamanos NOGAL</v>
          </cell>
          <cell r="B301" t="str">
            <v>un</v>
          </cell>
          <cell r="C301">
            <v>68000</v>
          </cell>
        </row>
        <row r="302">
          <cell r="A302" t="str">
            <v>Grifería Lavaplatos Monocontrol</v>
          </cell>
          <cell r="B302" t="str">
            <v>un</v>
          </cell>
          <cell r="C302">
            <v>154200</v>
          </cell>
        </row>
        <row r="303">
          <cell r="A303" t="str">
            <v>Grifería sencilla lavaplatos</v>
          </cell>
          <cell r="B303" t="str">
            <v>un</v>
          </cell>
          <cell r="C303">
            <v>82140</v>
          </cell>
        </row>
        <row r="304">
          <cell r="A304" t="str">
            <v>Grifería lavaplatos con mezclador</v>
          </cell>
          <cell r="B304" t="str">
            <v>un</v>
          </cell>
          <cell r="C304">
            <v>245620</v>
          </cell>
        </row>
        <row r="305">
          <cell r="A305" t="str">
            <v>Kit Lavaplatos con Desague Tipo Push</v>
          </cell>
          <cell r="B305" t="str">
            <v>un</v>
          </cell>
          <cell r="C305">
            <v>57620</v>
          </cell>
        </row>
        <row r="306">
          <cell r="A306" t="str">
            <v>Kit Lavamos con Desague Sencillo</v>
          </cell>
          <cell r="B306" t="str">
            <v>un</v>
          </cell>
          <cell r="C306">
            <v>32450</v>
          </cell>
        </row>
        <row r="307">
          <cell r="A307" t="str">
            <v>Kit Lavamos con Desague Tipo Push</v>
          </cell>
          <cell r="B307" t="str">
            <v>un</v>
          </cell>
          <cell r="C307">
            <v>57000</v>
          </cell>
        </row>
        <row r="308">
          <cell r="A308" t="str">
            <v>Kit Instalacion Sanitario</v>
          </cell>
          <cell r="B308" t="str">
            <v>un</v>
          </cell>
          <cell r="C308">
            <v>40000</v>
          </cell>
        </row>
        <row r="309">
          <cell r="A309" t="str">
            <v>Kit Instalacion Lavaplatos</v>
          </cell>
          <cell r="B309" t="str">
            <v>un</v>
          </cell>
          <cell r="C309">
            <v>74650</v>
          </cell>
        </row>
        <row r="310">
          <cell r="A310" t="str">
            <v>Kit por 6 Accesorios de baño</v>
          </cell>
          <cell r="B310" t="str">
            <v>un</v>
          </cell>
          <cell r="C310">
            <v>186740</v>
          </cell>
        </row>
        <row r="311">
          <cell r="A311" t="str">
            <v>Ducha doble Manija</v>
          </cell>
          <cell r="B311" t="str">
            <v>un</v>
          </cell>
          <cell r="C311">
            <v>172620</v>
          </cell>
        </row>
        <row r="312">
          <cell r="A312" t="str">
            <v>Ducha sencilla cromo</v>
          </cell>
          <cell r="B312" t="str">
            <v>un</v>
          </cell>
          <cell r="C312">
            <v>139000</v>
          </cell>
        </row>
        <row r="313">
          <cell r="A313" t="str">
            <v>Mezclador de Ducha</v>
          </cell>
          <cell r="B313" t="str">
            <v>un</v>
          </cell>
          <cell r="C313">
            <v>164320</v>
          </cell>
        </row>
        <row r="314">
          <cell r="A314" t="str">
            <v>Rejilla de piso Plastica 3x2</v>
          </cell>
          <cell r="B314" t="str">
            <v>un</v>
          </cell>
          <cell r="C314">
            <v>12000</v>
          </cell>
        </row>
        <row r="315">
          <cell r="A315" t="str">
            <v>Rejilla de piso Metalica 3x2</v>
          </cell>
          <cell r="B315" t="str">
            <v>un</v>
          </cell>
          <cell r="C315">
            <v>45780</v>
          </cell>
        </row>
        <row r="317">
          <cell r="A317" t="str">
            <v>Mesón en acero inox para cocineta 150x55cm + Poceta</v>
          </cell>
          <cell r="B317" t="str">
            <v>un</v>
          </cell>
          <cell r="C317">
            <v>638870</v>
          </cell>
        </row>
        <row r="318">
          <cell r="A318" t="str">
            <v>Mesón en acero inoxidable 100x55cm + Pozuelo</v>
          </cell>
          <cell r="B318" t="str">
            <v>un</v>
          </cell>
          <cell r="C318">
            <v>527760</v>
          </cell>
        </row>
        <row r="319">
          <cell r="A319" t="str">
            <v>Mesón en acero inox para cocineta 150x55cm + Poceta y 4 Puestos coccion</v>
          </cell>
          <cell r="B319" t="str">
            <v>un</v>
          </cell>
          <cell r="C319">
            <v>570000</v>
          </cell>
        </row>
        <row r="320">
          <cell r="A320" t="str">
            <v>Mesón en Quarstone</v>
          </cell>
          <cell r="B320" t="str">
            <v>ml</v>
          </cell>
          <cell r="C320">
            <v>494300</v>
          </cell>
        </row>
        <row r="321">
          <cell r="A321" t="str">
            <v>Babero en Quarstone hasta 10cm</v>
          </cell>
          <cell r="B321" t="str">
            <v>ml</v>
          </cell>
          <cell r="C321">
            <v>56410</v>
          </cell>
        </row>
        <row r="322">
          <cell r="A322" t="str">
            <v>Salpicadero en Quarstone hasta 10cm</v>
          </cell>
          <cell r="B322" t="str">
            <v>ml</v>
          </cell>
          <cell r="C322">
            <v>75210</v>
          </cell>
        </row>
        <row r="323">
          <cell r="A323" t="str">
            <v>Pega para Piedra</v>
          </cell>
          <cell r="B323" t="str">
            <v>gl</v>
          </cell>
          <cell r="C323">
            <v>11150</v>
          </cell>
        </row>
        <row r="324">
          <cell r="A324" t="str">
            <v>Lavatraperos prefabricado</v>
          </cell>
          <cell r="B324" t="str">
            <v>un</v>
          </cell>
          <cell r="C324">
            <v>204300</v>
          </cell>
        </row>
        <row r="326">
          <cell r="A326" t="str">
            <v>Lamina en Acero Inoxidable Cal18</v>
          </cell>
          <cell r="B326" t="str">
            <v>m2</v>
          </cell>
          <cell r="C326">
            <v>319420</v>
          </cell>
        </row>
        <row r="327">
          <cell r="A327" t="str">
            <v>Soporte de Pared en Acero Inox</v>
          </cell>
          <cell r="B327" t="str">
            <v>un</v>
          </cell>
          <cell r="C327">
            <v>39640</v>
          </cell>
        </row>
        <row r="328">
          <cell r="A328" t="str">
            <v>Mueble Inferior Madera aglomerada RH</v>
          </cell>
          <cell r="B328" t="str">
            <v>ml</v>
          </cell>
          <cell r="C328">
            <v>451740</v>
          </cell>
        </row>
        <row r="329">
          <cell r="A329" t="str">
            <v>Mueble Superior Madera aglomerada RH</v>
          </cell>
          <cell r="B329" t="str">
            <v>ml</v>
          </cell>
          <cell r="C329">
            <v>393460</v>
          </cell>
        </row>
        <row r="330">
          <cell r="A330" t="str">
            <v>Mueble Madera Aglomerada para Closet</v>
          </cell>
          <cell r="B330" t="str">
            <v>ml</v>
          </cell>
          <cell r="C330">
            <v>798990</v>
          </cell>
        </row>
        <row r="332">
          <cell r="A332" t="str">
            <v>Detergente</v>
          </cell>
          <cell r="B332" t="str">
            <v>kg</v>
          </cell>
          <cell r="C332">
            <v>4000</v>
          </cell>
        </row>
        <row r="333">
          <cell r="A333" t="str">
            <v>Limpiavidrios</v>
          </cell>
          <cell r="B333" t="str">
            <v>lt</v>
          </cell>
          <cell r="C333">
            <v>3225</v>
          </cell>
        </row>
        <row r="335">
          <cell r="A335" t="str">
            <v>Ventana en Aluminio crudo de 0.70x0.50m</v>
          </cell>
          <cell r="B335" t="str">
            <v>un</v>
          </cell>
          <cell r="C335">
            <v>125850</v>
          </cell>
        </row>
        <row r="336">
          <cell r="A336" t="str">
            <v>Ventana en Aluminio crudo de 1.20x0.50m</v>
          </cell>
          <cell r="B336" t="str">
            <v>un</v>
          </cell>
          <cell r="C336">
            <v>215800</v>
          </cell>
        </row>
        <row r="337">
          <cell r="A337" t="str">
            <v>Ventana en Aluminio crudo de 0.50x1.80m</v>
          </cell>
          <cell r="B337" t="str">
            <v>un</v>
          </cell>
          <cell r="C337">
            <v>245800</v>
          </cell>
        </row>
        <row r="339">
          <cell r="A339" t="str">
            <v>Puerta Metalica de 1.00x2.10m</v>
          </cell>
          <cell r="B339" t="str">
            <v>un</v>
          </cell>
          <cell r="C339">
            <v>632120</v>
          </cell>
        </row>
        <row r="340">
          <cell r="A340" t="str">
            <v>Puerta Madera de 0.90 a 1.10</v>
          </cell>
          <cell r="B340" t="str">
            <v>un</v>
          </cell>
          <cell r="C340">
            <v>325000</v>
          </cell>
        </row>
        <row r="341">
          <cell r="A341" t="str">
            <v>Puerta Madera de 0.66 a 0.89</v>
          </cell>
          <cell r="B341" t="str">
            <v>un</v>
          </cell>
          <cell r="C341">
            <v>305000</v>
          </cell>
        </row>
        <row r="342">
          <cell r="A342" t="str">
            <v>Puerta Madera de 0.80x2.10m</v>
          </cell>
          <cell r="B342" t="str">
            <v>un</v>
          </cell>
          <cell r="C342">
            <v>472320</v>
          </cell>
        </row>
        <row r="343">
          <cell r="A343" t="str">
            <v>Puerta Madera de 0.70x2.10m</v>
          </cell>
          <cell r="B343" t="str">
            <v>un</v>
          </cell>
          <cell r="C343">
            <v>431210</v>
          </cell>
        </row>
        <row r="344">
          <cell r="A344" t="str">
            <v>Puerta Metalica y Lamina de 0.80x2.10m</v>
          </cell>
          <cell r="B344" t="str">
            <v>un</v>
          </cell>
          <cell r="C344">
            <v>320000</v>
          </cell>
        </row>
        <row r="345">
          <cell r="A345" t="str">
            <v>Puerts Madera + Vidrio</v>
          </cell>
          <cell r="B345" t="str">
            <v>un</v>
          </cell>
          <cell r="C345">
            <v>765000</v>
          </cell>
        </row>
        <row r="346">
          <cell r="A346" t="str">
            <v>Puerta Metalica de 2.00x2.10m</v>
          </cell>
          <cell r="B346" t="str">
            <v>un</v>
          </cell>
          <cell r="C346">
            <v>1364300</v>
          </cell>
        </row>
        <row r="347">
          <cell r="A347" t="str">
            <v>Bisagra de hierro para Puerta X3</v>
          </cell>
          <cell r="B347" t="str">
            <v>un</v>
          </cell>
          <cell r="C347">
            <v>12430</v>
          </cell>
        </row>
        <row r="348">
          <cell r="A348" t="str">
            <v>Chapa Candado Puerta Corrediza</v>
          </cell>
          <cell r="B348" t="str">
            <v>un</v>
          </cell>
          <cell r="C348">
            <v>284150</v>
          </cell>
        </row>
        <row r="349">
          <cell r="A349" t="str">
            <v>Chapa Pomo Entrada Principal Acero</v>
          </cell>
          <cell r="B349" t="str">
            <v>un</v>
          </cell>
          <cell r="C349">
            <v>44000</v>
          </cell>
        </row>
        <row r="350">
          <cell r="A350" t="str">
            <v>Chapa Pomo Alcoba Acero</v>
          </cell>
          <cell r="B350" t="str">
            <v>un</v>
          </cell>
          <cell r="C350">
            <v>22000</v>
          </cell>
        </row>
        <row r="351">
          <cell r="A351" t="str">
            <v>Chapa Pomo Baño Acero</v>
          </cell>
          <cell r="B351" t="str">
            <v>un</v>
          </cell>
          <cell r="C351">
            <v>20500</v>
          </cell>
        </row>
        <row r="352">
          <cell r="A352" t="str">
            <v>Topepuerta</v>
          </cell>
          <cell r="B352" t="str">
            <v>un</v>
          </cell>
          <cell r="C352">
            <v>15200</v>
          </cell>
        </row>
        <row r="354">
          <cell r="A354" t="str">
            <v>----------------------------</v>
          </cell>
        </row>
      </sheetData>
      <sheetData sheetId="9">
        <row r="2">
          <cell r="A2" t="str">
            <v>Ayudante raso</v>
          </cell>
          <cell r="B2">
            <v>48733</v>
          </cell>
        </row>
        <row r="3">
          <cell r="A3" t="str">
            <v>Ayudante entendido</v>
          </cell>
          <cell r="B3">
            <v>61400</v>
          </cell>
        </row>
        <row r="4">
          <cell r="A4" t="str">
            <v>Oficial</v>
          </cell>
          <cell r="B4">
            <v>97300</v>
          </cell>
        </row>
        <row r="5">
          <cell r="A5" t="str">
            <v>Oficial concretos</v>
          </cell>
          <cell r="B5">
            <v>97300</v>
          </cell>
        </row>
        <row r="6">
          <cell r="A6" t="str">
            <v>Maestro</v>
          </cell>
          <cell r="B6">
            <v>87719.400000000009</v>
          </cell>
        </row>
        <row r="7">
          <cell r="A7" t="str">
            <v>Topógrafo</v>
          </cell>
          <cell r="B7">
            <v>122967</v>
          </cell>
        </row>
        <row r="8">
          <cell r="A8" t="str">
            <v>Cadenero 1</v>
          </cell>
          <cell r="B8">
            <v>97300</v>
          </cell>
        </row>
        <row r="9">
          <cell r="A9" t="str">
            <v>Cadenero 2</v>
          </cell>
          <cell r="B9">
            <v>50000</v>
          </cell>
        </row>
        <row r="10">
          <cell r="A10" t="str">
            <v>Coordinador SST</v>
          </cell>
          <cell r="B10">
            <v>77972.800000000003</v>
          </cell>
        </row>
        <row r="11">
          <cell r="A11" t="str">
            <v>L</v>
          </cell>
        </row>
        <row r="12">
          <cell r="A12" t="str">
            <v>1 Oficial / 1 Ayudantes</v>
          </cell>
          <cell r="B12">
            <v>146033</v>
          </cell>
        </row>
        <row r="13">
          <cell r="A13" t="str">
            <v>1 Oficial / 2 Ayudantes</v>
          </cell>
          <cell r="B13">
            <v>194766</v>
          </cell>
        </row>
        <row r="14">
          <cell r="A14" t="str">
            <v>1 Oficial / 3 Ayudantes</v>
          </cell>
          <cell r="B14">
            <v>243499</v>
          </cell>
        </row>
        <row r="15">
          <cell r="A15" t="str">
            <v>1 Oficial / 4 Ayudantes</v>
          </cell>
          <cell r="B15">
            <v>292232</v>
          </cell>
        </row>
        <row r="16">
          <cell r="A16" t="str">
            <v>1 Oficial / 5 Ayudantes</v>
          </cell>
          <cell r="B16">
            <v>340965</v>
          </cell>
        </row>
        <row r="17">
          <cell r="A17" t="str">
            <v>1 Oficial / 6 Ayudantes</v>
          </cell>
          <cell r="B17">
            <v>389698</v>
          </cell>
        </row>
        <row r="18">
          <cell r="A18" t="str">
            <v>1 Oficial / 7 Ayudantes</v>
          </cell>
          <cell r="B18">
            <v>438431</v>
          </cell>
        </row>
        <row r="19">
          <cell r="A19" t="str">
            <v>2 Oficial / 2 Ayudantes</v>
          </cell>
          <cell r="B19">
            <v>292066</v>
          </cell>
        </row>
        <row r="20">
          <cell r="A20" t="str">
            <v>2 Oficial / 4 Ayudantes</v>
          </cell>
          <cell r="B20">
            <v>389532</v>
          </cell>
        </row>
        <row r="21">
          <cell r="A21" t="str">
            <v>2 Oficial / 6 Ayudantes</v>
          </cell>
          <cell r="B21">
            <v>486998</v>
          </cell>
        </row>
        <row r="22">
          <cell r="A22" t="str">
            <v>2 Oficial / 8 Ayudantes</v>
          </cell>
          <cell r="B22">
            <v>584464</v>
          </cell>
        </row>
        <row r="23">
          <cell r="A23" t="str">
            <v>3 Oficial / 3 Ayudantes</v>
          </cell>
          <cell r="B23">
            <v>438099</v>
          </cell>
        </row>
        <row r="24">
          <cell r="A24" t="str">
            <v>2 Ayudantes</v>
          </cell>
          <cell r="B24">
            <v>97466</v>
          </cell>
        </row>
        <row r="25">
          <cell r="A25" t="str">
            <v>2 ayudantes entendidos</v>
          </cell>
          <cell r="B25">
            <v>122800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/>
        </row>
        <row r="56">
          <cell r="A56"/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/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/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/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>
            <v>0</v>
          </cell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>
            <v>0</v>
          </cell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>
            <v>0</v>
          </cell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Detalle de Presupuesto Cancha"/>
      <sheetName val="APU"/>
      <sheetName val="Materiales"/>
      <sheetName val="CALCULO AU"/>
      <sheetName val="Mano de Obra"/>
    </sheetNames>
    <sheetDataSet>
      <sheetData sheetId="0" refreshError="1"/>
      <sheetData sheetId="1"/>
      <sheetData sheetId="2" refreshError="1"/>
      <sheetData sheetId="3">
        <row r="2">
          <cell r="A2" t="str">
            <v>Cemento gris Uso Gnral 50kg</v>
          </cell>
          <cell r="B2" t="str">
            <v>sac</v>
          </cell>
          <cell r="C2">
            <v>37500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Impermeabilizante para concreto</v>
          </cell>
          <cell r="B8" t="str">
            <v>Kg</v>
          </cell>
          <cell r="C8">
            <v>12900</v>
          </cell>
        </row>
        <row r="9">
          <cell r="A9" t="str">
            <v>Impermeabilizante integral para morteros</v>
          </cell>
          <cell r="B9" t="str">
            <v>kg</v>
          </cell>
          <cell r="C9">
            <v>6000</v>
          </cell>
        </row>
        <row r="10">
          <cell r="A10" t="str">
            <v>Arena de concreto</v>
          </cell>
          <cell r="B10" t="str">
            <v>m3</v>
          </cell>
          <cell r="C10">
            <v>83000</v>
          </cell>
        </row>
        <row r="11">
          <cell r="A11" t="str">
            <v>Arena de Revoque</v>
          </cell>
          <cell r="B11" t="str">
            <v>m3</v>
          </cell>
          <cell r="C11">
            <v>68000</v>
          </cell>
        </row>
        <row r="12">
          <cell r="A12" t="str">
            <v>Arena de pega</v>
          </cell>
          <cell r="B12" t="str">
            <v>m3</v>
          </cell>
          <cell r="C12">
            <v>68000</v>
          </cell>
        </row>
        <row r="13">
          <cell r="A13" t="str">
            <v>Triturado de 1/2"</v>
          </cell>
          <cell r="B13" t="str">
            <v>m3</v>
          </cell>
          <cell r="C13">
            <v>83000</v>
          </cell>
        </row>
        <row r="14">
          <cell r="A14" t="str">
            <v>Tierra no vegetal</v>
          </cell>
          <cell r="B14" t="str">
            <v>m3</v>
          </cell>
        </row>
        <row r="15">
          <cell r="A15" t="str">
            <v>Material Granular seleccionado</v>
          </cell>
          <cell r="B15" t="str">
            <v>m3</v>
          </cell>
          <cell r="C15">
            <v>56000</v>
          </cell>
        </row>
        <row r="16">
          <cell r="A16" t="str">
            <v>Afirmado</v>
          </cell>
          <cell r="B16" t="str">
            <v>m3</v>
          </cell>
          <cell r="C16">
            <v>40000</v>
          </cell>
        </row>
        <row r="17">
          <cell r="A17" t="str">
            <v>Costal</v>
          </cell>
          <cell r="B17" t="str">
            <v>un</v>
          </cell>
          <cell r="C17">
            <v>2300</v>
          </cell>
        </row>
        <row r="18">
          <cell r="A18" t="str">
            <v>Material para filtro</v>
          </cell>
          <cell r="B18" t="str">
            <v>m3</v>
          </cell>
          <cell r="C18">
            <v>75000</v>
          </cell>
        </row>
        <row r="19">
          <cell r="A19" t="str">
            <v>Granito #1</v>
          </cell>
          <cell r="B19" t="str">
            <v>bt</v>
          </cell>
          <cell r="C19">
            <v>18000</v>
          </cell>
        </row>
        <row r="21">
          <cell r="A21" t="str">
            <v>Agua</v>
          </cell>
          <cell r="B21" t="str">
            <v>lt</v>
          </cell>
          <cell r="C21">
            <v>100</v>
          </cell>
        </row>
        <row r="22">
          <cell r="A22" t="str">
            <v>Cinta de Señalizacion cal 6</v>
          </cell>
          <cell r="B22" t="str">
            <v>ml</v>
          </cell>
          <cell r="C22">
            <v>450</v>
          </cell>
        </row>
        <row r="23">
          <cell r="A23" t="str">
            <v>Tela verde para cerramiento 100m x 2.10m</v>
          </cell>
          <cell r="B23" t="str">
            <v>ml</v>
          </cell>
          <cell r="C23">
            <v>2190</v>
          </cell>
        </row>
        <row r="24">
          <cell r="A24" t="str">
            <v>Tela negra para cerramiento 100m x 2.10m</v>
          </cell>
          <cell r="B24" t="str">
            <v>ml</v>
          </cell>
          <cell r="C24">
            <v>350000</v>
          </cell>
        </row>
        <row r="25">
          <cell r="A25" t="str">
            <v>Tela blanca para cerramiento 100m x 2.10m</v>
          </cell>
          <cell r="B25" t="str">
            <v>ml</v>
          </cell>
          <cell r="C25">
            <v>355000</v>
          </cell>
        </row>
        <row r="26">
          <cell r="A26" t="str">
            <v>Caseton de Icopor</v>
          </cell>
          <cell r="B26" t="str">
            <v>m2</v>
          </cell>
          <cell r="C26">
            <v>45000</v>
          </cell>
        </row>
        <row r="27">
          <cell r="A27" t="str">
            <v>Bloque de cemento 0.10x0.20x0.40m estructural</v>
          </cell>
          <cell r="B27" t="str">
            <v>un</v>
          </cell>
          <cell r="C27">
            <v>2050</v>
          </cell>
        </row>
        <row r="28">
          <cell r="A28" t="str">
            <v>Bloque de cemento 0.10x0.20x0.40m</v>
          </cell>
          <cell r="B28" t="str">
            <v>un</v>
          </cell>
          <cell r="C28">
            <v>2050</v>
          </cell>
        </row>
        <row r="29">
          <cell r="A29" t="str">
            <v>Bloque de cemento 0.15x0.20x0.40m</v>
          </cell>
          <cell r="B29" t="str">
            <v>un</v>
          </cell>
          <cell r="C29">
            <v>2900</v>
          </cell>
        </row>
        <row r="30">
          <cell r="A30" t="str">
            <v>Ladrillo prensado tipo Santa Fe 24.5x12x5.5cm</v>
          </cell>
          <cell r="B30" t="str">
            <v>un</v>
          </cell>
          <cell r="C30">
            <v>750</v>
          </cell>
        </row>
        <row r="31">
          <cell r="A31" t="str">
            <v>Ladrillo Farol #6</v>
          </cell>
          <cell r="B31" t="str">
            <v>un</v>
          </cell>
          <cell r="C31">
            <v>3050</v>
          </cell>
        </row>
        <row r="32">
          <cell r="A32" t="str">
            <v>Ladrillo tolete común</v>
          </cell>
          <cell r="B32" t="str">
            <v>un</v>
          </cell>
          <cell r="C32">
            <v>550</v>
          </cell>
        </row>
        <row r="33">
          <cell r="A33" t="str">
            <v>Bloque #5 estándar 12 x 20 x 30 cm</v>
          </cell>
          <cell r="B33" t="str">
            <v>un</v>
          </cell>
          <cell r="C33">
            <v>1600</v>
          </cell>
        </row>
        <row r="35">
          <cell r="A35" t="str">
            <v>Hidrofugo Siliconite Transparente</v>
          </cell>
          <cell r="B35" t="str">
            <v>gl</v>
          </cell>
          <cell r="C35">
            <v>80990</v>
          </cell>
        </row>
        <row r="36">
          <cell r="A36" t="str">
            <v>Limpiador fachada de ladrillo</v>
          </cell>
          <cell r="B36" t="str">
            <v>gl</v>
          </cell>
          <cell r="C36">
            <v>26780</v>
          </cell>
        </row>
        <row r="37">
          <cell r="A37" t="str">
            <v>Impermeabilizante acrilico</v>
          </cell>
          <cell r="B37" t="str">
            <v>gl</v>
          </cell>
          <cell r="C37">
            <v>73990</v>
          </cell>
        </row>
        <row r="38">
          <cell r="A38" t="str">
            <v>Barniz intemperie brillante</v>
          </cell>
          <cell r="B38" t="str">
            <v>gl</v>
          </cell>
          <cell r="C38">
            <v>45600</v>
          </cell>
        </row>
        <row r="39">
          <cell r="A39" t="str">
            <v>Pintura Esmalte para metal</v>
          </cell>
          <cell r="B39" t="str">
            <v>gl</v>
          </cell>
          <cell r="C39">
            <v>117100</v>
          </cell>
        </row>
        <row r="40">
          <cell r="A40" t="str">
            <v>Pintura Anticorrosiva</v>
          </cell>
          <cell r="B40" t="str">
            <v>gl</v>
          </cell>
          <cell r="C40">
            <v>65850</v>
          </cell>
        </row>
        <row r="41">
          <cell r="A41" t="str">
            <v>Pintura Alta Asepsia</v>
          </cell>
          <cell r="B41" t="str">
            <v>gl</v>
          </cell>
          <cell r="C41">
            <v>98420</v>
          </cell>
        </row>
        <row r="42">
          <cell r="A42" t="str">
            <v>Pintura Epoxica</v>
          </cell>
          <cell r="B42" t="str">
            <v>gl</v>
          </cell>
          <cell r="C42">
            <v>183500</v>
          </cell>
        </row>
        <row r="43">
          <cell r="A43" t="str">
            <v>Pintura Vinilo tipo I</v>
          </cell>
          <cell r="B43" t="str">
            <v>gl</v>
          </cell>
          <cell r="C43">
            <v>89900</v>
          </cell>
        </row>
        <row r="44">
          <cell r="A44" t="str">
            <v>Pintura Vinilo tipo II</v>
          </cell>
          <cell r="B44" t="str">
            <v>gl</v>
          </cell>
          <cell r="C44">
            <v>46250</v>
          </cell>
        </row>
        <row r="45">
          <cell r="A45" t="str">
            <v>Pintura Fondeo</v>
          </cell>
          <cell r="B45" t="str">
            <v>gl</v>
          </cell>
          <cell r="C45">
            <v>58000</v>
          </cell>
        </row>
        <row r="46">
          <cell r="A46" t="str">
            <v>Pintura Acriltex</v>
          </cell>
          <cell r="B46" t="str">
            <v>gl</v>
          </cell>
          <cell r="C46">
            <v>35500</v>
          </cell>
        </row>
        <row r="47">
          <cell r="A47" t="str">
            <v>Pintura Vinilo Exterior tipo KORAZA</v>
          </cell>
          <cell r="B47" t="str">
            <v>cuñete</v>
          </cell>
          <cell r="C47">
            <v>486900</v>
          </cell>
        </row>
        <row r="48">
          <cell r="A48" t="str">
            <v>Pintura esmalte para exteriores</v>
          </cell>
          <cell r="B48" t="str">
            <v>gl</v>
          </cell>
          <cell r="C48">
            <v>69000</v>
          </cell>
        </row>
        <row r="49">
          <cell r="A49" t="str">
            <v>Disolvente</v>
          </cell>
          <cell r="B49" t="str">
            <v>lt</v>
          </cell>
          <cell r="C49">
            <v>37200</v>
          </cell>
        </row>
        <row r="50">
          <cell r="A50" t="str">
            <v>Rodillo</v>
          </cell>
          <cell r="B50" t="str">
            <v>un</v>
          </cell>
          <cell r="C50">
            <v>14650</v>
          </cell>
        </row>
        <row r="51">
          <cell r="A51" t="str">
            <v>Brocha</v>
          </cell>
          <cell r="B51" t="str">
            <v>un</v>
          </cell>
          <cell r="C51">
            <v>10870</v>
          </cell>
        </row>
        <row r="52">
          <cell r="A52" t="str">
            <v>Tex Joint Juntas</v>
          </cell>
          <cell r="B52" t="str">
            <v>gl</v>
          </cell>
          <cell r="C52">
            <v>310000</v>
          </cell>
        </row>
        <row r="53">
          <cell r="A53" t="str">
            <v>Nevado Base</v>
          </cell>
          <cell r="B53" t="str">
            <v>m2</v>
          </cell>
          <cell r="C53">
            <v>21500</v>
          </cell>
        </row>
        <row r="54">
          <cell r="A54" t="str">
            <v>Nevado Acabado</v>
          </cell>
          <cell r="B54" t="str">
            <v>m2</v>
          </cell>
          <cell r="C54">
            <v>12678.571428571429</v>
          </cell>
        </row>
        <row r="55">
          <cell r="A55" t="str">
            <v>Estuco Acrilico</v>
          </cell>
          <cell r="B55" t="str">
            <v>sac</v>
          </cell>
          <cell r="C55">
            <v>54500</v>
          </cell>
        </row>
        <row r="56">
          <cell r="A56" t="str">
            <v>Cielo Raso de PVC - Blanco</v>
          </cell>
          <cell r="B56" t="str">
            <v>m2</v>
          </cell>
          <cell r="C56">
            <v>45000</v>
          </cell>
        </row>
        <row r="57">
          <cell r="A57" t="str">
            <v>Dilatacion en Z</v>
          </cell>
          <cell r="B57" t="str">
            <v>ml</v>
          </cell>
          <cell r="C57">
            <v>3662</v>
          </cell>
        </row>
        <row r="58">
          <cell r="A58" t="str">
            <v>Esquinero 90°</v>
          </cell>
          <cell r="B58" t="str">
            <v>ml</v>
          </cell>
          <cell r="C58">
            <v>3450</v>
          </cell>
        </row>
        <row r="59">
          <cell r="A59" t="str">
            <v>Media Caña en PVC - 6cm</v>
          </cell>
          <cell r="B59" t="str">
            <v>ml</v>
          </cell>
          <cell r="C59">
            <v>9416</v>
          </cell>
        </row>
        <row r="60">
          <cell r="A60" t="str">
            <v>Registro Desmontable Snap Lock - 60x60</v>
          </cell>
          <cell r="B60" t="str">
            <v>un</v>
          </cell>
          <cell r="C60">
            <v>265000</v>
          </cell>
        </row>
        <row r="61">
          <cell r="A61" t="str">
            <v>Registro Desmontable Snap Lock - 50x50</v>
          </cell>
          <cell r="B61" t="str">
            <v>un</v>
          </cell>
        </row>
        <row r="62">
          <cell r="A62" t="str">
            <v>Registro Desmontable Snap Lock - 40x40</v>
          </cell>
          <cell r="B62" t="str">
            <v>un</v>
          </cell>
        </row>
        <row r="63">
          <cell r="A63" t="str">
            <v>Registro Desmontable Snap Lock - 20x20</v>
          </cell>
          <cell r="C63">
            <v>60000</v>
          </cell>
        </row>
        <row r="65">
          <cell r="A65" t="str">
            <v>Placa de Yeso</v>
          </cell>
          <cell r="B65" t="str">
            <v>un</v>
          </cell>
          <cell r="C65">
            <v>38900</v>
          </cell>
        </row>
        <row r="66">
          <cell r="A66" t="str">
            <v>Placa de Yeso RH</v>
          </cell>
          <cell r="B66" t="str">
            <v>un</v>
          </cell>
          <cell r="C66">
            <v>65300</v>
          </cell>
        </row>
        <row r="67">
          <cell r="A67" t="str">
            <v>Placa de Fibrocemento 6mm</v>
          </cell>
          <cell r="B67" t="str">
            <v>un</v>
          </cell>
          <cell r="C67">
            <v>54500</v>
          </cell>
        </row>
        <row r="68">
          <cell r="A68" t="str">
            <v>Placa de Fibrocemento 8mm</v>
          </cell>
          <cell r="B68" t="str">
            <v>un</v>
          </cell>
          <cell r="C68">
            <v>67300</v>
          </cell>
        </row>
        <row r="69">
          <cell r="A69" t="str">
            <v>Placa de Fibrocemento 10mm</v>
          </cell>
          <cell r="B69" t="str">
            <v>un</v>
          </cell>
          <cell r="C69">
            <v>79900</v>
          </cell>
        </row>
        <row r="70">
          <cell r="A70" t="str">
            <v>Placa de Fibrocemento 14mm</v>
          </cell>
          <cell r="B70" t="str">
            <v>un</v>
          </cell>
          <cell r="C70">
            <v>110400</v>
          </cell>
        </row>
        <row r="71">
          <cell r="A71" t="str">
            <v>Placa de Fibrocemento 20mm</v>
          </cell>
          <cell r="B71" t="str">
            <v>un</v>
          </cell>
          <cell r="C71">
            <v>159000</v>
          </cell>
        </row>
        <row r="72">
          <cell r="A72" t="str">
            <v>Placa Juan</v>
          </cell>
          <cell r="B72" t="str">
            <v>un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95000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ml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4">
          <cell r="A174" t="str">
            <v>Barra de Seguridad 5.2x6.3x54.6</v>
          </cell>
          <cell r="B174" t="str">
            <v>un</v>
          </cell>
          <cell r="C174">
            <v>172300</v>
          </cell>
        </row>
        <row r="177">
          <cell r="A177" t="str">
            <v>Soldadura para hierro estructural</v>
          </cell>
          <cell r="B177" t="str">
            <v>kg</v>
          </cell>
          <cell r="C177">
            <v>18500</v>
          </cell>
        </row>
        <row r="178">
          <cell r="A178" t="str">
            <v>Alambre Galvanizado C12</v>
          </cell>
          <cell r="B178" t="str">
            <v>kg</v>
          </cell>
          <cell r="C178">
            <v>5000</v>
          </cell>
        </row>
        <row r="179">
          <cell r="A179" t="str">
            <v>Perfil Metálico</v>
          </cell>
          <cell r="B179" t="str">
            <v>ml</v>
          </cell>
          <cell r="C179">
            <v>35000</v>
          </cell>
        </row>
        <row r="180">
          <cell r="A180" t="str">
            <v>Angulo 1" x 1/8"</v>
          </cell>
          <cell r="B180" t="str">
            <v>ml</v>
          </cell>
          <cell r="C180">
            <v>18500</v>
          </cell>
        </row>
        <row r="181">
          <cell r="A181" t="str">
            <v>Malla Insectos Huecos 9x10mm</v>
          </cell>
          <cell r="B181" t="str">
            <v>m2</v>
          </cell>
          <cell r="C181">
            <v>14800</v>
          </cell>
        </row>
        <row r="183">
          <cell r="A183" t="str">
            <v>Tubo galvanizado para cerramiento de 1 1/2" x 6m</v>
          </cell>
          <cell r="B183" t="str">
            <v>un</v>
          </cell>
          <cell r="C183">
            <v>44400</v>
          </cell>
        </row>
        <row r="184">
          <cell r="A184" t="str">
            <v>Gasolina</v>
          </cell>
          <cell r="B184" t="str">
            <v>gl</v>
          </cell>
          <cell r="C184">
            <v>9500</v>
          </cell>
        </row>
        <row r="185">
          <cell r="A185" t="str">
            <v>ACPM</v>
          </cell>
          <cell r="B185" t="str">
            <v>gl</v>
          </cell>
          <cell r="C185">
            <v>10100</v>
          </cell>
        </row>
        <row r="186">
          <cell r="A186" t="str">
            <v>Caseton en eterilla h=0.30 , a=0.65m</v>
          </cell>
          <cell r="B186" t="str">
            <v>m</v>
          </cell>
          <cell r="C186">
            <v>16500</v>
          </cell>
        </row>
        <row r="187">
          <cell r="A187" t="str">
            <v>Malla con vena C24</v>
          </cell>
          <cell r="B187" t="str">
            <v>m2</v>
          </cell>
          <cell r="C187">
            <v>4350</v>
          </cell>
        </row>
        <row r="188">
          <cell r="A188" t="str">
            <v>Caseton en eterilla h=0.40 , a=0.65m</v>
          </cell>
          <cell r="B188" t="str">
            <v>m</v>
          </cell>
          <cell r="C188">
            <v>20000</v>
          </cell>
        </row>
        <row r="189">
          <cell r="A189" t="str">
            <v>Caseton en eterilla h=0.45 , a=0.65m</v>
          </cell>
          <cell r="B189" t="str">
            <v>m</v>
          </cell>
          <cell r="C189">
            <v>23100</v>
          </cell>
        </row>
        <row r="190">
          <cell r="A190" t="str">
            <v>Steeldeck, Cal 22 0.94x5.60m - e=0.75mm, Perfil e=1.5mm 90 mm L=6m</v>
          </cell>
          <cell r="B190" t="str">
            <v>m2</v>
          </cell>
          <cell r="C190">
            <v>61130</v>
          </cell>
        </row>
        <row r="192">
          <cell r="A192" t="str">
            <v>Tubo EMT 1/2"</v>
          </cell>
          <cell r="B192" t="str">
            <v>ml</v>
          </cell>
          <cell r="C192">
            <v>7560</v>
          </cell>
        </row>
        <row r="193">
          <cell r="A193" t="str">
            <v>Curva EMT 1/2"</v>
          </cell>
          <cell r="B193" t="str">
            <v>un</v>
          </cell>
          <cell r="C193">
            <v>7120</v>
          </cell>
        </row>
        <row r="194">
          <cell r="A194" t="str">
            <v>Union EMT 1/2" acero</v>
          </cell>
          <cell r="B194" t="str">
            <v>un</v>
          </cell>
          <cell r="C194">
            <v>2120</v>
          </cell>
        </row>
        <row r="195">
          <cell r="A195" t="str">
            <v>Conector EMT 1/2"</v>
          </cell>
          <cell r="B195" t="str">
            <v>un</v>
          </cell>
          <cell r="C195">
            <v>2120</v>
          </cell>
        </row>
        <row r="196">
          <cell r="A196" t="str">
            <v>Grapa 1 Doble Oreja x 10Und Galvanizada</v>
          </cell>
          <cell r="B196" t="str">
            <v>un</v>
          </cell>
          <cell r="C196">
            <v>900</v>
          </cell>
        </row>
        <row r="197">
          <cell r="A197" t="str">
            <v>Tubo Conduit PVC 1/2"</v>
          </cell>
          <cell r="B197" t="str">
            <v>m</v>
          </cell>
          <cell r="C197">
            <v>1630</v>
          </cell>
        </row>
        <row r="198">
          <cell r="A198" t="str">
            <v>Curva Conduit PVC 1/2"</v>
          </cell>
          <cell r="B198" t="str">
            <v>un</v>
          </cell>
          <cell r="C198">
            <v>750</v>
          </cell>
        </row>
        <row r="199">
          <cell r="A199" t="str">
            <v>Adaptador Terminal PVC 1/2"</v>
          </cell>
          <cell r="B199" t="str">
            <v>un</v>
          </cell>
          <cell r="C199">
            <v>450</v>
          </cell>
        </row>
        <row r="200">
          <cell r="A200" t="str">
            <v>Limpiador PVC</v>
          </cell>
          <cell r="B200" t="str">
            <v>gl/4</v>
          </cell>
          <cell r="C200">
            <v>37950</v>
          </cell>
        </row>
        <row r="201">
          <cell r="A201" t="str">
            <v>Soldadura PVC</v>
          </cell>
          <cell r="B201" t="str">
            <v>gl/4</v>
          </cell>
          <cell r="C201">
            <v>62120</v>
          </cell>
        </row>
        <row r="202">
          <cell r="A202" t="str">
            <v>Caja Rectangular Rawelt 2x4</v>
          </cell>
          <cell r="B202" t="str">
            <v>un</v>
          </cell>
          <cell r="C202">
            <v>12110</v>
          </cell>
        </row>
        <row r="203">
          <cell r="A203" t="str">
            <v>Caja Rectangular Rawelt 4x4</v>
          </cell>
          <cell r="B203" t="str">
            <v>un</v>
          </cell>
          <cell r="C203">
            <v>30220</v>
          </cell>
        </row>
        <row r="204">
          <cell r="A204" t="str">
            <v>Caja 2x4 Metalica galvanizada</v>
          </cell>
          <cell r="B204" t="str">
            <v>un</v>
          </cell>
          <cell r="C204">
            <v>3620</v>
          </cell>
        </row>
        <row r="205">
          <cell r="A205" t="str">
            <v>Cable Cu aislado #12 AWG THHN/THWN</v>
          </cell>
          <cell r="B205" t="str">
            <v>m</v>
          </cell>
          <cell r="C205">
            <v>2740</v>
          </cell>
        </row>
        <row r="206">
          <cell r="A206" t="str">
            <v>Conector para cable</v>
          </cell>
          <cell r="B206" t="str">
            <v>un</v>
          </cell>
          <cell r="C206">
            <v>1220</v>
          </cell>
        </row>
        <row r="207">
          <cell r="A207" t="str">
            <v>Cinta Aislante</v>
          </cell>
          <cell r="B207" t="str">
            <v>un</v>
          </cell>
          <cell r="C207">
            <v>17550</v>
          </cell>
        </row>
        <row r="208">
          <cell r="A208" t="str">
            <v>Tubo Conduit PVC 1"</v>
          </cell>
          <cell r="B208" t="str">
            <v>m</v>
          </cell>
          <cell r="C208">
            <v>2445</v>
          </cell>
        </row>
        <row r="209">
          <cell r="A209" t="str">
            <v>Curva Conduit PVC 1"</v>
          </cell>
          <cell r="B209" t="str">
            <v>un</v>
          </cell>
          <cell r="C209">
            <v>1125</v>
          </cell>
        </row>
        <row r="210">
          <cell r="A210" t="str">
            <v>Adaptador Terminal PVC 1"</v>
          </cell>
          <cell r="B210" t="str">
            <v>un</v>
          </cell>
          <cell r="C210">
            <v>675</v>
          </cell>
        </row>
        <row r="211">
          <cell r="A211" t="str">
            <v>Cable Cu aislado #10 -#8 AWG THHN/THWN</v>
          </cell>
          <cell r="B211" t="str">
            <v>m</v>
          </cell>
          <cell r="C211">
            <v>4256</v>
          </cell>
        </row>
        <row r="212">
          <cell r="A212" t="str">
            <v xml:space="preserve">Cable Eléctrico Encauchetado 3x12 Awg </v>
          </cell>
          <cell r="B212" t="str">
            <v>m</v>
          </cell>
          <cell r="C212">
            <v>9240</v>
          </cell>
        </row>
        <row r="213">
          <cell r="A213" t="str">
            <v>Tablero monofásico 6 circuitos con barraje de 75 A</v>
          </cell>
          <cell r="B213" t="str">
            <v>un</v>
          </cell>
          <cell r="C213">
            <v>178760</v>
          </cell>
        </row>
        <row r="214">
          <cell r="A214" t="str">
            <v>Interruptor enchufable 1x20 A 10 KA</v>
          </cell>
          <cell r="B214" t="str">
            <v>un</v>
          </cell>
          <cell r="C214">
            <v>19600</v>
          </cell>
        </row>
        <row r="215">
          <cell r="A215" t="str">
            <v>Adhesivo impreso</v>
          </cell>
          <cell r="B215" t="str">
            <v>un</v>
          </cell>
          <cell r="C215">
            <v>10000</v>
          </cell>
        </row>
        <row r="216">
          <cell r="A216" t="str">
            <v>Taco Individual</v>
          </cell>
          <cell r="B216" t="str">
            <v>un</v>
          </cell>
          <cell r="C216">
            <v>14150</v>
          </cell>
        </row>
        <row r="217">
          <cell r="A217" t="str">
            <v>Toma Trifilar 240v</v>
          </cell>
          <cell r="B217" t="str">
            <v>un</v>
          </cell>
          <cell r="C217">
            <v>19500</v>
          </cell>
        </row>
        <row r="218">
          <cell r="A218" t="str">
            <v>Toma corriente normal 2P + T</v>
          </cell>
          <cell r="B218" t="str">
            <v>un</v>
          </cell>
          <cell r="C218">
            <v>15400</v>
          </cell>
        </row>
        <row r="219">
          <cell r="A219" t="str">
            <v>Toma corriente GFCI</v>
          </cell>
          <cell r="B219" t="str">
            <v>un</v>
          </cell>
          <cell r="C219">
            <v>75000</v>
          </cell>
        </row>
        <row r="220">
          <cell r="A220" t="str">
            <v>Roseta plástica (Plafon)</v>
          </cell>
          <cell r="B220" t="str">
            <v>un</v>
          </cell>
          <cell r="C220">
            <v>12330</v>
          </cell>
        </row>
        <row r="221">
          <cell r="A221" t="str">
            <v>Interruptor Simple</v>
          </cell>
          <cell r="B221" t="str">
            <v>un</v>
          </cell>
          <cell r="C221">
            <v>19840</v>
          </cell>
        </row>
        <row r="222">
          <cell r="A222" t="str">
            <v xml:space="preserve">Interruptor Conmutable </v>
          </cell>
          <cell r="B222" t="str">
            <v>un</v>
          </cell>
          <cell r="C222">
            <v>61900</v>
          </cell>
        </row>
        <row r="223">
          <cell r="A223" t="str">
            <v>Panel Led Redondo 9W Luz Blanca</v>
          </cell>
          <cell r="B223" t="str">
            <v>un</v>
          </cell>
          <cell r="C223">
            <v>22210</v>
          </cell>
        </row>
        <row r="224">
          <cell r="A224" t="str">
            <v>Panel Led Empotrar 18W Luz Fría</v>
          </cell>
          <cell r="B224" t="str">
            <v>un</v>
          </cell>
          <cell r="C224">
            <v>26900</v>
          </cell>
        </row>
        <row r="225">
          <cell r="A225" t="str">
            <v>Lámpara Colgante 1 Luz</v>
          </cell>
          <cell r="B225" t="str">
            <v>un</v>
          </cell>
          <cell r="C225">
            <v>130760</v>
          </cell>
        </row>
        <row r="226">
          <cell r="A226" t="str">
            <v>Bombillo led</v>
          </cell>
          <cell r="B226" t="str">
            <v>un</v>
          </cell>
          <cell r="C226">
            <v>9160</v>
          </cell>
        </row>
        <row r="227">
          <cell r="A227" t="str">
            <v>Reflector Led 200w Intemperie</v>
          </cell>
          <cell r="B227" t="str">
            <v>un</v>
          </cell>
          <cell r="C227">
            <v>185620</v>
          </cell>
        </row>
        <row r="228">
          <cell r="A228" t="str">
            <v>Reflector Led 100W Ip65</v>
          </cell>
          <cell r="B228" t="str">
            <v>un</v>
          </cell>
          <cell r="C228">
            <v>180900</v>
          </cell>
        </row>
        <row r="229">
          <cell r="A229" t="str">
            <v>Reflector Led 50W Ip65</v>
          </cell>
          <cell r="B229" t="str">
            <v>un</v>
          </cell>
          <cell r="C229">
            <v>40200</v>
          </cell>
        </row>
        <row r="231">
          <cell r="A231" t="str">
            <v>Accesorio PVC presion</v>
          </cell>
          <cell r="B231" t="str">
            <v>un</v>
          </cell>
          <cell r="C231">
            <v>17620</v>
          </cell>
        </row>
        <row r="232">
          <cell r="A232" t="str">
            <v>Tuberia PVC presion 1/2"</v>
          </cell>
          <cell r="B232" t="str">
            <v>ml</v>
          </cell>
          <cell r="C232">
            <v>4830</v>
          </cell>
        </row>
        <row r="233">
          <cell r="A233" t="str">
            <v>Niple de HG de 1/2" 15cm</v>
          </cell>
          <cell r="B233" t="str">
            <v>un</v>
          </cell>
          <cell r="C233">
            <v>2700</v>
          </cell>
        </row>
        <row r="235">
          <cell r="A235" t="str">
            <v>Tuberia PVC presion 3/4"</v>
          </cell>
          <cell r="B235" t="str">
            <v>ml</v>
          </cell>
          <cell r="C235">
            <v>5960</v>
          </cell>
        </row>
        <row r="236">
          <cell r="A236" t="str">
            <v>Niple de HG de 3/4" 15cm</v>
          </cell>
          <cell r="B236" t="str">
            <v>un</v>
          </cell>
          <cell r="C236">
            <v>4500</v>
          </cell>
        </row>
        <row r="238">
          <cell r="A238" t="str">
            <v>Tuberia PVC presion 1"</v>
          </cell>
          <cell r="B238" t="str">
            <v>ml</v>
          </cell>
          <cell r="C238">
            <v>6870</v>
          </cell>
        </row>
        <row r="239">
          <cell r="A239" t="str">
            <v>Niple de HG de 1" 15cm</v>
          </cell>
          <cell r="B239" t="str">
            <v>un</v>
          </cell>
          <cell r="C239">
            <v>5200</v>
          </cell>
        </row>
        <row r="241">
          <cell r="A241" t="str">
            <v>Tuberia PVC presion 1 1/4"</v>
          </cell>
          <cell r="B241" t="str">
            <v>ml</v>
          </cell>
          <cell r="C241">
            <v>7900</v>
          </cell>
        </row>
        <row r="242">
          <cell r="A242" t="str">
            <v>Niple de HG de 1 1/4" 15cm</v>
          </cell>
          <cell r="B242" t="str">
            <v>un</v>
          </cell>
          <cell r="C242">
            <v>8400</v>
          </cell>
        </row>
        <row r="244">
          <cell r="A244" t="str">
            <v>Tuberia PVC presion 1 1/2"</v>
          </cell>
          <cell r="B244" t="str">
            <v>ml</v>
          </cell>
          <cell r="C244">
            <v>9800</v>
          </cell>
        </row>
        <row r="245">
          <cell r="A245" t="str">
            <v>Niple de HG de 1 1/2" 15cm</v>
          </cell>
          <cell r="B245" t="str">
            <v>un</v>
          </cell>
          <cell r="C245">
            <v>10400</v>
          </cell>
        </row>
        <row r="247">
          <cell r="A247" t="str">
            <v>Registro de corte de 1/2"</v>
          </cell>
          <cell r="B247" t="str">
            <v>un</v>
          </cell>
          <cell r="C247">
            <v>48570</v>
          </cell>
        </row>
        <row r="248">
          <cell r="A248" t="str">
            <v>Cheque de 1/2" Presion</v>
          </cell>
          <cell r="B248" t="str">
            <v>un</v>
          </cell>
          <cell r="C248">
            <v>75840</v>
          </cell>
        </row>
        <row r="250">
          <cell r="A250" t="str">
            <v>Cinta de Teflon 10m</v>
          </cell>
          <cell r="B250" t="str">
            <v>un</v>
          </cell>
          <cell r="C250">
            <v>3700</v>
          </cell>
        </row>
        <row r="251">
          <cell r="A251" t="str">
            <v>Adaptador PVC macho de 1/2" presion</v>
          </cell>
          <cell r="B251" t="str">
            <v>un</v>
          </cell>
          <cell r="C251">
            <v>750</v>
          </cell>
        </row>
        <row r="252">
          <cell r="A252" t="str">
            <v>Adaptador PVC hembra de 1/2" presion</v>
          </cell>
          <cell r="B252" t="str">
            <v>un</v>
          </cell>
          <cell r="C252">
            <v>750</v>
          </cell>
        </row>
        <row r="253">
          <cell r="A253" t="str">
            <v>Llave de paso 1/2"</v>
          </cell>
          <cell r="B253" t="str">
            <v>un</v>
          </cell>
          <cell r="C253">
            <v>67460</v>
          </cell>
        </row>
        <row r="255">
          <cell r="A255" t="str">
            <v>Tuberia PVC de 3"</v>
          </cell>
          <cell r="B255" t="str">
            <v>ml</v>
          </cell>
          <cell r="C255">
            <v>12000</v>
          </cell>
        </row>
        <row r="256">
          <cell r="A256" t="str">
            <v>Accesorio PVC 3"</v>
          </cell>
          <cell r="B256" t="str">
            <v>un</v>
          </cell>
          <cell r="C256">
            <v>9870</v>
          </cell>
        </row>
        <row r="257">
          <cell r="A257" t="str">
            <v>Soporte bajante PVC agua lluvia</v>
          </cell>
          <cell r="B257" t="str">
            <v>un</v>
          </cell>
          <cell r="C257">
            <v>5330</v>
          </cell>
        </row>
        <row r="258">
          <cell r="A258" t="str">
            <v>Tuberia PVC ventilacion de 2"</v>
          </cell>
          <cell r="B258" t="str">
            <v>ml</v>
          </cell>
          <cell r="C258">
            <v>7450</v>
          </cell>
        </row>
        <row r="260">
          <cell r="A260" t="str">
            <v>Tapon de cobre</v>
          </cell>
          <cell r="B260" t="str">
            <v>un</v>
          </cell>
          <cell r="C260">
            <v>2130</v>
          </cell>
        </row>
        <row r="261">
          <cell r="A261" t="str">
            <v>Adaptador macho cobre</v>
          </cell>
          <cell r="B261" t="str">
            <v>un</v>
          </cell>
          <cell r="C261">
            <v>2850</v>
          </cell>
        </row>
        <row r="262">
          <cell r="A262" t="str">
            <v>Tuberia de cobre</v>
          </cell>
          <cell r="B262" t="str">
            <v>ml</v>
          </cell>
          <cell r="C262">
            <v>37210</v>
          </cell>
        </row>
        <row r="264">
          <cell r="A264" t="str">
            <v>Accesorio PVC 2" sanitaria</v>
          </cell>
          <cell r="B264" t="str">
            <v>un</v>
          </cell>
          <cell r="C264">
            <v>9860</v>
          </cell>
        </row>
        <row r="265">
          <cell r="A265" t="str">
            <v>Tuberia PVC Sanitaria 2"</v>
          </cell>
          <cell r="B265" t="str">
            <v>ml</v>
          </cell>
          <cell r="C265">
            <v>11460</v>
          </cell>
        </row>
        <row r="266">
          <cell r="A266" t="str">
            <v>Accesorio PVC 4" sanitaria</v>
          </cell>
          <cell r="B266" t="str">
            <v>un</v>
          </cell>
          <cell r="C266">
            <v>14970</v>
          </cell>
        </row>
        <row r="267">
          <cell r="A267" t="str">
            <v>Tuberia PVC Sanitaria 4"</v>
          </cell>
          <cell r="B267" t="str">
            <v>ml</v>
          </cell>
          <cell r="C267">
            <v>14120</v>
          </cell>
        </row>
        <row r="269">
          <cell r="A269" t="str">
            <v>Valvula de bola 1/2"</v>
          </cell>
          <cell r="B269" t="str">
            <v>un</v>
          </cell>
          <cell r="C269">
            <v>67850</v>
          </cell>
        </row>
        <row r="270">
          <cell r="A270" t="str">
            <v>Valvula de Cheque 1/2"</v>
          </cell>
          <cell r="B270" t="str">
            <v>un</v>
          </cell>
          <cell r="C270">
            <v>49660</v>
          </cell>
        </row>
        <row r="272">
          <cell r="A272" t="str">
            <v>Sanitario ACUAPLUS ultra Bone</v>
          </cell>
          <cell r="B272" t="str">
            <v>un</v>
          </cell>
          <cell r="C272">
            <v>180000</v>
          </cell>
        </row>
        <row r="273">
          <cell r="A273" t="str">
            <v>Sanitario HAPPY REDONDO Single 4.8 litros</v>
          </cell>
          <cell r="B273" t="str">
            <v>un</v>
          </cell>
          <cell r="C273">
            <v>210000</v>
          </cell>
        </row>
        <row r="274">
          <cell r="A274" t="str">
            <v>Sanitario MANANTIAL 4.8 Litros</v>
          </cell>
          <cell r="B274" t="str">
            <v>un</v>
          </cell>
          <cell r="C274">
            <v>240000</v>
          </cell>
        </row>
        <row r="275">
          <cell r="A275" t="str">
            <v>Sanitario AQUAPRO Redondo 3.7 Litros</v>
          </cell>
          <cell r="B275" t="str">
            <v>un</v>
          </cell>
          <cell r="C275">
            <v>307000</v>
          </cell>
        </row>
        <row r="276">
          <cell r="A276" t="str">
            <v>Sanitario Taza Báltica entrada posterior</v>
          </cell>
          <cell r="B276" t="str">
            <v>un</v>
          </cell>
          <cell r="C276">
            <v>638740</v>
          </cell>
        </row>
        <row r="277">
          <cell r="A277" t="str">
            <v>Sanitario ECOCLEAN Single Blanco</v>
          </cell>
          <cell r="B277" t="str">
            <v>un</v>
          </cell>
          <cell r="C277">
            <v>362000</v>
          </cell>
        </row>
        <row r="278">
          <cell r="A278" t="str">
            <v>Sanitario MONTECARLO Novo Redondo</v>
          </cell>
          <cell r="B278" t="str">
            <v>un</v>
          </cell>
          <cell r="C278">
            <v>535000</v>
          </cell>
        </row>
        <row r="279">
          <cell r="A279" t="str">
            <v>Sanitario MONTECARLO Novo Alongado</v>
          </cell>
          <cell r="B279" t="str">
            <v>un</v>
          </cell>
          <cell r="C279">
            <v>594000</v>
          </cell>
        </row>
        <row r="281">
          <cell r="A281" t="str">
            <v>Válvula para Sanitario Push</v>
          </cell>
          <cell r="B281" t="str">
            <v>un</v>
          </cell>
          <cell r="C281">
            <v>374650</v>
          </cell>
        </row>
        <row r="282">
          <cell r="A282" t="str">
            <v>Brida Flexible 4"</v>
          </cell>
          <cell r="B282" t="str">
            <v>un</v>
          </cell>
          <cell r="C282">
            <v>80000</v>
          </cell>
        </row>
        <row r="283">
          <cell r="A283" t="str">
            <v>Brida Flexible 3"</v>
          </cell>
          <cell r="B283" t="str">
            <v>un</v>
          </cell>
          <cell r="C283">
            <v>60000</v>
          </cell>
        </row>
        <row r="285">
          <cell r="A285" t="str">
            <v>Lavamanos colgar ACUACER</v>
          </cell>
          <cell r="B285" t="str">
            <v>un</v>
          </cell>
          <cell r="C285">
            <v>62000</v>
          </cell>
        </row>
        <row r="286">
          <cell r="A286" t="str">
            <v>Lavamanos Pedestal MILANO</v>
          </cell>
          <cell r="B286" t="str">
            <v>un</v>
          </cell>
          <cell r="C286">
            <v>105000</v>
          </cell>
        </row>
        <row r="287">
          <cell r="A287" t="str">
            <v>Lavamanos Colgar MILANO</v>
          </cell>
          <cell r="B287" t="str">
            <v>un</v>
          </cell>
          <cell r="C287">
            <v>65000</v>
          </cell>
        </row>
        <row r="288">
          <cell r="A288" t="str">
            <v xml:space="preserve">Lavamanos Pedestal AVANTI </v>
          </cell>
          <cell r="B288" t="str">
            <v>un</v>
          </cell>
          <cell r="C288">
            <v>131000</v>
          </cell>
        </row>
        <row r="289">
          <cell r="A289" t="str">
            <v>Lavamanos Estación de lavado fijación muro</v>
          </cell>
          <cell r="B289" t="str">
            <v>un</v>
          </cell>
          <cell r="C289">
            <v>274860</v>
          </cell>
        </row>
        <row r="290">
          <cell r="A290" t="str">
            <v>Lavamanos colgar Happy Blanco</v>
          </cell>
          <cell r="B290" t="str">
            <v>un</v>
          </cell>
          <cell r="C290">
            <v>84000</v>
          </cell>
        </row>
        <row r="291">
          <cell r="A291" t="str">
            <v>Lavamanos de Sobreponer</v>
          </cell>
          <cell r="B291" t="str">
            <v>un</v>
          </cell>
          <cell r="C291">
            <v>187630</v>
          </cell>
        </row>
        <row r="292">
          <cell r="A292" t="str">
            <v>Lavaplatos para Cocina</v>
          </cell>
          <cell r="B292" t="str">
            <v>un</v>
          </cell>
          <cell r="C292">
            <v>150320</v>
          </cell>
        </row>
        <row r="294">
          <cell r="A294" t="str">
            <v>Grifería institucional de mesa tipo push para lavamanos</v>
          </cell>
          <cell r="B294" t="str">
            <v>un</v>
          </cell>
          <cell r="C294">
            <v>180000</v>
          </cell>
        </row>
        <row r="295">
          <cell r="A295" t="str">
            <v>Grifería para Lavamanos Monocontrol</v>
          </cell>
          <cell r="B295" t="str">
            <v>un</v>
          </cell>
          <cell r="C295">
            <v>131300</v>
          </cell>
        </row>
        <row r="296">
          <cell r="A296" t="str">
            <v>Grifería para Lavamanos NOGAL</v>
          </cell>
          <cell r="B296" t="str">
            <v>un</v>
          </cell>
          <cell r="C296">
            <v>68000</v>
          </cell>
        </row>
        <row r="297">
          <cell r="A297" t="str">
            <v>Grifería Lavaplatos Monocontrol</v>
          </cell>
          <cell r="B297" t="str">
            <v>un</v>
          </cell>
          <cell r="C297">
            <v>154200</v>
          </cell>
        </row>
        <row r="298">
          <cell r="A298" t="str">
            <v>Grifería sencilla lavaplatos</v>
          </cell>
          <cell r="B298" t="str">
            <v>un</v>
          </cell>
          <cell r="C298">
            <v>82140</v>
          </cell>
        </row>
        <row r="299">
          <cell r="A299" t="str">
            <v>Grifería lavaplatos con mezclador</v>
          </cell>
          <cell r="B299" t="str">
            <v>un</v>
          </cell>
          <cell r="C299">
            <v>245620</v>
          </cell>
        </row>
        <row r="300">
          <cell r="A300" t="str">
            <v>Kit Lavaplatos con Desague Tipo Push</v>
          </cell>
          <cell r="B300" t="str">
            <v>un</v>
          </cell>
          <cell r="C300">
            <v>57620</v>
          </cell>
        </row>
        <row r="301">
          <cell r="A301" t="str">
            <v>Kit Lavamos con Desague Sencillo</v>
          </cell>
          <cell r="B301" t="str">
            <v>un</v>
          </cell>
          <cell r="C301">
            <v>32450</v>
          </cell>
        </row>
        <row r="302">
          <cell r="A302" t="str">
            <v>Kit Lavamos con Desague Tipo Push</v>
          </cell>
          <cell r="B302" t="str">
            <v>un</v>
          </cell>
          <cell r="C302">
            <v>57000</v>
          </cell>
        </row>
        <row r="303">
          <cell r="A303" t="str">
            <v>Kit Instalacion Sanitario</v>
          </cell>
          <cell r="B303" t="str">
            <v>un</v>
          </cell>
          <cell r="C303">
            <v>40000</v>
          </cell>
        </row>
        <row r="304">
          <cell r="A304" t="str">
            <v>Kit Instalacion Lavaplatos</v>
          </cell>
          <cell r="B304" t="str">
            <v>un</v>
          </cell>
          <cell r="C304">
            <v>74650</v>
          </cell>
        </row>
        <row r="305">
          <cell r="A305" t="str">
            <v>Kit por 6 Accesorios de baño</v>
          </cell>
          <cell r="B305" t="str">
            <v>un</v>
          </cell>
          <cell r="C305">
            <v>186740</v>
          </cell>
        </row>
        <row r="306">
          <cell r="A306" t="str">
            <v>Ducha doble Manija</v>
          </cell>
          <cell r="B306" t="str">
            <v>un</v>
          </cell>
          <cell r="C306">
            <v>172620</v>
          </cell>
        </row>
        <row r="307">
          <cell r="A307" t="str">
            <v>Ducha sencilla cromo</v>
          </cell>
          <cell r="B307" t="str">
            <v>un</v>
          </cell>
          <cell r="C307">
            <v>139000</v>
          </cell>
        </row>
        <row r="308">
          <cell r="A308" t="str">
            <v>Mezclador de Ducha</v>
          </cell>
          <cell r="B308" t="str">
            <v>un</v>
          </cell>
          <cell r="C308">
            <v>164320</v>
          </cell>
        </row>
        <row r="309">
          <cell r="A309" t="str">
            <v>Rejilla de piso Plastica 3x2</v>
          </cell>
          <cell r="B309" t="str">
            <v>un</v>
          </cell>
          <cell r="C309">
            <v>12000</v>
          </cell>
        </row>
        <row r="310">
          <cell r="A310" t="str">
            <v>Rejilla de piso Metalica 3x2</v>
          </cell>
          <cell r="B310" t="str">
            <v>un</v>
          </cell>
          <cell r="C310">
            <v>45780</v>
          </cell>
        </row>
        <row r="312">
          <cell r="A312" t="str">
            <v>Mesón en acero inox para cocineta 150x55cm + Poceta</v>
          </cell>
          <cell r="B312" t="str">
            <v>un</v>
          </cell>
          <cell r="C312">
            <v>638870</v>
          </cell>
        </row>
        <row r="313">
          <cell r="A313" t="str">
            <v>Mesón en acero inoxidable 100x55cm + Pozuelo</v>
          </cell>
          <cell r="B313" t="str">
            <v>un</v>
          </cell>
          <cell r="C313">
            <v>527760</v>
          </cell>
        </row>
        <row r="314">
          <cell r="A314" t="str">
            <v>Mesón en acero inox para cocineta 150x55cm + Poceta y 4 Puestos coccion</v>
          </cell>
          <cell r="B314" t="str">
            <v>un</v>
          </cell>
          <cell r="C314">
            <v>570000</v>
          </cell>
        </row>
        <row r="315">
          <cell r="A315" t="str">
            <v>Mesón en Quarstone</v>
          </cell>
          <cell r="B315" t="str">
            <v>ml</v>
          </cell>
          <cell r="C315">
            <v>494300</v>
          </cell>
        </row>
        <row r="316">
          <cell r="A316" t="str">
            <v>Babero en Quarstone hasta 10cm</v>
          </cell>
          <cell r="B316" t="str">
            <v>ml</v>
          </cell>
          <cell r="C316">
            <v>56410</v>
          </cell>
        </row>
        <row r="317">
          <cell r="A317" t="str">
            <v>Salpicadero en Quarstone hasta 10cm</v>
          </cell>
          <cell r="B317" t="str">
            <v>ml</v>
          </cell>
          <cell r="C317">
            <v>75210</v>
          </cell>
        </row>
        <row r="318">
          <cell r="A318" t="str">
            <v>Pega para Piedra</v>
          </cell>
          <cell r="B318" t="str">
            <v>gl</v>
          </cell>
          <cell r="C318">
            <v>11150</v>
          </cell>
        </row>
        <row r="319">
          <cell r="A319" t="str">
            <v>Lavatraperos prefabricado</v>
          </cell>
          <cell r="B319" t="str">
            <v>un</v>
          </cell>
          <cell r="C319">
            <v>204300</v>
          </cell>
        </row>
        <row r="321">
          <cell r="A321" t="str">
            <v>Lamina en Acero Inoxidable Cal18</v>
          </cell>
          <cell r="B321" t="str">
            <v>m2</v>
          </cell>
          <cell r="C321">
            <v>319420</v>
          </cell>
        </row>
        <row r="322">
          <cell r="A322" t="str">
            <v>Soporte de Pared en Acero Inox</v>
          </cell>
          <cell r="B322" t="str">
            <v>un</v>
          </cell>
          <cell r="C322">
            <v>39640</v>
          </cell>
        </row>
        <row r="323">
          <cell r="A323" t="str">
            <v>Mueble Inferior Madera aglomerada RH</v>
          </cell>
          <cell r="B323" t="str">
            <v>ml</v>
          </cell>
          <cell r="C323">
            <v>451740</v>
          </cell>
        </row>
        <row r="324">
          <cell r="A324" t="str">
            <v>Mueble Superior Madera aglomerada RH</v>
          </cell>
          <cell r="B324" t="str">
            <v>ml</v>
          </cell>
          <cell r="C324">
            <v>393460</v>
          </cell>
        </row>
        <row r="325">
          <cell r="A325" t="str">
            <v>Mueble Madera Aglomerada para Closet</v>
          </cell>
          <cell r="B325" t="str">
            <v>ml</v>
          </cell>
          <cell r="C325">
            <v>798990</v>
          </cell>
        </row>
        <row r="327">
          <cell r="A327" t="str">
            <v>Detergente</v>
          </cell>
          <cell r="B327" t="str">
            <v>kg</v>
          </cell>
          <cell r="C327">
            <v>4000</v>
          </cell>
        </row>
        <row r="328">
          <cell r="A328" t="str">
            <v>Limpiavidrios</v>
          </cell>
          <cell r="B328" t="str">
            <v>lt</v>
          </cell>
          <cell r="C328">
            <v>3225</v>
          </cell>
        </row>
        <row r="330">
          <cell r="A330" t="str">
            <v>Ventana en Aluminio crudo de 0.70x0.50m</v>
          </cell>
          <cell r="B330" t="str">
            <v>un</v>
          </cell>
          <cell r="C330">
            <v>125850</v>
          </cell>
        </row>
        <row r="331">
          <cell r="A331" t="str">
            <v>Ventana en Aluminio crudo de 1.20x0.50m</v>
          </cell>
          <cell r="B331" t="str">
            <v>un</v>
          </cell>
          <cell r="C331">
            <v>215800</v>
          </cell>
        </row>
        <row r="332">
          <cell r="A332" t="str">
            <v>Ventana en Aluminio crudo de 0.50x1.80m</v>
          </cell>
          <cell r="B332" t="str">
            <v>un</v>
          </cell>
          <cell r="C332">
            <v>245800</v>
          </cell>
        </row>
        <row r="334">
          <cell r="A334" t="str">
            <v>Puerta Metalica de 1.00x2.10m</v>
          </cell>
          <cell r="B334" t="str">
            <v>un</v>
          </cell>
          <cell r="C334">
            <v>632120</v>
          </cell>
        </row>
        <row r="335">
          <cell r="A335" t="str">
            <v>Puerta Metalica de 1.00-1.20m x 2.20</v>
          </cell>
          <cell r="B335" t="str">
            <v>un</v>
          </cell>
          <cell r="C335">
            <v>425850</v>
          </cell>
        </row>
        <row r="336">
          <cell r="A336" t="str">
            <v>Puerta Madera de 0.90 a 1.10</v>
          </cell>
          <cell r="B336" t="str">
            <v>un</v>
          </cell>
          <cell r="C336">
            <v>325000</v>
          </cell>
        </row>
        <row r="337">
          <cell r="A337" t="str">
            <v>Puerta Madera de 0.66 a 0.89</v>
          </cell>
          <cell r="B337" t="str">
            <v>un</v>
          </cell>
          <cell r="C337">
            <v>305000</v>
          </cell>
        </row>
        <row r="338">
          <cell r="A338" t="str">
            <v>Puerta Madera de 0.80x2.10m</v>
          </cell>
          <cell r="B338" t="str">
            <v>un</v>
          </cell>
          <cell r="C338">
            <v>472320</v>
          </cell>
        </row>
        <row r="339">
          <cell r="A339" t="str">
            <v>Puerta Madera de 0.70x2.10m</v>
          </cell>
          <cell r="B339" t="str">
            <v>un</v>
          </cell>
          <cell r="C339">
            <v>431210</v>
          </cell>
        </row>
        <row r="340">
          <cell r="A340" t="str">
            <v>Puerta Metalica y Lamina de 0.80x2.10m</v>
          </cell>
          <cell r="B340" t="str">
            <v>un</v>
          </cell>
          <cell r="C340">
            <v>320000</v>
          </cell>
        </row>
        <row r="341">
          <cell r="A341" t="str">
            <v>Puerts Madera + Vidrio</v>
          </cell>
          <cell r="B341" t="str">
            <v>un</v>
          </cell>
          <cell r="C341">
            <v>765000</v>
          </cell>
        </row>
        <row r="342">
          <cell r="A342" t="str">
            <v>Puerta Metalica de 2.00x2.10m</v>
          </cell>
          <cell r="B342" t="str">
            <v>un</v>
          </cell>
          <cell r="C342">
            <v>1364300</v>
          </cell>
        </row>
        <row r="343">
          <cell r="A343" t="str">
            <v>Bisagra de hierro para Puerta X3</v>
          </cell>
          <cell r="B343" t="str">
            <v>un</v>
          </cell>
          <cell r="C343">
            <v>12430</v>
          </cell>
        </row>
        <row r="344">
          <cell r="A344" t="str">
            <v>Chapa Candado Puerta Corrediza</v>
          </cell>
          <cell r="B344" t="str">
            <v>un</v>
          </cell>
          <cell r="C344">
            <v>284150</v>
          </cell>
        </row>
        <row r="345">
          <cell r="A345" t="str">
            <v>Chapa Pomo Entrada Principal Acero</v>
          </cell>
          <cell r="B345" t="str">
            <v>un</v>
          </cell>
          <cell r="C345">
            <v>44000</v>
          </cell>
        </row>
        <row r="346">
          <cell r="A346" t="str">
            <v>Chapa Pomo Alcoba Acero</v>
          </cell>
          <cell r="B346" t="str">
            <v>un</v>
          </cell>
          <cell r="C346">
            <v>22000</v>
          </cell>
        </row>
        <row r="347">
          <cell r="A347" t="str">
            <v>Chapa Pomo Baño Acero</v>
          </cell>
          <cell r="B347" t="str">
            <v>un</v>
          </cell>
          <cell r="C347">
            <v>20500</v>
          </cell>
        </row>
        <row r="348">
          <cell r="A348" t="str">
            <v>Topepuerta</v>
          </cell>
          <cell r="B348" t="str">
            <v>un</v>
          </cell>
          <cell r="C348">
            <v>15200</v>
          </cell>
        </row>
        <row r="350">
          <cell r="A350" t="str">
            <v>----------------------------</v>
          </cell>
        </row>
      </sheetData>
      <sheetData sheetId="4"/>
      <sheetData sheetId="5">
        <row r="2">
          <cell r="A2" t="str">
            <v>Ayudante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topLeftCell="A13" workbookViewId="0">
      <selection activeCell="A31" sqref="A31:E31"/>
    </sheetView>
  </sheetViews>
  <sheetFormatPr baseColWidth="10" defaultColWidth="8.85546875" defaultRowHeight="15"/>
  <cols>
    <col min="1" max="1" width="7.7109375" style="1" bestFit="1" customWidth="1"/>
    <col min="2" max="2" width="45" style="1" customWidth="1"/>
    <col min="3" max="3" width="7.7109375" style="1" bestFit="1" customWidth="1"/>
    <col min="4" max="4" width="10" style="2" bestFit="1" customWidth="1"/>
    <col min="5" max="6" width="17" style="3" customWidth="1"/>
  </cols>
  <sheetData>
    <row r="1" spans="1:6">
      <c r="A1" s="40" t="s">
        <v>0</v>
      </c>
      <c r="B1" s="40" t="s">
        <v>1</v>
      </c>
      <c r="C1" s="40" t="s">
        <v>2</v>
      </c>
      <c r="D1" s="41" t="s">
        <v>3</v>
      </c>
      <c r="E1" s="42" t="s">
        <v>264</v>
      </c>
      <c r="F1" s="42" t="s">
        <v>265</v>
      </c>
    </row>
    <row r="2" spans="1:6" s="5" customFormat="1">
      <c r="A2" s="43" t="s">
        <v>4</v>
      </c>
      <c r="B2" s="44" t="s">
        <v>5</v>
      </c>
      <c r="C2" s="43" t="s">
        <v>6</v>
      </c>
      <c r="D2" s="45"/>
      <c r="E2" s="46"/>
      <c r="F2" s="46"/>
    </row>
    <row r="3" spans="1:6" s="4" customFormat="1">
      <c r="A3" s="47" t="s">
        <v>7</v>
      </c>
      <c r="B3" s="48" t="s">
        <v>8</v>
      </c>
      <c r="C3" s="47" t="s">
        <v>9</v>
      </c>
      <c r="D3" s="49">
        <v>5550</v>
      </c>
      <c r="E3" s="50">
        <f>+'Análisis de precios unitarios'!F26</f>
        <v>1393.242</v>
      </c>
      <c r="F3" s="50">
        <f>D3*E3</f>
        <v>7732493.0999999996</v>
      </c>
    </row>
    <row r="4" spans="1:6" s="4" customFormat="1">
      <c r="A4" s="47" t="s">
        <v>10</v>
      </c>
      <c r="B4" s="48" t="s">
        <v>11</v>
      </c>
      <c r="C4" s="47" t="s">
        <v>12</v>
      </c>
      <c r="D4" s="49">
        <v>5550</v>
      </c>
      <c r="E4" s="50">
        <f>+'Análisis de precios unitarios'!F48</f>
        <v>2719.12</v>
      </c>
      <c r="F4" s="50">
        <f t="shared" ref="F4:F30" si="0">D4*E4</f>
        <v>15091116</v>
      </c>
    </row>
    <row r="5" spans="1:6" s="5" customFormat="1">
      <c r="A5" s="43" t="s">
        <v>14</v>
      </c>
      <c r="B5" s="44" t="s">
        <v>15</v>
      </c>
      <c r="C5" s="43" t="s">
        <v>6</v>
      </c>
      <c r="D5" s="45"/>
      <c r="E5" s="46"/>
      <c r="F5" s="50">
        <f t="shared" si="0"/>
        <v>0</v>
      </c>
    </row>
    <row r="6" spans="1:6" s="4" customFormat="1">
      <c r="A6" s="47" t="s">
        <v>16</v>
      </c>
      <c r="B6" s="48" t="s">
        <v>17</v>
      </c>
      <c r="C6" s="47" t="s">
        <v>18</v>
      </c>
      <c r="D6" s="49">
        <v>1332</v>
      </c>
      <c r="E6" s="50">
        <f>+'Análisis de precios unitarios'!F70</f>
        <v>38067.56</v>
      </c>
      <c r="F6" s="50">
        <f t="shared" si="0"/>
        <v>50705989.919999994</v>
      </c>
    </row>
    <row r="7" spans="1:6" s="4" customFormat="1">
      <c r="A7" s="47" t="s">
        <v>19</v>
      </c>
      <c r="B7" s="48" t="s">
        <v>20</v>
      </c>
      <c r="C7" s="47" t="s">
        <v>18</v>
      </c>
      <c r="D7" s="49">
        <v>10</v>
      </c>
      <c r="E7" s="50">
        <f>+'Análisis de precios unitarios'!F98</f>
        <v>152119.4952</v>
      </c>
      <c r="F7" s="50">
        <f t="shared" si="0"/>
        <v>1521194.952</v>
      </c>
    </row>
    <row r="8" spans="1:6" s="5" customFormat="1">
      <c r="A8" s="43" t="s">
        <v>22</v>
      </c>
      <c r="B8" s="44" t="s">
        <v>23</v>
      </c>
      <c r="C8" s="43" t="s">
        <v>6</v>
      </c>
      <c r="D8" s="45"/>
      <c r="E8" s="46"/>
      <c r="F8" s="50">
        <f t="shared" si="0"/>
        <v>0</v>
      </c>
    </row>
    <row r="9" spans="1:6" s="4" customFormat="1">
      <c r="A9" s="47" t="s">
        <v>24</v>
      </c>
      <c r="B9" s="48" t="s">
        <v>25</v>
      </c>
      <c r="C9" s="47" t="s">
        <v>18</v>
      </c>
      <c r="D9" s="49">
        <v>1250</v>
      </c>
      <c r="E9" s="50">
        <f>+'Análisis de precios unitarios'!F120</f>
        <v>29910.240000000002</v>
      </c>
      <c r="F9" s="50">
        <f t="shared" si="0"/>
        <v>37387800</v>
      </c>
    </row>
    <row r="10" spans="1:6" s="4" customFormat="1">
      <c r="A10" s="47" t="s">
        <v>26</v>
      </c>
      <c r="B10" s="48" t="s">
        <v>27</v>
      </c>
      <c r="C10" s="47" t="s">
        <v>18</v>
      </c>
      <c r="D10" s="49">
        <v>0</v>
      </c>
      <c r="E10" s="50">
        <f>+'Análisis de precios unitarios'!F146</f>
        <v>109691.12000000001</v>
      </c>
      <c r="F10" s="50">
        <f t="shared" si="0"/>
        <v>0</v>
      </c>
    </row>
    <row r="11" spans="1:6" s="5" customFormat="1">
      <c r="A11" s="43" t="s">
        <v>29</v>
      </c>
      <c r="B11" s="44" t="s">
        <v>30</v>
      </c>
      <c r="C11" s="43" t="s">
        <v>6</v>
      </c>
      <c r="D11" s="45"/>
      <c r="E11" s="46"/>
      <c r="F11" s="50">
        <f t="shared" si="0"/>
        <v>0</v>
      </c>
    </row>
    <row r="12" spans="1:6" s="4" customFormat="1" ht="75">
      <c r="A12" s="47" t="s">
        <v>31</v>
      </c>
      <c r="B12" s="48" t="s">
        <v>32</v>
      </c>
      <c r="C12" s="47" t="s">
        <v>33</v>
      </c>
      <c r="D12" s="49">
        <v>1</v>
      </c>
      <c r="E12" s="50">
        <f>+'Análisis de precios unitarios'!F189</f>
        <v>10900221.560000002</v>
      </c>
      <c r="F12" s="50">
        <f t="shared" si="0"/>
        <v>10900221.560000002</v>
      </c>
    </row>
    <row r="13" spans="1:6" s="4" customFormat="1" ht="45">
      <c r="A13" s="47" t="s">
        <v>34</v>
      </c>
      <c r="B13" s="48" t="s">
        <v>35</v>
      </c>
      <c r="C13" s="47" t="s">
        <v>33</v>
      </c>
      <c r="D13" s="49">
        <v>1</v>
      </c>
      <c r="E13" s="50">
        <f>+'Análisis de precios unitarios'!F227</f>
        <v>13819941.091999998</v>
      </c>
      <c r="F13" s="50">
        <f t="shared" si="0"/>
        <v>13819941.091999998</v>
      </c>
    </row>
    <row r="14" spans="1:6" s="4" customFormat="1" ht="60">
      <c r="A14" s="47" t="s">
        <v>36</v>
      </c>
      <c r="B14" s="48" t="s">
        <v>37</v>
      </c>
      <c r="C14" s="47" t="s">
        <v>33</v>
      </c>
      <c r="D14" s="49">
        <v>1</v>
      </c>
      <c r="E14" s="50">
        <f>+'Análisis de precios unitarios'!F261</f>
        <v>5014233.7699999996</v>
      </c>
      <c r="F14" s="50">
        <f t="shared" si="0"/>
        <v>5014233.7699999996</v>
      </c>
    </row>
    <row r="15" spans="1:6" s="4" customFormat="1" ht="30">
      <c r="A15" s="47" t="s">
        <v>38</v>
      </c>
      <c r="B15" s="48" t="s">
        <v>39</v>
      </c>
      <c r="C15" s="47" t="s">
        <v>40</v>
      </c>
      <c r="D15" s="49">
        <v>4</v>
      </c>
      <c r="E15" s="50">
        <f>+'Análisis de precios unitarios'!F295</f>
        <v>358774.46</v>
      </c>
      <c r="F15" s="50">
        <f t="shared" si="0"/>
        <v>1435097.84</v>
      </c>
    </row>
    <row r="16" spans="1:6" s="5" customFormat="1">
      <c r="A16" s="43" t="s">
        <v>41</v>
      </c>
      <c r="B16" s="44" t="s">
        <v>42</v>
      </c>
      <c r="C16" s="43" t="s">
        <v>6</v>
      </c>
      <c r="D16" s="45"/>
      <c r="E16" s="46"/>
      <c r="F16" s="50">
        <f t="shared" si="0"/>
        <v>0</v>
      </c>
    </row>
    <row r="17" spans="1:6" s="4" customFormat="1">
      <c r="A17" s="47" t="s">
        <v>43</v>
      </c>
      <c r="B17" s="48" t="s">
        <v>44</v>
      </c>
      <c r="C17" s="47" t="s">
        <v>12</v>
      </c>
      <c r="D17" s="49">
        <v>300</v>
      </c>
      <c r="E17" s="50">
        <f>+'Análisis de precios unitarios'!F325</f>
        <v>37484.76</v>
      </c>
      <c r="F17" s="50">
        <f t="shared" si="0"/>
        <v>11245428</v>
      </c>
    </row>
    <row r="18" spans="1:6" s="4" customFormat="1">
      <c r="A18" s="47" t="s">
        <v>45</v>
      </c>
      <c r="B18" s="48" t="s">
        <v>46</v>
      </c>
      <c r="C18" s="47" t="s">
        <v>12</v>
      </c>
      <c r="D18" s="49">
        <v>4200</v>
      </c>
      <c r="E18" s="50">
        <f>+'Análisis de precios unitarios'!F355</f>
        <v>24884.76</v>
      </c>
      <c r="F18" s="50">
        <f t="shared" si="0"/>
        <v>104515992</v>
      </c>
    </row>
    <row r="19" spans="1:6" s="4" customFormat="1">
      <c r="A19" s="47" t="s">
        <v>47</v>
      </c>
      <c r="B19" s="48" t="s">
        <v>48</v>
      </c>
      <c r="C19" s="47" t="s">
        <v>12</v>
      </c>
      <c r="D19" s="49">
        <v>1050</v>
      </c>
      <c r="E19" s="50">
        <f>+'Análisis de precios unitarios'!F385</f>
        <v>26984.76</v>
      </c>
      <c r="F19" s="50">
        <f t="shared" si="0"/>
        <v>28333998</v>
      </c>
    </row>
    <row r="20" spans="1:6" s="5" customFormat="1">
      <c r="A20" s="43" t="s">
        <v>50</v>
      </c>
      <c r="B20" s="44" t="s">
        <v>51</v>
      </c>
      <c r="C20" s="43" t="s">
        <v>6</v>
      </c>
      <c r="D20" s="45"/>
      <c r="E20" s="46"/>
      <c r="F20" s="50">
        <f t="shared" si="0"/>
        <v>0</v>
      </c>
    </row>
    <row r="21" spans="1:6" s="4" customFormat="1">
      <c r="A21" s="47" t="s">
        <v>52</v>
      </c>
      <c r="B21" s="48" t="s">
        <v>53</v>
      </c>
      <c r="C21" s="47" t="s">
        <v>12</v>
      </c>
      <c r="D21" s="49">
        <v>300</v>
      </c>
      <c r="E21" s="50">
        <f>+'Análisis de precios unitarios'!F414</f>
        <v>15695.364</v>
      </c>
      <c r="F21" s="50">
        <f t="shared" si="0"/>
        <v>4708609.2</v>
      </c>
    </row>
    <row r="22" spans="1:6" s="4" customFormat="1">
      <c r="A22" s="47" t="s">
        <v>54</v>
      </c>
      <c r="B22" s="48" t="s">
        <v>55</v>
      </c>
      <c r="C22" s="47" t="s">
        <v>12</v>
      </c>
      <c r="D22" s="49">
        <v>300</v>
      </c>
      <c r="E22" s="50">
        <f>+'Análisis de precios unitarios'!F443</f>
        <v>13656.88</v>
      </c>
      <c r="F22" s="50">
        <f t="shared" si="0"/>
        <v>4097063.9999999995</v>
      </c>
    </row>
    <row r="23" spans="1:6" s="4" customFormat="1">
      <c r="A23" s="47" t="s">
        <v>56</v>
      </c>
      <c r="B23" s="48" t="s">
        <v>57</v>
      </c>
      <c r="C23" s="47" t="s">
        <v>12</v>
      </c>
      <c r="D23" s="49">
        <v>300</v>
      </c>
      <c r="E23" s="50">
        <f>+'Análisis de precios unitarios'!F472</f>
        <v>8616.8799999999992</v>
      </c>
      <c r="F23" s="50">
        <f t="shared" si="0"/>
        <v>2585063.9999999995</v>
      </c>
    </row>
    <row r="24" spans="1:6" s="5" customFormat="1">
      <c r="A24" s="43" t="s">
        <v>58</v>
      </c>
      <c r="B24" s="44" t="s">
        <v>59</v>
      </c>
      <c r="C24" s="43" t="s">
        <v>6</v>
      </c>
      <c r="D24" s="45"/>
      <c r="E24" s="46"/>
      <c r="F24" s="50">
        <f t="shared" si="0"/>
        <v>0</v>
      </c>
    </row>
    <row r="25" spans="1:6" s="4" customFormat="1">
      <c r="A25" s="47" t="s">
        <v>60</v>
      </c>
      <c r="B25" s="48" t="s">
        <v>61</v>
      </c>
      <c r="C25" s="47" t="s">
        <v>62</v>
      </c>
      <c r="D25" s="49">
        <v>2</v>
      </c>
      <c r="E25" s="50">
        <f>+'Análisis de precios unitarios'!F499</f>
        <v>163328.12</v>
      </c>
      <c r="F25" s="50">
        <f t="shared" si="0"/>
        <v>326656.24</v>
      </c>
    </row>
    <row r="26" spans="1:6" s="4" customFormat="1">
      <c r="A26" s="47" t="s">
        <v>63</v>
      </c>
      <c r="B26" s="48" t="s">
        <v>64</v>
      </c>
      <c r="C26" s="47" t="s">
        <v>62</v>
      </c>
      <c r="D26" s="49">
        <v>2</v>
      </c>
      <c r="E26" s="50">
        <f>+'Análisis de precios unitarios'!F526</f>
        <v>723328.12</v>
      </c>
      <c r="F26" s="50">
        <f t="shared" si="0"/>
        <v>1446656.24</v>
      </c>
    </row>
    <row r="27" spans="1:6" s="4" customFormat="1">
      <c r="A27" s="47" t="s">
        <v>65</v>
      </c>
      <c r="B27" s="48" t="s">
        <v>66</v>
      </c>
      <c r="C27" s="47" t="s">
        <v>62</v>
      </c>
      <c r="D27" s="49">
        <v>2</v>
      </c>
      <c r="E27" s="50">
        <f>+'Análisis de precios unitarios'!F553</f>
        <v>163328.12</v>
      </c>
      <c r="F27" s="50">
        <f t="shared" si="0"/>
        <v>326656.24</v>
      </c>
    </row>
    <row r="28" spans="1:6" s="4" customFormat="1">
      <c r="A28" s="47" t="s">
        <v>67</v>
      </c>
      <c r="B28" s="48" t="s">
        <v>68</v>
      </c>
      <c r="C28" s="47" t="s">
        <v>62</v>
      </c>
      <c r="D28" s="49">
        <v>2</v>
      </c>
      <c r="E28" s="50">
        <f>+'Análisis de precios unitarios'!F580</f>
        <v>288328.12</v>
      </c>
      <c r="F28" s="50">
        <f t="shared" si="0"/>
        <v>576656.24</v>
      </c>
    </row>
    <row r="29" spans="1:6" s="5" customFormat="1">
      <c r="A29" s="43" t="s">
        <v>69</v>
      </c>
      <c r="B29" s="44" t="s">
        <v>70</v>
      </c>
      <c r="C29" s="43" t="s">
        <v>6</v>
      </c>
      <c r="D29" s="45"/>
      <c r="E29" s="46"/>
      <c r="F29" s="50">
        <f t="shared" si="0"/>
        <v>0</v>
      </c>
    </row>
    <row r="30" spans="1:6" s="4" customFormat="1" ht="60">
      <c r="A30" s="47" t="s">
        <v>71</v>
      </c>
      <c r="B30" s="48" t="s">
        <v>72</v>
      </c>
      <c r="C30" s="47" t="s">
        <v>33</v>
      </c>
      <c r="D30" s="49">
        <v>1</v>
      </c>
      <c r="E30" s="50">
        <f>+'Análisis de precios unitarios'!F608</f>
        <v>16652934.399999999</v>
      </c>
      <c r="F30" s="50">
        <f t="shared" si="0"/>
        <v>16652934.399999999</v>
      </c>
    </row>
    <row r="31" spans="1:6">
      <c r="A31" s="107" t="s">
        <v>202</v>
      </c>
      <c r="B31" s="107" t="s">
        <v>73</v>
      </c>
      <c r="C31" s="107" t="s">
        <v>73</v>
      </c>
      <c r="D31" s="108" t="s">
        <v>73</v>
      </c>
      <c r="E31" s="109" t="s">
        <v>73</v>
      </c>
      <c r="F31" s="51">
        <f>SUM(F2:F30)</f>
        <v>318423802.79400003</v>
      </c>
    </row>
    <row r="32" spans="1:6">
      <c r="E32" s="106" t="s">
        <v>260</v>
      </c>
      <c r="F32" s="106">
        <f>+'CALCULO AU (2)'!G55</f>
        <v>78541080.408219397</v>
      </c>
    </row>
    <row r="33" spans="5:6">
      <c r="E33" s="106" t="s">
        <v>261</v>
      </c>
      <c r="F33" s="106">
        <f>+F31+F32</f>
        <v>396964883.20221943</v>
      </c>
    </row>
    <row r="34" spans="5:6">
      <c r="E34" s="106" t="s">
        <v>262</v>
      </c>
      <c r="F34" s="106">
        <v>395000000</v>
      </c>
    </row>
    <row r="35" spans="5:6">
      <c r="E35" s="106" t="s">
        <v>263</v>
      </c>
      <c r="F35" s="106">
        <f>+F33-F34</f>
        <v>1964883.2022194266</v>
      </c>
    </row>
  </sheetData>
  <mergeCells count="1">
    <mergeCell ref="A31:E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8B238-8410-4BFB-B3EA-B494A3E9AD52}">
  <dimension ref="A1:F608"/>
  <sheetViews>
    <sheetView topLeftCell="A586" workbookViewId="0">
      <selection activeCell="B140" sqref="B140"/>
    </sheetView>
  </sheetViews>
  <sheetFormatPr baseColWidth="10" defaultColWidth="8.85546875" defaultRowHeight="15"/>
  <cols>
    <col min="1" max="1" width="17" style="11" customWidth="1"/>
    <col min="2" max="2" width="45" style="11" customWidth="1"/>
    <col min="3" max="6" width="17" style="11" customWidth="1"/>
    <col min="7" max="16384" width="8.85546875" style="11"/>
  </cols>
  <sheetData>
    <row r="1" spans="1:6">
      <c r="A1" s="6" t="s">
        <v>0</v>
      </c>
      <c r="B1" s="7" t="s">
        <v>7</v>
      </c>
      <c r="C1" s="8"/>
      <c r="D1" s="8"/>
      <c r="E1" s="9" t="s">
        <v>2</v>
      </c>
      <c r="F1" s="10" t="s">
        <v>9</v>
      </c>
    </row>
    <row r="2" spans="1:6" ht="15.75" thickBot="1">
      <c r="A2" s="12" t="s">
        <v>1</v>
      </c>
      <c r="B2" s="13" t="s">
        <v>8</v>
      </c>
      <c r="C2" s="14"/>
      <c r="D2" s="14"/>
      <c r="E2" s="14"/>
      <c r="F2" s="15"/>
    </row>
    <row r="4" spans="1:6" ht="15.75" thickBot="1">
      <c r="A4" s="16" t="s">
        <v>0</v>
      </c>
      <c r="B4" s="17" t="s">
        <v>1</v>
      </c>
      <c r="C4" s="17" t="s">
        <v>2</v>
      </c>
      <c r="D4" s="17" t="s">
        <v>3</v>
      </c>
      <c r="E4" s="17" t="s">
        <v>75</v>
      </c>
      <c r="F4" s="18" t="s">
        <v>76</v>
      </c>
    </row>
    <row r="6" spans="1:6" ht="15.75" thickBot="1">
      <c r="A6" s="19" t="s">
        <v>77</v>
      </c>
      <c r="B6" s="20"/>
      <c r="C6" s="21"/>
      <c r="D6" s="22"/>
      <c r="E6" s="23"/>
      <c r="F6" s="24"/>
    </row>
    <row r="7" spans="1:6" ht="15.75" thickBot="1">
      <c r="A7" s="25" t="s">
        <v>78</v>
      </c>
      <c r="B7" s="26" t="s">
        <v>79</v>
      </c>
      <c r="C7" s="27" t="s">
        <v>80</v>
      </c>
      <c r="D7" s="28">
        <v>2E-3</v>
      </c>
      <c r="E7" s="29">
        <v>300061</v>
      </c>
      <c r="F7" s="30">
        <f>D7*E7</f>
        <v>600.12199999999996</v>
      </c>
    </row>
    <row r="8" spans="1:6" ht="15.75" thickBot="1">
      <c r="E8" s="31" t="s">
        <v>13</v>
      </c>
      <c r="F8" s="32">
        <f>F7</f>
        <v>600.12199999999996</v>
      </c>
    </row>
    <row r="10" spans="1:6" ht="15.75" thickBot="1">
      <c r="A10" s="19" t="s">
        <v>81</v>
      </c>
      <c r="B10" s="20"/>
      <c r="C10" s="21"/>
      <c r="D10" s="22"/>
      <c r="E10" s="23"/>
      <c r="F10" s="24"/>
    </row>
    <row r="11" spans="1:6" ht="15.75" thickBot="1">
      <c r="A11" s="25" t="s">
        <v>82</v>
      </c>
      <c r="B11" s="26" t="s">
        <v>83</v>
      </c>
      <c r="C11" s="27" t="s">
        <v>84</v>
      </c>
      <c r="D11" s="28"/>
      <c r="E11" s="29"/>
      <c r="F11" s="30">
        <v>30.01</v>
      </c>
    </row>
    <row r="12" spans="1:6" ht="15.75" thickBot="1">
      <c r="E12" s="31" t="s">
        <v>21</v>
      </c>
      <c r="F12" s="32">
        <f>F11</f>
        <v>30.01</v>
      </c>
    </row>
    <row r="14" spans="1:6" ht="15.75" thickBot="1">
      <c r="A14" s="19" t="s">
        <v>85</v>
      </c>
      <c r="B14" s="20"/>
      <c r="C14" s="21"/>
      <c r="D14" s="22"/>
      <c r="E14" s="23"/>
      <c r="F14" s="24"/>
    </row>
    <row r="15" spans="1:6">
      <c r="A15" s="33" t="s">
        <v>86</v>
      </c>
      <c r="B15" s="34" t="s">
        <v>87</v>
      </c>
      <c r="C15" s="35" t="s">
        <v>88</v>
      </c>
      <c r="D15" s="36">
        <v>3.3300000000000003E-2</v>
      </c>
      <c r="E15" s="37">
        <v>8000</v>
      </c>
      <c r="F15" s="38">
        <f>D15*E15</f>
        <v>266.40000000000003</v>
      </c>
    </row>
    <row r="16" spans="1:6">
      <c r="A16" s="33" t="s">
        <v>89</v>
      </c>
      <c r="B16" s="34" t="s">
        <v>90</v>
      </c>
      <c r="C16" s="35" t="s">
        <v>91</v>
      </c>
      <c r="D16" s="36">
        <v>6.7000000000000002E-3</v>
      </c>
      <c r="E16" s="37">
        <v>8000</v>
      </c>
      <c r="F16" s="38">
        <f>D16*E16</f>
        <v>53.6</v>
      </c>
    </row>
    <row r="17" spans="1:6">
      <c r="A17" s="33" t="s">
        <v>92</v>
      </c>
      <c r="B17" s="34" t="s">
        <v>93</v>
      </c>
      <c r="C17" s="35" t="s">
        <v>88</v>
      </c>
      <c r="D17" s="36">
        <v>3.3300000000000003E-2</v>
      </c>
      <c r="E17" s="37">
        <v>7000</v>
      </c>
      <c r="F17" s="38">
        <f>D17*E17</f>
        <v>233.10000000000002</v>
      </c>
    </row>
    <row r="18" spans="1:6" ht="15.75" thickBot="1">
      <c r="A18" s="25" t="s">
        <v>94</v>
      </c>
      <c r="B18" s="26" t="s">
        <v>95</v>
      </c>
      <c r="C18" s="27" t="s">
        <v>96</v>
      </c>
      <c r="D18" s="28">
        <v>0.02</v>
      </c>
      <c r="E18" s="29">
        <v>9000</v>
      </c>
      <c r="F18" s="30">
        <f>D18*E18</f>
        <v>180</v>
      </c>
    </row>
    <row r="19" spans="1:6" ht="15.75" thickBot="1">
      <c r="E19" s="31" t="s">
        <v>28</v>
      </c>
      <c r="F19" s="32">
        <f>F15+F16+F17+F18</f>
        <v>733.10000000000014</v>
      </c>
    </row>
    <row r="21" spans="1:6" ht="15.75" thickBot="1">
      <c r="A21" s="19" t="s">
        <v>97</v>
      </c>
      <c r="B21" s="20"/>
      <c r="C21" s="21"/>
      <c r="D21" s="22"/>
      <c r="E21" s="23"/>
      <c r="F21" s="24"/>
    </row>
    <row r="22" spans="1:6" ht="15.75" thickBot="1">
      <c r="A22" s="25" t="s">
        <v>98</v>
      </c>
      <c r="B22" s="26" t="s">
        <v>99</v>
      </c>
      <c r="C22" s="27" t="s">
        <v>84</v>
      </c>
      <c r="D22" s="28"/>
      <c r="E22" s="29"/>
      <c r="F22" s="30">
        <v>30.01</v>
      </c>
    </row>
    <row r="23" spans="1:6" ht="15.75" thickBot="1">
      <c r="E23" s="31" t="s">
        <v>49</v>
      </c>
      <c r="F23" s="32">
        <f>F22</f>
        <v>30.01</v>
      </c>
    </row>
    <row r="26" spans="1:6" ht="15.75" thickBot="1">
      <c r="E26" s="31" t="s">
        <v>74</v>
      </c>
      <c r="F26" s="39">
        <f>F8+F12+F19+F23</f>
        <v>1393.242</v>
      </c>
    </row>
    <row r="29" spans="1:6">
      <c r="A29" s="6" t="s">
        <v>0</v>
      </c>
      <c r="B29" s="7" t="s">
        <v>10</v>
      </c>
      <c r="C29" s="8"/>
      <c r="D29" s="8"/>
      <c r="E29" s="9" t="s">
        <v>2</v>
      </c>
      <c r="F29" s="10" t="s">
        <v>12</v>
      </c>
    </row>
    <row r="30" spans="1:6" ht="15.75" thickBot="1">
      <c r="A30" s="12" t="s">
        <v>1</v>
      </c>
      <c r="B30" s="13" t="s">
        <v>11</v>
      </c>
      <c r="C30" s="14"/>
      <c r="D30" s="14"/>
      <c r="E30" s="14"/>
      <c r="F30" s="15"/>
    </row>
    <row r="32" spans="1:6" ht="15.75" thickBot="1">
      <c r="A32" s="16" t="s">
        <v>0</v>
      </c>
      <c r="B32" s="17" t="s">
        <v>1</v>
      </c>
      <c r="C32" s="17" t="s">
        <v>2</v>
      </c>
      <c r="D32" s="17" t="s">
        <v>3</v>
      </c>
      <c r="E32" s="17" t="s">
        <v>75</v>
      </c>
      <c r="F32" s="18" t="s">
        <v>76</v>
      </c>
    </row>
    <row r="34" spans="1:6" ht="15.75" thickBot="1">
      <c r="A34" s="19" t="s">
        <v>77</v>
      </c>
      <c r="B34" s="20"/>
      <c r="C34" s="21"/>
      <c r="D34" s="22"/>
      <c r="E34" s="23"/>
      <c r="F34" s="24"/>
    </row>
    <row r="35" spans="1:6">
      <c r="A35" s="33" t="s">
        <v>100</v>
      </c>
      <c r="B35" s="34" t="s">
        <v>101</v>
      </c>
      <c r="C35" s="35" t="s">
        <v>80</v>
      </c>
      <c r="D35" s="36">
        <v>5.0000000000000001E-3</v>
      </c>
      <c r="E35" s="37">
        <v>142464</v>
      </c>
      <c r="F35" s="38">
        <f>D35*E35</f>
        <v>712.32</v>
      </c>
    </row>
    <row r="36" spans="1:6" ht="15.75" thickBot="1">
      <c r="A36" s="25" t="s">
        <v>102</v>
      </c>
      <c r="B36" s="26" t="s">
        <v>103</v>
      </c>
      <c r="C36" s="27" t="s">
        <v>80</v>
      </c>
      <c r="D36" s="28">
        <v>0.02</v>
      </c>
      <c r="E36" s="29">
        <v>87980</v>
      </c>
      <c r="F36" s="30">
        <f>D36*E36</f>
        <v>1759.6000000000001</v>
      </c>
    </row>
    <row r="37" spans="1:6" ht="15.75" thickBot="1">
      <c r="E37" s="31" t="s">
        <v>13</v>
      </c>
      <c r="F37" s="32">
        <f>F35+F36</f>
        <v>2471.92</v>
      </c>
    </row>
    <row r="39" spans="1:6" ht="15.75" thickBot="1">
      <c r="A39" s="19" t="s">
        <v>81</v>
      </c>
      <c r="B39" s="20"/>
      <c r="C39" s="21"/>
      <c r="D39" s="22"/>
      <c r="E39" s="23"/>
      <c r="F39" s="24"/>
    </row>
    <row r="40" spans="1:6" ht="15.75" thickBot="1">
      <c r="A40" s="25" t="s">
        <v>82</v>
      </c>
      <c r="B40" s="26" t="s">
        <v>83</v>
      </c>
      <c r="C40" s="27" t="s">
        <v>84</v>
      </c>
      <c r="D40" s="28"/>
      <c r="E40" s="29"/>
      <c r="F40" s="30">
        <v>123.6</v>
      </c>
    </row>
    <row r="41" spans="1:6" ht="15.75" thickBot="1">
      <c r="E41" s="31" t="s">
        <v>21</v>
      </c>
      <c r="F41" s="32">
        <f>F40</f>
        <v>123.6</v>
      </c>
    </row>
    <row r="43" spans="1:6" ht="15.75" thickBot="1">
      <c r="A43" s="19" t="s">
        <v>97</v>
      </c>
      <c r="B43" s="20"/>
      <c r="C43" s="21"/>
      <c r="D43" s="22"/>
      <c r="E43" s="23"/>
      <c r="F43" s="24"/>
    </row>
    <row r="44" spans="1:6" ht="15.75" thickBot="1">
      <c r="A44" s="25" t="s">
        <v>98</v>
      </c>
      <c r="B44" s="26" t="s">
        <v>99</v>
      </c>
      <c r="C44" s="27" t="s">
        <v>84</v>
      </c>
      <c r="D44" s="28"/>
      <c r="E44" s="29"/>
      <c r="F44" s="30">
        <v>123.6</v>
      </c>
    </row>
    <row r="45" spans="1:6" ht="15.75" thickBot="1">
      <c r="E45" s="31" t="s">
        <v>49</v>
      </c>
      <c r="F45" s="32">
        <f>F44</f>
        <v>123.6</v>
      </c>
    </row>
    <row r="48" spans="1:6" ht="15.75" thickBot="1">
      <c r="E48" s="31" t="s">
        <v>74</v>
      </c>
      <c r="F48" s="39">
        <f>F37+F41+F45</f>
        <v>2719.12</v>
      </c>
    </row>
    <row r="51" spans="1:6">
      <c r="A51" s="6" t="s">
        <v>0</v>
      </c>
      <c r="B51" s="7" t="s">
        <v>16</v>
      </c>
      <c r="C51" s="8"/>
      <c r="D51" s="8"/>
      <c r="E51" s="9" t="s">
        <v>2</v>
      </c>
      <c r="F51" s="10" t="s">
        <v>18</v>
      </c>
    </row>
    <row r="52" spans="1:6" ht="15.75" thickBot="1">
      <c r="A52" s="12" t="s">
        <v>1</v>
      </c>
      <c r="B52" s="13" t="s">
        <v>17</v>
      </c>
      <c r="C52" s="14"/>
      <c r="D52" s="14"/>
      <c r="E52" s="14"/>
      <c r="F52" s="15"/>
    </row>
    <row r="54" spans="1:6" ht="15.75" thickBot="1">
      <c r="A54" s="16" t="s">
        <v>0</v>
      </c>
      <c r="B54" s="17" t="s">
        <v>1</v>
      </c>
      <c r="C54" s="17" t="s">
        <v>2</v>
      </c>
      <c r="D54" s="17" t="s">
        <v>3</v>
      </c>
      <c r="E54" s="17" t="s">
        <v>75</v>
      </c>
      <c r="F54" s="18" t="s">
        <v>76</v>
      </c>
    </row>
    <row r="56" spans="1:6" ht="15.75" thickBot="1">
      <c r="A56" s="19" t="s">
        <v>77</v>
      </c>
      <c r="B56" s="20"/>
      <c r="C56" s="21"/>
      <c r="D56" s="22"/>
      <c r="E56" s="23"/>
      <c r="F56" s="24"/>
    </row>
    <row r="57" spans="1:6">
      <c r="A57" s="33" t="s">
        <v>100</v>
      </c>
      <c r="B57" s="34" t="s">
        <v>101</v>
      </c>
      <c r="C57" s="35" t="s">
        <v>80</v>
      </c>
      <c r="D57" s="36">
        <v>7.0000000000000007E-2</v>
      </c>
      <c r="E57" s="37">
        <v>142464</v>
      </c>
      <c r="F57" s="38">
        <f>D57*E57</f>
        <v>9972.4800000000014</v>
      </c>
    </row>
    <row r="58" spans="1:6" ht="15.75" thickBot="1">
      <c r="A58" s="25" t="s">
        <v>102</v>
      </c>
      <c r="B58" s="26" t="s">
        <v>103</v>
      </c>
      <c r="C58" s="27" t="s">
        <v>80</v>
      </c>
      <c r="D58" s="28">
        <v>0.28000000000000003</v>
      </c>
      <c r="E58" s="29">
        <v>87980</v>
      </c>
      <c r="F58" s="30">
        <f>D58*E58</f>
        <v>24634.400000000001</v>
      </c>
    </row>
    <row r="59" spans="1:6" ht="15.75" thickBot="1">
      <c r="E59" s="31" t="s">
        <v>13</v>
      </c>
      <c r="F59" s="32">
        <f>F57+F58</f>
        <v>34606.880000000005</v>
      </c>
    </row>
    <row r="61" spans="1:6" ht="15.75" thickBot="1">
      <c r="A61" s="19" t="s">
        <v>81</v>
      </c>
      <c r="B61" s="20"/>
      <c r="C61" s="21"/>
      <c r="D61" s="22"/>
      <c r="E61" s="23"/>
      <c r="F61" s="24"/>
    </row>
    <row r="62" spans="1:6" ht="15.75" thickBot="1">
      <c r="A62" s="25" t="s">
        <v>82</v>
      </c>
      <c r="B62" s="26" t="s">
        <v>83</v>
      </c>
      <c r="C62" s="27" t="s">
        <v>84</v>
      </c>
      <c r="D62" s="28"/>
      <c r="E62" s="29"/>
      <c r="F62" s="30">
        <v>1730.34</v>
      </c>
    </row>
    <row r="63" spans="1:6" ht="15.75" thickBot="1">
      <c r="E63" s="31" t="s">
        <v>21</v>
      </c>
      <c r="F63" s="32">
        <f>F62</f>
        <v>1730.34</v>
      </c>
    </row>
    <row r="65" spans="1:6" ht="15.75" thickBot="1">
      <c r="A65" s="19" t="s">
        <v>97</v>
      </c>
      <c r="B65" s="20"/>
      <c r="C65" s="21"/>
      <c r="D65" s="22"/>
      <c r="E65" s="23"/>
      <c r="F65" s="24"/>
    </row>
    <row r="66" spans="1:6" ht="15.75" thickBot="1">
      <c r="A66" s="25" t="s">
        <v>98</v>
      </c>
      <c r="B66" s="26" t="s">
        <v>99</v>
      </c>
      <c r="C66" s="27" t="s">
        <v>84</v>
      </c>
      <c r="D66" s="28"/>
      <c r="E66" s="29"/>
      <c r="F66" s="30">
        <v>1730.34</v>
      </c>
    </row>
    <row r="67" spans="1:6" ht="15.75" thickBot="1">
      <c r="E67" s="31" t="s">
        <v>49</v>
      </c>
      <c r="F67" s="32">
        <f>F66</f>
        <v>1730.34</v>
      </c>
    </row>
    <row r="70" spans="1:6" ht="15.75" thickBot="1">
      <c r="E70" s="31" t="s">
        <v>74</v>
      </c>
      <c r="F70" s="39">
        <f>F59+F63+F67</f>
        <v>38067.56</v>
      </c>
    </row>
    <row r="73" spans="1:6">
      <c r="A73" s="6" t="s">
        <v>0</v>
      </c>
      <c r="B73" s="7" t="s">
        <v>19</v>
      </c>
      <c r="C73" s="8"/>
      <c r="D73" s="8"/>
      <c r="E73" s="9" t="s">
        <v>2</v>
      </c>
      <c r="F73" s="10" t="s">
        <v>18</v>
      </c>
    </row>
    <row r="74" spans="1:6" ht="15.75" thickBot="1">
      <c r="A74" s="12" t="s">
        <v>1</v>
      </c>
      <c r="B74" s="13" t="s">
        <v>20</v>
      </c>
      <c r="C74" s="14"/>
      <c r="D74" s="14"/>
      <c r="E74" s="14"/>
      <c r="F74" s="15"/>
    </row>
    <row r="76" spans="1:6" ht="15.75" thickBot="1">
      <c r="A76" s="16" t="s">
        <v>0</v>
      </c>
      <c r="B76" s="17" t="s">
        <v>1</v>
      </c>
      <c r="C76" s="17" t="s">
        <v>2</v>
      </c>
      <c r="D76" s="17" t="s">
        <v>3</v>
      </c>
      <c r="E76" s="17" t="s">
        <v>75</v>
      </c>
      <c r="F76" s="18" t="s">
        <v>76</v>
      </c>
    </row>
    <row r="78" spans="1:6" ht="15.75" thickBot="1">
      <c r="A78" s="19" t="s">
        <v>77</v>
      </c>
      <c r="B78" s="20"/>
      <c r="C78" s="21"/>
      <c r="D78" s="22"/>
      <c r="E78" s="23"/>
      <c r="F78" s="24"/>
    </row>
    <row r="79" spans="1:6">
      <c r="A79" s="33" t="s">
        <v>104</v>
      </c>
      <c r="B79" s="34" t="s">
        <v>105</v>
      </c>
      <c r="C79" s="35" t="s">
        <v>80</v>
      </c>
      <c r="D79" s="36">
        <v>0.16669999999999999</v>
      </c>
      <c r="E79" s="37">
        <v>300061</v>
      </c>
      <c r="F79" s="38">
        <f>D79*E79</f>
        <v>50020.168699999995</v>
      </c>
    </row>
    <row r="80" spans="1:6" ht="15.75" thickBot="1">
      <c r="A80" s="25" t="s">
        <v>106</v>
      </c>
      <c r="B80" s="26" t="s">
        <v>107</v>
      </c>
      <c r="C80" s="27" t="s">
        <v>80</v>
      </c>
      <c r="D80" s="28">
        <v>0.16669999999999999</v>
      </c>
      <c r="E80" s="29">
        <v>315195</v>
      </c>
      <c r="F80" s="30">
        <f>D80*E80</f>
        <v>52543.006499999996</v>
      </c>
    </row>
    <row r="81" spans="1:6" ht="15.75" thickBot="1">
      <c r="E81" s="31" t="s">
        <v>13</v>
      </c>
      <c r="F81" s="32">
        <f>F79+F80</f>
        <v>102563.1752</v>
      </c>
    </row>
    <row r="83" spans="1:6" ht="15.75" thickBot="1">
      <c r="A83" s="19" t="s">
        <v>81</v>
      </c>
      <c r="B83" s="20"/>
      <c r="C83" s="21"/>
      <c r="D83" s="22"/>
      <c r="E83" s="23"/>
      <c r="F83" s="24"/>
    </row>
    <row r="84" spans="1:6" ht="15.75" thickBot="1">
      <c r="A84" s="25" t="s">
        <v>82</v>
      </c>
      <c r="B84" s="26" t="s">
        <v>83</v>
      </c>
      <c r="C84" s="27" t="s">
        <v>84</v>
      </c>
      <c r="D84" s="28"/>
      <c r="E84" s="29"/>
      <c r="F84" s="30">
        <v>5128.16</v>
      </c>
    </row>
    <row r="85" spans="1:6" ht="15.75" thickBot="1">
      <c r="E85" s="31" t="s">
        <v>21</v>
      </c>
      <c r="F85" s="32">
        <f>F84</f>
        <v>5128.16</v>
      </c>
    </row>
    <row r="87" spans="1:6" ht="15.75" thickBot="1">
      <c r="A87" s="19" t="s">
        <v>85</v>
      </c>
      <c r="B87" s="20"/>
      <c r="C87" s="21"/>
      <c r="D87" s="22"/>
      <c r="E87" s="23"/>
      <c r="F87" s="24"/>
    </row>
    <row r="88" spans="1:6">
      <c r="A88" s="33" t="s">
        <v>108</v>
      </c>
      <c r="B88" s="34" t="s">
        <v>109</v>
      </c>
      <c r="C88" s="35" t="s">
        <v>88</v>
      </c>
      <c r="D88" s="36">
        <v>3</v>
      </c>
      <c r="E88" s="37">
        <v>2100</v>
      </c>
      <c r="F88" s="38">
        <f>D88*E88</f>
        <v>6300</v>
      </c>
    </row>
    <row r="89" spans="1:6">
      <c r="A89" s="33" t="s">
        <v>110</v>
      </c>
      <c r="B89" s="34" t="s">
        <v>111</v>
      </c>
      <c r="C89" s="35" t="s">
        <v>91</v>
      </c>
      <c r="D89" s="36">
        <v>4</v>
      </c>
      <c r="E89" s="37">
        <v>4500</v>
      </c>
      <c r="F89" s="38">
        <f>D89*E89</f>
        <v>18000</v>
      </c>
    </row>
    <row r="90" spans="1:6" ht="15.75" thickBot="1">
      <c r="A90" s="25" t="s">
        <v>112</v>
      </c>
      <c r="B90" s="26" t="s">
        <v>113</v>
      </c>
      <c r="C90" s="27" t="s">
        <v>114</v>
      </c>
      <c r="D90" s="28">
        <v>0.6</v>
      </c>
      <c r="E90" s="29">
        <v>25000</v>
      </c>
      <c r="F90" s="30">
        <f>D90*E90</f>
        <v>15000</v>
      </c>
    </row>
    <row r="91" spans="1:6" ht="15.75" thickBot="1">
      <c r="E91" s="31" t="s">
        <v>28</v>
      </c>
      <c r="F91" s="32">
        <f>F88+F89+F90</f>
        <v>39300</v>
      </c>
    </row>
    <row r="93" spans="1:6" ht="15.75" thickBot="1">
      <c r="A93" s="19" t="s">
        <v>97</v>
      </c>
      <c r="B93" s="20"/>
      <c r="C93" s="21"/>
      <c r="D93" s="22"/>
      <c r="E93" s="23"/>
      <c r="F93" s="24"/>
    </row>
    <row r="94" spans="1:6" ht="15.75" thickBot="1">
      <c r="A94" s="25" t="s">
        <v>98</v>
      </c>
      <c r="B94" s="26" t="s">
        <v>99</v>
      </c>
      <c r="C94" s="27" t="s">
        <v>84</v>
      </c>
      <c r="D94" s="28"/>
      <c r="E94" s="29"/>
      <c r="F94" s="30">
        <v>5128.16</v>
      </c>
    </row>
    <row r="95" spans="1:6" ht="15.75" thickBot="1">
      <c r="E95" s="31" t="s">
        <v>49</v>
      </c>
      <c r="F95" s="32">
        <f>F94</f>
        <v>5128.16</v>
      </c>
    </row>
    <row r="98" spans="1:6" ht="15.75" thickBot="1">
      <c r="E98" s="31" t="s">
        <v>74</v>
      </c>
      <c r="F98" s="39">
        <f>F81+F85+F91+F95</f>
        <v>152119.4952</v>
      </c>
    </row>
    <row r="101" spans="1:6">
      <c r="A101" s="6" t="s">
        <v>0</v>
      </c>
      <c r="B101" s="7" t="s">
        <v>24</v>
      </c>
      <c r="C101" s="8"/>
      <c r="D101" s="8"/>
      <c r="E101" s="9" t="s">
        <v>2</v>
      </c>
      <c r="F101" s="10" t="s">
        <v>18</v>
      </c>
    </row>
    <row r="102" spans="1:6" ht="15.75" thickBot="1">
      <c r="A102" s="12" t="s">
        <v>1</v>
      </c>
      <c r="B102" s="13" t="s">
        <v>25</v>
      </c>
      <c r="C102" s="14"/>
      <c r="D102" s="14"/>
      <c r="E102" s="14"/>
      <c r="F102" s="15"/>
    </row>
    <row r="104" spans="1:6" ht="15.75" thickBot="1">
      <c r="A104" s="16" t="s">
        <v>0</v>
      </c>
      <c r="B104" s="17" t="s">
        <v>1</v>
      </c>
      <c r="C104" s="17" t="s">
        <v>2</v>
      </c>
      <c r="D104" s="17" t="s">
        <v>3</v>
      </c>
      <c r="E104" s="17" t="s">
        <v>75</v>
      </c>
      <c r="F104" s="18" t="s">
        <v>76</v>
      </c>
    </row>
    <row r="106" spans="1:6" ht="15.75" thickBot="1">
      <c r="A106" s="19" t="s">
        <v>77</v>
      </c>
      <c r="B106" s="20"/>
      <c r="C106" s="21"/>
      <c r="D106" s="22"/>
      <c r="E106" s="23"/>
      <c r="F106" s="24"/>
    </row>
    <row r="107" spans="1:6">
      <c r="A107" s="33" t="s">
        <v>100</v>
      </c>
      <c r="B107" s="34" t="s">
        <v>101</v>
      </c>
      <c r="C107" s="35" t="s">
        <v>80</v>
      </c>
      <c r="D107" s="36">
        <v>5.5E-2</v>
      </c>
      <c r="E107" s="37">
        <v>142464</v>
      </c>
      <c r="F107" s="38">
        <f>D107*E107</f>
        <v>7835.52</v>
      </c>
    </row>
    <row r="108" spans="1:6" ht="15.75" thickBot="1">
      <c r="A108" s="25" t="s">
        <v>102</v>
      </c>
      <c r="B108" s="26" t="s">
        <v>103</v>
      </c>
      <c r="C108" s="27" t="s">
        <v>80</v>
      </c>
      <c r="D108" s="28">
        <v>0.22</v>
      </c>
      <c r="E108" s="29">
        <v>87980</v>
      </c>
      <c r="F108" s="30">
        <f>D108*E108</f>
        <v>19355.599999999999</v>
      </c>
    </row>
    <row r="109" spans="1:6" ht="15.75" thickBot="1">
      <c r="E109" s="31" t="s">
        <v>13</v>
      </c>
      <c r="F109" s="32">
        <f>F107+F108</f>
        <v>27191.119999999999</v>
      </c>
    </row>
    <row r="111" spans="1:6" ht="15.75" thickBot="1">
      <c r="A111" s="19" t="s">
        <v>81</v>
      </c>
      <c r="B111" s="20"/>
      <c r="C111" s="21"/>
      <c r="D111" s="22"/>
      <c r="E111" s="23"/>
      <c r="F111" s="24"/>
    </row>
    <row r="112" spans="1:6" ht="15.75" thickBot="1">
      <c r="A112" s="25" t="s">
        <v>82</v>
      </c>
      <c r="B112" s="26" t="s">
        <v>83</v>
      </c>
      <c r="C112" s="27" t="s">
        <v>84</v>
      </c>
      <c r="D112" s="28"/>
      <c r="E112" s="29"/>
      <c r="F112" s="30">
        <v>1359.56</v>
      </c>
    </row>
    <row r="113" spans="1:6" ht="15.75" thickBot="1">
      <c r="E113" s="31" t="s">
        <v>21</v>
      </c>
      <c r="F113" s="32">
        <f>F112</f>
        <v>1359.56</v>
      </c>
    </row>
    <row r="115" spans="1:6" ht="15.75" thickBot="1">
      <c r="A115" s="19" t="s">
        <v>97</v>
      </c>
      <c r="B115" s="20"/>
      <c r="C115" s="21"/>
      <c r="D115" s="22"/>
      <c r="E115" s="23"/>
      <c r="F115" s="24"/>
    </row>
    <row r="116" spans="1:6" ht="15.75" thickBot="1">
      <c r="A116" s="25" t="s">
        <v>98</v>
      </c>
      <c r="B116" s="26" t="s">
        <v>99</v>
      </c>
      <c r="C116" s="27" t="s">
        <v>84</v>
      </c>
      <c r="D116" s="28"/>
      <c r="E116" s="29"/>
      <c r="F116" s="30">
        <v>1359.56</v>
      </c>
    </row>
    <row r="117" spans="1:6" ht="15.75" thickBot="1">
      <c r="E117" s="31" t="s">
        <v>49</v>
      </c>
      <c r="F117" s="32">
        <f>F116</f>
        <v>1359.56</v>
      </c>
    </row>
    <row r="120" spans="1:6" ht="15.75" thickBot="1">
      <c r="E120" s="31" t="s">
        <v>74</v>
      </c>
      <c r="F120" s="39">
        <f>F109+F113+F117</f>
        <v>29910.240000000002</v>
      </c>
    </row>
    <row r="123" spans="1:6">
      <c r="A123" s="6" t="s">
        <v>0</v>
      </c>
      <c r="B123" s="7" t="s">
        <v>26</v>
      </c>
      <c r="C123" s="8"/>
      <c r="D123" s="8"/>
      <c r="E123" s="9" t="s">
        <v>2</v>
      </c>
      <c r="F123" s="10" t="s">
        <v>18</v>
      </c>
    </row>
    <row r="124" spans="1:6" ht="15.75" thickBot="1">
      <c r="A124" s="12" t="s">
        <v>1</v>
      </c>
      <c r="B124" s="13" t="s">
        <v>27</v>
      </c>
      <c r="C124" s="14"/>
      <c r="D124" s="14"/>
      <c r="E124" s="14"/>
      <c r="F124" s="15"/>
    </row>
    <row r="126" spans="1:6" ht="15.75" thickBot="1">
      <c r="A126" s="16" t="s">
        <v>0</v>
      </c>
      <c r="B126" s="17" t="s">
        <v>1</v>
      </c>
      <c r="C126" s="17" t="s">
        <v>2</v>
      </c>
      <c r="D126" s="17" t="s">
        <v>3</v>
      </c>
      <c r="E126" s="17" t="s">
        <v>75</v>
      </c>
      <c r="F126" s="18" t="s">
        <v>76</v>
      </c>
    </row>
    <row r="128" spans="1:6" ht="15.75" thickBot="1">
      <c r="A128" s="19" t="s">
        <v>77</v>
      </c>
      <c r="B128" s="20"/>
      <c r="C128" s="21"/>
      <c r="D128" s="22"/>
      <c r="E128" s="23"/>
      <c r="F128" s="24"/>
    </row>
    <row r="129" spans="1:6">
      <c r="A129" s="33" t="s">
        <v>100</v>
      </c>
      <c r="B129" s="34" t="s">
        <v>101</v>
      </c>
      <c r="C129" s="35" t="s">
        <v>80</v>
      </c>
      <c r="D129" s="36">
        <v>0.05</v>
      </c>
      <c r="E129" s="37">
        <v>142464</v>
      </c>
      <c r="F129" s="38">
        <f>D129*E129</f>
        <v>7123.2000000000007</v>
      </c>
    </row>
    <row r="130" spans="1:6" ht="15.75" thickBot="1">
      <c r="A130" s="25" t="s">
        <v>102</v>
      </c>
      <c r="B130" s="26" t="s">
        <v>103</v>
      </c>
      <c r="C130" s="27" t="s">
        <v>80</v>
      </c>
      <c r="D130" s="28">
        <v>0.2</v>
      </c>
      <c r="E130" s="29">
        <v>87980</v>
      </c>
      <c r="F130" s="30">
        <f>D130*E130</f>
        <v>17596</v>
      </c>
    </row>
    <row r="131" spans="1:6" ht="15.75" thickBot="1">
      <c r="E131" s="31" t="s">
        <v>13</v>
      </c>
      <c r="F131" s="32">
        <f>F129+F130</f>
        <v>24719.200000000001</v>
      </c>
    </row>
    <row r="133" spans="1:6" ht="15.75" thickBot="1">
      <c r="A133" s="19" t="s">
        <v>81</v>
      </c>
      <c r="B133" s="20"/>
      <c r="C133" s="21"/>
      <c r="D133" s="22"/>
      <c r="E133" s="23"/>
      <c r="F133" s="24"/>
    </row>
    <row r="134" spans="1:6" ht="15.75" thickBot="1">
      <c r="A134" s="25" t="s">
        <v>82</v>
      </c>
      <c r="B134" s="26" t="s">
        <v>83</v>
      </c>
      <c r="C134" s="27" t="s">
        <v>84</v>
      </c>
      <c r="D134" s="28"/>
      <c r="E134" s="29"/>
      <c r="F134" s="30">
        <v>1235.96</v>
      </c>
    </row>
    <row r="135" spans="1:6" ht="15.75" thickBot="1">
      <c r="E135" s="31" t="s">
        <v>21</v>
      </c>
      <c r="F135" s="32">
        <f>F134</f>
        <v>1235.96</v>
      </c>
    </row>
    <row r="137" spans="1:6" ht="15.75" thickBot="1">
      <c r="A137" s="19" t="s">
        <v>85</v>
      </c>
      <c r="B137" s="20"/>
      <c r="C137" s="21"/>
      <c r="D137" s="22"/>
      <c r="E137" s="23"/>
      <c r="F137" s="24"/>
    </row>
    <row r="138" spans="1:6" ht="15.75" thickBot="1">
      <c r="A138" s="25" t="s">
        <v>115</v>
      </c>
      <c r="B138" s="26" t="s">
        <v>116</v>
      </c>
      <c r="C138" s="27" t="s">
        <v>18</v>
      </c>
      <c r="D138" s="28">
        <v>1.1000000000000001</v>
      </c>
      <c r="E138" s="29">
        <v>75000</v>
      </c>
      <c r="F138" s="30">
        <f>D138*E138</f>
        <v>82500</v>
      </c>
    </row>
    <row r="139" spans="1:6" ht="15.75" thickBot="1">
      <c r="E139" s="31" t="s">
        <v>28</v>
      </c>
      <c r="F139" s="32">
        <f>F138</f>
        <v>82500</v>
      </c>
    </row>
    <row r="141" spans="1:6" ht="15.75" thickBot="1">
      <c r="A141" s="19" t="s">
        <v>97</v>
      </c>
      <c r="B141" s="20"/>
      <c r="C141" s="21"/>
      <c r="D141" s="22"/>
      <c r="E141" s="23"/>
      <c r="F141" s="24"/>
    </row>
    <row r="142" spans="1:6" ht="15.75" thickBot="1">
      <c r="A142" s="25" t="s">
        <v>98</v>
      </c>
      <c r="B142" s="26" t="s">
        <v>99</v>
      </c>
      <c r="C142" s="27" t="s">
        <v>84</v>
      </c>
      <c r="D142" s="28"/>
      <c r="E142" s="29"/>
      <c r="F142" s="30">
        <v>1235.96</v>
      </c>
    </row>
    <row r="143" spans="1:6" ht="15.75" thickBot="1">
      <c r="E143" s="31" t="s">
        <v>49</v>
      </c>
      <c r="F143" s="32">
        <f>F142</f>
        <v>1235.96</v>
      </c>
    </row>
    <row r="146" spans="1:6" ht="15.75" thickBot="1">
      <c r="E146" s="31" t="s">
        <v>74</v>
      </c>
      <c r="F146" s="39">
        <f>F131+F135+F139+F143</f>
        <v>109691.12000000001</v>
      </c>
    </row>
    <row r="149" spans="1:6">
      <c r="A149" s="6" t="s">
        <v>0</v>
      </c>
      <c r="B149" s="7" t="s">
        <v>31</v>
      </c>
      <c r="C149" s="8"/>
      <c r="D149" s="8"/>
      <c r="E149" s="9" t="s">
        <v>2</v>
      </c>
      <c r="F149" s="10" t="s">
        <v>33</v>
      </c>
    </row>
    <row r="150" spans="1:6" ht="75.75" thickBot="1">
      <c r="A150" s="12" t="s">
        <v>1</v>
      </c>
      <c r="B150" s="13" t="s">
        <v>32</v>
      </c>
      <c r="C150" s="14"/>
      <c r="D150" s="14"/>
      <c r="E150" s="14"/>
      <c r="F150" s="15"/>
    </row>
    <row r="152" spans="1:6" ht="15.75" thickBot="1">
      <c r="A152" s="16" t="s">
        <v>0</v>
      </c>
      <c r="B152" s="17" t="s">
        <v>1</v>
      </c>
      <c r="C152" s="17" t="s">
        <v>2</v>
      </c>
      <c r="D152" s="17" t="s">
        <v>3</v>
      </c>
      <c r="E152" s="17" t="s">
        <v>75</v>
      </c>
      <c r="F152" s="18" t="s">
        <v>76</v>
      </c>
    </row>
    <row r="154" spans="1:6" ht="15.75" thickBot="1">
      <c r="A154" s="19" t="s">
        <v>77</v>
      </c>
      <c r="B154" s="20"/>
      <c r="C154" s="21"/>
      <c r="D154" s="22"/>
      <c r="E154" s="23"/>
      <c r="F154" s="24"/>
    </row>
    <row r="155" spans="1:6">
      <c r="A155" s="33" t="s">
        <v>100</v>
      </c>
      <c r="B155" s="34" t="s">
        <v>101</v>
      </c>
      <c r="C155" s="35" t="s">
        <v>80</v>
      </c>
      <c r="D155" s="36">
        <v>12.615</v>
      </c>
      <c r="E155" s="37">
        <v>142464</v>
      </c>
      <c r="F155" s="38">
        <f>D155*E155</f>
        <v>1797183.36</v>
      </c>
    </row>
    <row r="156" spans="1:6" ht="15.75" thickBot="1">
      <c r="A156" s="25" t="s">
        <v>102</v>
      </c>
      <c r="B156" s="26" t="s">
        <v>103</v>
      </c>
      <c r="C156" s="27" t="s">
        <v>80</v>
      </c>
      <c r="D156" s="28">
        <v>42.615000000000002</v>
      </c>
      <c r="E156" s="29">
        <v>87980</v>
      </c>
      <c r="F156" s="30">
        <f>D156*E156</f>
        <v>3749267.7</v>
      </c>
    </row>
    <row r="157" spans="1:6" ht="15.75" thickBot="1">
      <c r="E157" s="31" t="s">
        <v>13</v>
      </c>
      <c r="F157" s="32">
        <f>F155+F156</f>
        <v>5546451.0600000005</v>
      </c>
    </row>
    <row r="159" spans="1:6" ht="15.75" thickBot="1">
      <c r="A159" s="19" t="s">
        <v>81</v>
      </c>
      <c r="B159" s="20"/>
      <c r="C159" s="21"/>
      <c r="D159" s="22"/>
      <c r="E159" s="23"/>
      <c r="F159" s="24"/>
    </row>
    <row r="160" spans="1:6">
      <c r="A160" s="33" t="s">
        <v>82</v>
      </c>
      <c r="B160" s="34" t="s">
        <v>83</v>
      </c>
      <c r="C160" s="35" t="s">
        <v>84</v>
      </c>
      <c r="D160" s="36"/>
      <c r="E160" s="37"/>
      <c r="F160" s="38">
        <v>249496.45</v>
      </c>
    </row>
    <row r="161" spans="1:6">
      <c r="A161" s="33" t="s">
        <v>117</v>
      </c>
      <c r="B161" s="34" t="s">
        <v>118</v>
      </c>
      <c r="C161" s="35" t="s">
        <v>80</v>
      </c>
      <c r="D161" s="36">
        <v>0.48299999999999998</v>
      </c>
      <c r="E161" s="37">
        <v>90000</v>
      </c>
      <c r="F161" s="38">
        <f>D161*E161</f>
        <v>43470</v>
      </c>
    </row>
    <row r="162" spans="1:6" ht="15.75" thickBot="1">
      <c r="A162" s="25" t="s">
        <v>119</v>
      </c>
      <c r="B162" s="26" t="s">
        <v>120</v>
      </c>
      <c r="C162" s="27" t="s">
        <v>80</v>
      </c>
      <c r="D162" s="28">
        <v>0.05</v>
      </c>
      <c r="E162" s="29">
        <v>55000</v>
      </c>
      <c r="F162" s="30">
        <f>D162*E162</f>
        <v>2750</v>
      </c>
    </row>
    <row r="163" spans="1:6" ht="15.75" thickBot="1">
      <c r="E163" s="31" t="s">
        <v>21</v>
      </c>
      <c r="F163" s="32">
        <f>F160+F161+F162</f>
        <v>295716.45</v>
      </c>
    </row>
    <row r="165" spans="1:6" ht="15.75" thickBot="1">
      <c r="A165" s="19" t="s">
        <v>85</v>
      </c>
      <c r="B165" s="20"/>
      <c r="C165" s="21"/>
      <c r="D165" s="22"/>
      <c r="E165" s="23"/>
      <c r="F165" s="24"/>
    </row>
    <row r="166" spans="1:6">
      <c r="A166" s="33" t="s">
        <v>121</v>
      </c>
      <c r="B166" s="34" t="s">
        <v>122</v>
      </c>
      <c r="C166" s="35" t="s">
        <v>62</v>
      </c>
      <c r="D166" s="36">
        <v>2</v>
      </c>
      <c r="E166" s="37">
        <v>60000</v>
      </c>
      <c r="F166" s="38">
        <f t="shared" ref="F166:F179" si="0">D166*E166</f>
        <v>120000</v>
      </c>
    </row>
    <row r="167" spans="1:6">
      <c r="A167" s="33" t="s">
        <v>123</v>
      </c>
      <c r="B167" s="34" t="s">
        <v>124</v>
      </c>
      <c r="C167" s="35" t="s">
        <v>62</v>
      </c>
      <c r="D167" s="36">
        <v>1</v>
      </c>
      <c r="E167" s="37">
        <v>230000</v>
      </c>
      <c r="F167" s="38">
        <f t="shared" si="0"/>
        <v>230000</v>
      </c>
    </row>
    <row r="168" spans="1:6">
      <c r="A168" s="33" t="s">
        <v>125</v>
      </c>
      <c r="B168" s="34" t="s">
        <v>126</v>
      </c>
      <c r="C168" s="35" t="s">
        <v>127</v>
      </c>
      <c r="D168" s="36">
        <v>2.1</v>
      </c>
      <c r="E168" s="37">
        <v>10000</v>
      </c>
      <c r="F168" s="38">
        <f t="shared" si="0"/>
        <v>21000</v>
      </c>
    </row>
    <row r="169" spans="1:6">
      <c r="A169" s="33" t="s">
        <v>128</v>
      </c>
      <c r="B169" s="34" t="s">
        <v>129</v>
      </c>
      <c r="C169" s="35" t="s">
        <v>130</v>
      </c>
      <c r="D169" s="36">
        <v>2.7362000000000002</v>
      </c>
      <c r="E169" s="37">
        <v>75000</v>
      </c>
      <c r="F169" s="38">
        <f t="shared" si="0"/>
        <v>205215</v>
      </c>
    </row>
    <row r="170" spans="1:6">
      <c r="A170" s="33" t="s">
        <v>131</v>
      </c>
      <c r="B170" s="34" t="s">
        <v>132</v>
      </c>
      <c r="C170" s="35" t="s">
        <v>133</v>
      </c>
      <c r="D170" s="36">
        <v>34.824300000000001</v>
      </c>
      <c r="E170" s="37">
        <v>42000</v>
      </c>
      <c r="F170" s="38">
        <f t="shared" si="0"/>
        <v>1462620.6</v>
      </c>
    </row>
    <row r="171" spans="1:6">
      <c r="A171" s="33" t="s">
        <v>134</v>
      </c>
      <c r="B171" s="34" t="s">
        <v>135</v>
      </c>
      <c r="C171" s="35" t="s">
        <v>91</v>
      </c>
      <c r="D171" s="36">
        <v>0.20599999999999999</v>
      </c>
      <c r="E171" s="37">
        <v>60000</v>
      </c>
      <c r="F171" s="38">
        <f t="shared" si="0"/>
        <v>12360</v>
      </c>
    </row>
    <row r="172" spans="1:6">
      <c r="A172" s="33" t="s">
        <v>92</v>
      </c>
      <c r="B172" s="34" t="s">
        <v>93</v>
      </c>
      <c r="C172" s="35" t="s">
        <v>88</v>
      </c>
      <c r="D172" s="36">
        <v>6</v>
      </c>
      <c r="E172" s="37">
        <v>7000</v>
      </c>
      <c r="F172" s="38">
        <f t="shared" si="0"/>
        <v>42000</v>
      </c>
    </row>
    <row r="173" spans="1:6">
      <c r="A173" s="33" t="s">
        <v>136</v>
      </c>
      <c r="B173" s="34" t="s">
        <v>137</v>
      </c>
      <c r="C173" s="35" t="s">
        <v>96</v>
      </c>
      <c r="D173" s="36">
        <v>6</v>
      </c>
      <c r="E173" s="37">
        <v>5400</v>
      </c>
      <c r="F173" s="38">
        <f t="shared" si="0"/>
        <v>32400</v>
      </c>
    </row>
    <row r="174" spans="1:6">
      <c r="A174" s="33" t="s">
        <v>138</v>
      </c>
      <c r="B174" s="34" t="s">
        <v>139</v>
      </c>
      <c r="C174" s="35" t="s">
        <v>91</v>
      </c>
      <c r="D174" s="36">
        <v>0.20599999999999999</v>
      </c>
      <c r="E174" s="37">
        <v>80000</v>
      </c>
      <c r="F174" s="38">
        <f t="shared" si="0"/>
        <v>16480</v>
      </c>
    </row>
    <row r="175" spans="1:6">
      <c r="A175" s="33" t="s">
        <v>140</v>
      </c>
      <c r="B175" s="34" t="s">
        <v>141</v>
      </c>
      <c r="C175" s="35" t="s">
        <v>88</v>
      </c>
      <c r="D175" s="36">
        <v>8</v>
      </c>
      <c r="E175" s="37">
        <v>7000</v>
      </c>
      <c r="F175" s="38">
        <f t="shared" si="0"/>
        <v>56000</v>
      </c>
    </row>
    <row r="176" spans="1:6">
      <c r="A176" s="33" t="s">
        <v>142</v>
      </c>
      <c r="B176" s="34" t="s">
        <v>143</v>
      </c>
      <c r="C176" s="35" t="s">
        <v>130</v>
      </c>
      <c r="D176" s="36">
        <v>4.1788999999999996</v>
      </c>
      <c r="E176" s="37">
        <v>85000</v>
      </c>
      <c r="F176" s="38">
        <f t="shared" si="0"/>
        <v>355206.49999999994</v>
      </c>
    </row>
    <row r="177" spans="1:6">
      <c r="A177" s="33" t="s">
        <v>144</v>
      </c>
      <c r="B177" s="34" t="s">
        <v>145</v>
      </c>
      <c r="C177" s="35" t="s">
        <v>88</v>
      </c>
      <c r="D177" s="36">
        <v>5.25</v>
      </c>
      <c r="E177" s="37">
        <v>25000</v>
      </c>
      <c r="F177" s="38">
        <f t="shared" si="0"/>
        <v>131250</v>
      </c>
    </row>
    <row r="178" spans="1:6">
      <c r="A178" s="33" t="s">
        <v>146</v>
      </c>
      <c r="B178" s="34" t="s">
        <v>147</v>
      </c>
      <c r="C178" s="35" t="s">
        <v>88</v>
      </c>
      <c r="D178" s="36">
        <v>3.15</v>
      </c>
      <c r="E178" s="37">
        <v>41020</v>
      </c>
      <c r="F178" s="38">
        <f t="shared" si="0"/>
        <v>129213</v>
      </c>
    </row>
    <row r="179" spans="1:6" ht="15.75" thickBot="1">
      <c r="A179" s="25" t="s">
        <v>148</v>
      </c>
      <c r="B179" s="26" t="s">
        <v>149</v>
      </c>
      <c r="C179" s="27" t="s">
        <v>150</v>
      </c>
      <c r="D179" s="28">
        <v>22312.5</v>
      </c>
      <c r="E179" s="29">
        <v>1</v>
      </c>
      <c r="F179" s="30">
        <f t="shared" si="0"/>
        <v>22312.5</v>
      </c>
    </row>
    <row r="180" spans="1:6" ht="15.75" thickBot="1">
      <c r="E180" s="31" t="s">
        <v>28</v>
      </c>
      <c r="F180" s="32">
        <f>F166+F167+F168+F169+F170+F171+F172+F173+F174+F175+F176+F177+F178+F179</f>
        <v>2836057.6</v>
      </c>
    </row>
    <row r="182" spans="1:6" ht="15.75" thickBot="1">
      <c r="A182" s="19" t="s">
        <v>97</v>
      </c>
      <c r="B182" s="20"/>
      <c r="C182" s="21"/>
      <c r="D182" s="22"/>
      <c r="E182" s="23"/>
      <c r="F182" s="24"/>
    </row>
    <row r="183" spans="1:6">
      <c r="A183" s="33" t="s">
        <v>98</v>
      </c>
      <c r="B183" s="34" t="s">
        <v>99</v>
      </c>
      <c r="C183" s="35" t="s">
        <v>84</v>
      </c>
      <c r="D183" s="36"/>
      <c r="E183" s="37"/>
      <c r="F183" s="38">
        <v>249496.45</v>
      </c>
    </row>
    <row r="184" spans="1:6">
      <c r="A184" s="33" t="s">
        <v>151</v>
      </c>
      <c r="B184" s="34" t="s">
        <v>152</v>
      </c>
      <c r="C184" s="35" t="s">
        <v>153</v>
      </c>
      <c r="D184" s="36">
        <v>1.5</v>
      </c>
      <c r="E184" s="37">
        <v>715000</v>
      </c>
      <c r="F184" s="38">
        <f>D184*E184</f>
        <v>1072500</v>
      </c>
    </row>
    <row r="185" spans="1:6" ht="15.75" thickBot="1">
      <c r="A185" s="25" t="s">
        <v>154</v>
      </c>
      <c r="B185" s="26" t="s">
        <v>155</v>
      </c>
      <c r="C185" s="27" t="s">
        <v>153</v>
      </c>
      <c r="D185" s="28">
        <v>15</v>
      </c>
      <c r="E185" s="29">
        <v>60000</v>
      </c>
      <c r="F185" s="30">
        <f>D185*E185</f>
        <v>900000</v>
      </c>
    </row>
    <row r="186" spans="1:6" ht="15.75" thickBot="1">
      <c r="E186" s="31" t="s">
        <v>49</v>
      </c>
      <c r="F186" s="32">
        <f>F183+F184+F185</f>
        <v>2221996.4500000002</v>
      </c>
    </row>
    <row r="189" spans="1:6" ht="15.75" thickBot="1">
      <c r="E189" s="31" t="s">
        <v>74</v>
      </c>
      <c r="F189" s="39">
        <f>F157+F163+F180+F186</f>
        <v>10900221.560000002</v>
      </c>
    </row>
    <row r="192" spans="1:6">
      <c r="A192" s="6" t="s">
        <v>0</v>
      </c>
      <c r="B192" s="7" t="s">
        <v>34</v>
      </c>
      <c r="C192" s="8"/>
      <c r="D192" s="8"/>
      <c r="E192" s="9" t="s">
        <v>2</v>
      </c>
      <c r="F192" s="10" t="s">
        <v>33</v>
      </c>
    </row>
    <row r="193" spans="1:6" ht="45.75" thickBot="1">
      <c r="A193" s="12" t="s">
        <v>1</v>
      </c>
      <c r="B193" s="13" t="s">
        <v>35</v>
      </c>
      <c r="C193" s="14"/>
      <c r="D193" s="14"/>
      <c r="E193" s="14"/>
      <c r="F193" s="15"/>
    </row>
    <row r="195" spans="1:6" ht="15.75" thickBot="1">
      <c r="A195" s="16" t="s">
        <v>0</v>
      </c>
      <c r="B195" s="17" t="s">
        <v>1</v>
      </c>
      <c r="C195" s="17" t="s">
        <v>2</v>
      </c>
      <c r="D195" s="17" t="s">
        <v>3</v>
      </c>
      <c r="E195" s="17" t="s">
        <v>75</v>
      </c>
      <c r="F195" s="18" t="s">
        <v>76</v>
      </c>
    </row>
    <row r="197" spans="1:6" ht="15.75" thickBot="1">
      <c r="A197" s="19" t="s">
        <v>77</v>
      </c>
      <c r="B197" s="20"/>
      <c r="C197" s="21"/>
      <c r="D197" s="22"/>
      <c r="E197" s="23"/>
      <c r="F197" s="24"/>
    </row>
    <row r="198" spans="1:6">
      <c r="A198" s="33" t="s">
        <v>100</v>
      </c>
      <c r="B198" s="34" t="s">
        <v>101</v>
      </c>
      <c r="C198" s="35" t="s">
        <v>80</v>
      </c>
      <c r="D198" s="36">
        <v>3.6930000000000001</v>
      </c>
      <c r="E198" s="37">
        <v>142464</v>
      </c>
      <c r="F198" s="38">
        <f>D198*E198</f>
        <v>526119.55200000003</v>
      </c>
    </row>
    <row r="199" spans="1:6" ht="15.75" thickBot="1">
      <c r="A199" s="25" t="s">
        <v>102</v>
      </c>
      <c r="B199" s="26" t="s">
        <v>103</v>
      </c>
      <c r="C199" s="27" t="s">
        <v>80</v>
      </c>
      <c r="D199" s="28">
        <v>12.693</v>
      </c>
      <c r="E199" s="29">
        <v>87980</v>
      </c>
      <c r="F199" s="30">
        <f>D199*E199</f>
        <v>1116730.1399999999</v>
      </c>
    </row>
    <row r="200" spans="1:6" ht="15.75" thickBot="1">
      <c r="E200" s="31" t="s">
        <v>13</v>
      </c>
      <c r="F200" s="32">
        <f>F198+F199</f>
        <v>1642849.6919999998</v>
      </c>
    </row>
    <row r="202" spans="1:6" ht="15.75" thickBot="1">
      <c r="A202" s="19" t="s">
        <v>81</v>
      </c>
      <c r="B202" s="20"/>
      <c r="C202" s="21"/>
      <c r="D202" s="22"/>
      <c r="E202" s="23"/>
      <c r="F202" s="24"/>
    </row>
    <row r="203" spans="1:6">
      <c r="A203" s="33" t="s">
        <v>82</v>
      </c>
      <c r="B203" s="34" t="s">
        <v>83</v>
      </c>
      <c r="C203" s="35" t="s">
        <v>84</v>
      </c>
      <c r="D203" s="36"/>
      <c r="E203" s="37"/>
      <c r="F203" s="38">
        <v>74157.600000000006</v>
      </c>
    </row>
    <row r="204" spans="1:6">
      <c r="A204" s="33" t="s">
        <v>117</v>
      </c>
      <c r="B204" s="34" t="s">
        <v>118</v>
      </c>
      <c r="C204" s="35" t="s">
        <v>80</v>
      </c>
      <c r="D204" s="36">
        <v>0.1386</v>
      </c>
      <c r="E204" s="37">
        <v>90000</v>
      </c>
      <c r="F204" s="38">
        <f>D204*E204</f>
        <v>12474</v>
      </c>
    </row>
    <row r="205" spans="1:6" ht="15.75" thickBot="1">
      <c r="A205" s="25" t="s">
        <v>119</v>
      </c>
      <c r="B205" s="26" t="s">
        <v>120</v>
      </c>
      <c r="C205" s="27" t="s">
        <v>80</v>
      </c>
      <c r="D205" s="28">
        <v>0.05</v>
      </c>
      <c r="E205" s="29">
        <v>55000</v>
      </c>
      <c r="F205" s="30">
        <f>D205*E205</f>
        <v>2750</v>
      </c>
    </row>
    <row r="206" spans="1:6" ht="15.75" thickBot="1">
      <c r="E206" s="31" t="s">
        <v>21</v>
      </c>
      <c r="F206" s="32">
        <f>F203+F204+F205</f>
        <v>89381.6</v>
      </c>
    </row>
    <row r="208" spans="1:6" ht="15.75" thickBot="1">
      <c r="A208" s="19" t="s">
        <v>85</v>
      </c>
      <c r="B208" s="20"/>
      <c r="C208" s="21"/>
      <c r="D208" s="22"/>
      <c r="E208" s="23"/>
      <c r="F208" s="24"/>
    </row>
    <row r="209" spans="1:6">
      <c r="A209" s="33" t="s">
        <v>125</v>
      </c>
      <c r="B209" s="34" t="s">
        <v>126</v>
      </c>
      <c r="C209" s="35" t="s">
        <v>127</v>
      </c>
      <c r="D209" s="36">
        <v>1.26</v>
      </c>
      <c r="E209" s="37">
        <v>10000</v>
      </c>
      <c r="F209" s="38">
        <f t="shared" ref="F209:F217" si="1">D209*E209</f>
        <v>12600</v>
      </c>
    </row>
    <row r="210" spans="1:6">
      <c r="A210" s="33" t="s">
        <v>156</v>
      </c>
      <c r="B210" s="34" t="s">
        <v>157</v>
      </c>
      <c r="C210" s="35" t="s">
        <v>114</v>
      </c>
      <c r="D210" s="36">
        <v>4.12</v>
      </c>
      <c r="E210" s="37">
        <v>6000</v>
      </c>
      <c r="F210" s="38">
        <f t="shared" si="1"/>
        <v>24720</v>
      </c>
    </row>
    <row r="211" spans="1:6">
      <c r="A211" s="33" t="s">
        <v>128</v>
      </c>
      <c r="B211" s="34" t="s">
        <v>129</v>
      </c>
      <c r="C211" s="35" t="s">
        <v>130</v>
      </c>
      <c r="D211" s="36">
        <v>0.78520000000000001</v>
      </c>
      <c r="E211" s="37">
        <v>75000</v>
      </c>
      <c r="F211" s="38">
        <f t="shared" si="1"/>
        <v>58890</v>
      </c>
    </row>
    <row r="212" spans="1:6">
      <c r="A212" s="33" t="s">
        <v>131</v>
      </c>
      <c r="B212" s="34" t="s">
        <v>132</v>
      </c>
      <c r="C212" s="35" t="s">
        <v>133</v>
      </c>
      <c r="D212" s="36">
        <v>9.9931000000000001</v>
      </c>
      <c r="E212" s="37">
        <v>42000</v>
      </c>
      <c r="F212" s="38">
        <f t="shared" si="1"/>
        <v>419710.2</v>
      </c>
    </row>
    <row r="213" spans="1:6">
      <c r="A213" s="33" t="s">
        <v>92</v>
      </c>
      <c r="B213" s="34" t="s">
        <v>93</v>
      </c>
      <c r="C213" s="35" t="s">
        <v>88</v>
      </c>
      <c r="D213" s="36">
        <v>4</v>
      </c>
      <c r="E213" s="37">
        <v>7000</v>
      </c>
      <c r="F213" s="38">
        <f t="shared" si="1"/>
        <v>28000</v>
      </c>
    </row>
    <row r="214" spans="1:6">
      <c r="A214" s="33" t="s">
        <v>136</v>
      </c>
      <c r="B214" s="34" t="s">
        <v>137</v>
      </c>
      <c r="C214" s="35" t="s">
        <v>96</v>
      </c>
      <c r="D214" s="36">
        <v>3</v>
      </c>
      <c r="E214" s="37">
        <v>5400</v>
      </c>
      <c r="F214" s="38">
        <f t="shared" si="1"/>
        <v>16200</v>
      </c>
    </row>
    <row r="215" spans="1:6">
      <c r="A215" s="33" t="s">
        <v>140</v>
      </c>
      <c r="B215" s="34" t="s">
        <v>141</v>
      </c>
      <c r="C215" s="35" t="s">
        <v>88</v>
      </c>
      <c r="D215" s="36">
        <v>6</v>
      </c>
      <c r="E215" s="37">
        <v>7000</v>
      </c>
      <c r="F215" s="38">
        <f t="shared" si="1"/>
        <v>42000</v>
      </c>
    </row>
    <row r="216" spans="1:6">
      <c r="A216" s="33" t="s">
        <v>142</v>
      </c>
      <c r="B216" s="34" t="s">
        <v>143</v>
      </c>
      <c r="C216" s="35" t="s">
        <v>130</v>
      </c>
      <c r="D216" s="36">
        <v>1.1992</v>
      </c>
      <c r="E216" s="37">
        <v>85000</v>
      </c>
      <c r="F216" s="38">
        <f t="shared" si="1"/>
        <v>101932</v>
      </c>
    </row>
    <row r="217" spans="1:6" ht="15.75" thickBot="1">
      <c r="A217" s="25" t="s">
        <v>158</v>
      </c>
      <c r="B217" s="26" t="s">
        <v>159</v>
      </c>
      <c r="C217" s="27" t="s">
        <v>160</v>
      </c>
      <c r="D217" s="28">
        <v>1</v>
      </c>
      <c r="E217" s="29">
        <v>9600000</v>
      </c>
      <c r="F217" s="30">
        <f t="shared" si="1"/>
        <v>9600000</v>
      </c>
    </row>
    <row r="218" spans="1:6" ht="15.75" thickBot="1">
      <c r="E218" s="31" t="s">
        <v>28</v>
      </c>
      <c r="F218" s="32">
        <f>F209+F210+F211+F212+F213+F214+F215+F216+F217</f>
        <v>10304052.199999999</v>
      </c>
    </row>
    <row r="220" spans="1:6" ht="15.75" thickBot="1">
      <c r="A220" s="19" t="s">
        <v>97</v>
      </c>
      <c r="B220" s="20"/>
      <c r="C220" s="21"/>
      <c r="D220" s="22"/>
      <c r="E220" s="23"/>
      <c r="F220" s="24"/>
    </row>
    <row r="221" spans="1:6">
      <c r="A221" s="33" t="s">
        <v>98</v>
      </c>
      <c r="B221" s="34" t="s">
        <v>99</v>
      </c>
      <c r="C221" s="35" t="s">
        <v>84</v>
      </c>
      <c r="D221" s="36"/>
      <c r="E221" s="37"/>
      <c r="F221" s="38">
        <v>74157.600000000006</v>
      </c>
    </row>
    <row r="222" spans="1:6">
      <c r="A222" s="33" t="s">
        <v>151</v>
      </c>
      <c r="B222" s="34" t="s">
        <v>152</v>
      </c>
      <c r="C222" s="35" t="s">
        <v>153</v>
      </c>
      <c r="D222" s="36">
        <v>1.3</v>
      </c>
      <c r="E222" s="37">
        <v>715000</v>
      </c>
      <c r="F222" s="38">
        <f>D222*E222</f>
        <v>929500</v>
      </c>
    </row>
    <row r="223" spans="1:6" ht="15.75" thickBot="1">
      <c r="A223" s="25" t="s">
        <v>154</v>
      </c>
      <c r="B223" s="26" t="s">
        <v>155</v>
      </c>
      <c r="C223" s="27" t="s">
        <v>153</v>
      </c>
      <c r="D223" s="28">
        <v>13</v>
      </c>
      <c r="E223" s="29">
        <v>60000</v>
      </c>
      <c r="F223" s="30">
        <f>D223*E223</f>
        <v>780000</v>
      </c>
    </row>
    <row r="224" spans="1:6" ht="15.75" thickBot="1">
      <c r="E224" s="31" t="s">
        <v>49</v>
      </c>
      <c r="F224" s="32">
        <f>F221+F222+F223</f>
        <v>1783657.6</v>
      </c>
    </row>
    <row r="227" spans="1:6" ht="15.75" thickBot="1">
      <c r="E227" s="31" t="s">
        <v>74</v>
      </c>
      <c r="F227" s="39">
        <f>F200+F206+F218+F224</f>
        <v>13819941.091999998</v>
      </c>
    </row>
    <row r="230" spans="1:6">
      <c r="A230" s="6" t="s">
        <v>0</v>
      </c>
      <c r="B230" s="7" t="s">
        <v>36</v>
      </c>
      <c r="C230" s="8"/>
      <c r="D230" s="8"/>
      <c r="E230" s="9" t="s">
        <v>2</v>
      </c>
      <c r="F230" s="10" t="s">
        <v>33</v>
      </c>
    </row>
    <row r="231" spans="1:6" ht="45.75" thickBot="1">
      <c r="A231" s="12" t="s">
        <v>1</v>
      </c>
      <c r="B231" s="13" t="s">
        <v>37</v>
      </c>
      <c r="C231" s="14"/>
      <c r="D231" s="14"/>
      <c r="E231" s="14"/>
      <c r="F231" s="15"/>
    </row>
    <row r="233" spans="1:6" ht="15.75" thickBot="1">
      <c r="A233" s="16" t="s">
        <v>0</v>
      </c>
      <c r="B233" s="17" t="s">
        <v>1</v>
      </c>
      <c r="C233" s="17" t="s">
        <v>2</v>
      </c>
      <c r="D233" s="17" t="s">
        <v>3</v>
      </c>
      <c r="E233" s="17" t="s">
        <v>75</v>
      </c>
      <c r="F233" s="18" t="s">
        <v>76</v>
      </c>
    </row>
    <row r="235" spans="1:6" ht="15.75" thickBot="1">
      <c r="A235" s="19" t="s">
        <v>77</v>
      </c>
      <c r="B235" s="20"/>
      <c r="C235" s="21"/>
      <c r="D235" s="22"/>
      <c r="E235" s="23"/>
      <c r="F235" s="24"/>
    </row>
    <row r="236" spans="1:6">
      <c r="A236" s="33" t="s">
        <v>100</v>
      </c>
      <c r="B236" s="34" t="s">
        <v>101</v>
      </c>
      <c r="C236" s="35" t="s">
        <v>80</v>
      </c>
      <c r="D236" s="36">
        <v>5.4175000000000004</v>
      </c>
      <c r="E236" s="37">
        <v>142464</v>
      </c>
      <c r="F236" s="38">
        <f>D236*E236</f>
        <v>771798.72000000009</v>
      </c>
    </row>
    <row r="237" spans="1:6" ht="15.75" thickBot="1">
      <c r="A237" s="25" t="s">
        <v>102</v>
      </c>
      <c r="B237" s="26" t="s">
        <v>103</v>
      </c>
      <c r="C237" s="27" t="s">
        <v>80</v>
      </c>
      <c r="D237" s="28">
        <v>17.4175</v>
      </c>
      <c r="E237" s="29">
        <v>87980</v>
      </c>
      <c r="F237" s="30">
        <f>D237*E237</f>
        <v>1532391.6500000001</v>
      </c>
    </row>
    <row r="238" spans="1:6" ht="15.75" thickBot="1">
      <c r="E238" s="31" t="s">
        <v>13</v>
      </c>
      <c r="F238" s="32">
        <f>F236+F237</f>
        <v>2304190.37</v>
      </c>
    </row>
    <row r="240" spans="1:6" ht="15.75" thickBot="1">
      <c r="A240" s="19" t="s">
        <v>81</v>
      </c>
      <c r="B240" s="20"/>
      <c r="C240" s="21"/>
      <c r="D240" s="22"/>
      <c r="E240" s="23"/>
      <c r="F240" s="24"/>
    </row>
    <row r="241" spans="1:6">
      <c r="A241" s="33" t="s">
        <v>82</v>
      </c>
      <c r="B241" s="34" t="s">
        <v>83</v>
      </c>
      <c r="C241" s="35" t="s">
        <v>84</v>
      </c>
      <c r="D241" s="36"/>
      <c r="E241" s="37"/>
      <c r="F241" s="38">
        <v>98876.800000000003</v>
      </c>
    </row>
    <row r="242" spans="1:6" ht="15.75" thickBot="1">
      <c r="A242" s="25" t="s">
        <v>117</v>
      </c>
      <c r="B242" s="26" t="s">
        <v>118</v>
      </c>
      <c r="C242" s="27" t="s">
        <v>80</v>
      </c>
      <c r="D242" s="28">
        <v>0.28349999999999997</v>
      </c>
      <c r="E242" s="29">
        <v>90000</v>
      </c>
      <c r="F242" s="30">
        <f>D242*E242</f>
        <v>25514.999999999996</v>
      </c>
    </row>
    <row r="243" spans="1:6" ht="15.75" thickBot="1">
      <c r="E243" s="31" t="s">
        <v>21</v>
      </c>
      <c r="F243" s="32">
        <f>F241+F242</f>
        <v>124391.8</v>
      </c>
    </row>
    <row r="245" spans="1:6" ht="15.75" thickBot="1">
      <c r="A245" s="19" t="s">
        <v>85</v>
      </c>
      <c r="B245" s="20"/>
      <c r="C245" s="21"/>
      <c r="D245" s="22"/>
      <c r="E245" s="23"/>
      <c r="F245" s="24"/>
    </row>
    <row r="246" spans="1:6">
      <c r="A246" s="33" t="s">
        <v>161</v>
      </c>
      <c r="B246" s="34" t="s">
        <v>162</v>
      </c>
      <c r="C246" s="35" t="s">
        <v>88</v>
      </c>
      <c r="D246" s="36">
        <v>51</v>
      </c>
      <c r="E246" s="37">
        <v>600</v>
      </c>
      <c r="F246" s="38">
        <f t="shared" ref="F246:F252" si="2">D246*E246</f>
        <v>30600</v>
      </c>
    </row>
    <row r="247" spans="1:6">
      <c r="A247" s="33" t="s">
        <v>163</v>
      </c>
      <c r="B247" s="34" t="s">
        <v>164</v>
      </c>
      <c r="C247" s="35" t="s">
        <v>114</v>
      </c>
      <c r="D247" s="36">
        <v>2</v>
      </c>
      <c r="E247" s="37">
        <v>9500</v>
      </c>
      <c r="F247" s="38">
        <f t="shared" si="2"/>
        <v>19000</v>
      </c>
    </row>
    <row r="248" spans="1:6">
      <c r="A248" s="33" t="s">
        <v>128</v>
      </c>
      <c r="B248" s="34" t="s">
        <v>129</v>
      </c>
      <c r="C248" s="35" t="s">
        <v>130</v>
      </c>
      <c r="D248" s="36">
        <v>1.6060000000000001</v>
      </c>
      <c r="E248" s="37">
        <v>75000</v>
      </c>
      <c r="F248" s="38">
        <f t="shared" si="2"/>
        <v>120450</v>
      </c>
    </row>
    <row r="249" spans="1:6">
      <c r="A249" s="33" t="s">
        <v>131</v>
      </c>
      <c r="B249" s="34" t="s">
        <v>132</v>
      </c>
      <c r="C249" s="35" t="s">
        <v>133</v>
      </c>
      <c r="D249" s="36">
        <v>20.4404</v>
      </c>
      <c r="E249" s="37">
        <v>42000</v>
      </c>
      <c r="F249" s="38">
        <f t="shared" si="2"/>
        <v>858496.8</v>
      </c>
    </row>
    <row r="250" spans="1:6">
      <c r="A250" s="33" t="s">
        <v>165</v>
      </c>
      <c r="B250" s="34" t="s">
        <v>166</v>
      </c>
      <c r="C250" s="35" t="s">
        <v>167</v>
      </c>
      <c r="D250" s="36">
        <v>33.6</v>
      </c>
      <c r="E250" s="37">
        <v>14650</v>
      </c>
      <c r="F250" s="38">
        <f t="shared" si="2"/>
        <v>492240</v>
      </c>
    </row>
    <row r="251" spans="1:6">
      <c r="A251" s="33" t="s">
        <v>168</v>
      </c>
      <c r="B251" s="34" t="s">
        <v>169</v>
      </c>
      <c r="C251" s="35" t="s">
        <v>91</v>
      </c>
      <c r="D251" s="36">
        <v>4.5</v>
      </c>
      <c r="E251" s="37">
        <v>73000</v>
      </c>
      <c r="F251" s="38">
        <f t="shared" si="2"/>
        <v>328500</v>
      </c>
    </row>
    <row r="252" spans="1:6" ht="15.75" thickBot="1">
      <c r="A252" s="25" t="s">
        <v>142</v>
      </c>
      <c r="B252" s="26" t="s">
        <v>143</v>
      </c>
      <c r="C252" s="27" t="s">
        <v>130</v>
      </c>
      <c r="D252" s="28">
        <v>2.4527999999999999</v>
      </c>
      <c r="E252" s="29">
        <v>85000</v>
      </c>
      <c r="F252" s="30">
        <f t="shared" si="2"/>
        <v>208488</v>
      </c>
    </row>
    <row r="253" spans="1:6" ht="15.75" thickBot="1">
      <c r="E253" s="31" t="s">
        <v>28</v>
      </c>
      <c r="F253" s="32">
        <f>F246+F247+F248+F249+F250+F251+F252</f>
        <v>2057774.8</v>
      </c>
    </row>
    <row r="255" spans="1:6" ht="15.75" thickBot="1">
      <c r="A255" s="19" t="s">
        <v>97</v>
      </c>
      <c r="B255" s="20"/>
      <c r="C255" s="21"/>
      <c r="D255" s="22"/>
      <c r="E255" s="23"/>
      <c r="F255" s="24"/>
    </row>
    <row r="256" spans="1:6">
      <c r="A256" s="33" t="s">
        <v>98</v>
      </c>
      <c r="B256" s="34" t="s">
        <v>99</v>
      </c>
      <c r="C256" s="35" t="s">
        <v>84</v>
      </c>
      <c r="D256" s="36"/>
      <c r="E256" s="37"/>
      <c r="F256" s="38">
        <v>98876.800000000003</v>
      </c>
    </row>
    <row r="257" spans="1:6" ht="15.75" thickBot="1">
      <c r="A257" s="25" t="s">
        <v>151</v>
      </c>
      <c r="B257" s="26" t="s">
        <v>152</v>
      </c>
      <c r="C257" s="27" t="s">
        <v>153</v>
      </c>
      <c r="D257" s="28">
        <v>0.6</v>
      </c>
      <c r="E257" s="29">
        <v>715000</v>
      </c>
      <c r="F257" s="30">
        <f>D257*E257</f>
        <v>429000</v>
      </c>
    </row>
    <row r="258" spans="1:6" ht="15.75" thickBot="1">
      <c r="E258" s="31" t="s">
        <v>49</v>
      </c>
      <c r="F258" s="32">
        <f>F256+F257</f>
        <v>527876.80000000005</v>
      </c>
    </row>
    <row r="261" spans="1:6" ht="15.75" thickBot="1">
      <c r="E261" s="31" t="s">
        <v>74</v>
      </c>
      <c r="F261" s="39">
        <f>F238+F243+F253+F258</f>
        <v>5014233.7699999996</v>
      </c>
    </row>
    <row r="264" spans="1:6">
      <c r="A264" s="6" t="s">
        <v>0</v>
      </c>
      <c r="B264" s="7" t="s">
        <v>38</v>
      </c>
      <c r="C264" s="8"/>
      <c r="D264" s="8"/>
      <c r="E264" s="9" t="s">
        <v>2</v>
      </c>
      <c r="F264" s="10" t="s">
        <v>40</v>
      </c>
    </row>
    <row r="265" spans="1:6" ht="30.75" thickBot="1">
      <c r="A265" s="12" t="s">
        <v>1</v>
      </c>
      <c r="B265" s="13" t="s">
        <v>39</v>
      </c>
      <c r="C265" s="14"/>
      <c r="D265" s="14"/>
      <c r="E265" s="14"/>
      <c r="F265" s="15"/>
    </row>
    <row r="267" spans="1:6" ht="15.75" thickBot="1">
      <c r="A267" s="16" t="s">
        <v>0</v>
      </c>
      <c r="B267" s="17" t="s">
        <v>1</v>
      </c>
      <c r="C267" s="17" t="s">
        <v>2</v>
      </c>
      <c r="D267" s="17" t="s">
        <v>3</v>
      </c>
      <c r="E267" s="17" t="s">
        <v>75</v>
      </c>
      <c r="F267" s="18" t="s">
        <v>76</v>
      </c>
    </row>
    <row r="269" spans="1:6" ht="15.75" thickBot="1">
      <c r="A269" s="19" t="s">
        <v>77</v>
      </c>
      <c r="B269" s="20"/>
      <c r="C269" s="21"/>
      <c r="D269" s="22"/>
      <c r="E269" s="23"/>
      <c r="F269" s="24"/>
    </row>
    <row r="270" spans="1:6">
      <c r="A270" s="33" t="s">
        <v>100</v>
      </c>
      <c r="B270" s="34" t="s">
        <v>101</v>
      </c>
      <c r="C270" s="35" t="s">
        <v>80</v>
      </c>
      <c r="D270" s="36">
        <v>0.70499999999999996</v>
      </c>
      <c r="E270" s="37">
        <v>142464</v>
      </c>
      <c r="F270" s="38">
        <f>D270*E270</f>
        <v>100437.12</v>
      </c>
    </row>
    <row r="271" spans="1:6" ht="15.75" thickBot="1">
      <c r="A271" s="25" t="s">
        <v>102</v>
      </c>
      <c r="B271" s="26" t="s">
        <v>103</v>
      </c>
      <c r="C271" s="27" t="s">
        <v>80</v>
      </c>
      <c r="D271" s="28">
        <v>0.70499999999999996</v>
      </c>
      <c r="E271" s="29">
        <v>87980</v>
      </c>
      <c r="F271" s="30">
        <f>D271*E271</f>
        <v>62025.899999999994</v>
      </c>
    </row>
    <row r="272" spans="1:6" ht="15.75" thickBot="1">
      <c r="E272" s="31" t="s">
        <v>13</v>
      </c>
      <c r="F272" s="32">
        <f>F270+F271</f>
        <v>162463.01999999999</v>
      </c>
    </row>
    <row r="274" spans="1:6" ht="15.75" thickBot="1">
      <c r="A274" s="19" t="s">
        <v>81</v>
      </c>
      <c r="B274" s="20"/>
      <c r="C274" s="21"/>
      <c r="D274" s="22"/>
      <c r="E274" s="23"/>
      <c r="F274" s="24"/>
    </row>
    <row r="275" spans="1:6">
      <c r="A275" s="33" t="s">
        <v>82</v>
      </c>
      <c r="B275" s="34" t="s">
        <v>83</v>
      </c>
      <c r="C275" s="35" t="s">
        <v>84</v>
      </c>
      <c r="D275" s="36"/>
      <c r="E275" s="37"/>
      <c r="F275" s="38">
        <v>6913.32</v>
      </c>
    </row>
    <row r="276" spans="1:6" ht="15.75" thickBot="1">
      <c r="A276" s="25" t="s">
        <v>117</v>
      </c>
      <c r="B276" s="26" t="s">
        <v>118</v>
      </c>
      <c r="C276" s="27" t="s">
        <v>80</v>
      </c>
      <c r="D276" s="28">
        <v>2.1000000000000001E-2</v>
      </c>
      <c r="E276" s="29">
        <v>90000</v>
      </c>
      <c r="F276" s="30">
        <f>D276*E276</f>
        <v>1890.0000000000002</v>
      </c>
    </row>
    <row r="277" spans="1:6" ht="15.75" thickBot="1">
      <c r="E277" s="31" t="s">
        <v>21</v>
      </c>
      <c r="F277" s="32">
        <f>F275+F276</f>
        <v>8803.32</v>
      </c>
    </row>
    <row r="279" spans="1:6" ht="15.75" thickBot="1">
      <c r="A279" s="19" t="s">
        <v>85</v>
      </c>
      <c r="B279" s="20"/>
      <c r="C279" s="21"/>
      <c r="D279" s="22"/>
      <c r="E279" s="23"/>
      <c r="F279" s="24"/>
    </row>
    <row r="280" spans="1:6">
      <c r="A280" s="33" t="s">
        <v>170</v>
      </c>
      <c r="B280" s="34" t="s">
        <v>126</v>
      </c>
      <c r="C280" s="35" t="s">
        <v>127</v>
      </c>
      <c r="D280" s="36">
        <v>0.21</v>
      </c>
      <c r="E280" s="37">
        <v>10000</v>
      </c>
      <c r="F280" s="38">
        <f t="shared" ref="F280:F286" si="3">D280*E280</f>
        <v>2100</v>
      </c>
    </row>
    <row r="281" spans="1:6">
      <c r="A281" s="33" t="s">
        <v>128</v>
      </c>
      <c r="B281" s="34" t="s">
        <v>129</v>
      </c>
      <c r="C281" s="35" t="s">
        <v>130</v>
      </c>
      <c r="D281" s="36">
        <v>0.11899999999999999</v>
      </c>
      <c r="E281" s="37">
        <v>75000</v>
      </c>
      <c r="F281" s="38">
        <f t="shared" si="3"/>
        <v>8925</v>
      </c>
    </row>
    <row r="282" spans="1:6">
      <c r="A282" s="33" t="s">
        <v>131</v>
      </c>
      <c r="B282" s="34" t="s">
        <v>132</v>
      </c>
      <c r="C282" s="35" t="s">
        <v>133</v>
      </c>
      <c r="D282" s="36">
        <v>1.5141</v>
      </c>
      <c r="E282" s="37">
        <v>42000</v>
      </c>
      <c r="F282" s="38">
        <f t="shared" si="3"/>
        <v>63592.2</v>
      </c>
    </row>
    <row r="283" spans="1:6">
      <c r="A283" s="33" t="s">
        <v>92</v>
      </c>
      <c r="B283" s="34" t="s">
        <v>93</v>
      </c>
      <c r="C283" s="35" t="s">
        <v>88</v>
      </c>
      <c r="D283" s="36">
        <v>1</v>
      </c>
      <c r="E283" s="37">
        <v>7000</v>
      </c>
      <c r="F283" s="38">
        <f t="shared" si="3"/>
        <v>7000</v>
      </c>
    </row>
    <row r="284" spans="1:6">
      <c r="A284" s="33" t="s">
        <v>136</v>
      </c>
      <c r="B284" s="34" t="s">
        <v>137</v>
      </c>
      <c r="C284" s="35" t="s">
        <v>96</v>
      </c>
      <c r="D284" s="36">
        <v>0.5</v>
      </c>
      <c r="E284" s="37">
        <v>5400</v>
      </c>
      <c r="F284" s="38">
        <f t="shared" si="3"/>
        <v>2700</v>
      </c>
    </row>
    <row r="285" spans="1:6">
      <c r="A285" s="33" t="s">
        <v>140</v>
      </c>
      <c r="B285" s="34" t="s">
        <v>141</v>
      </c>
      <c r="C285" s="35" t="s">
        <v>88</v>
      </c>
      <c r="D285" s="36">
        <v>1.3332999999999999</v>
      </c>
      <c r="E285" s="37">
        <v>7000</v>
      </c>
      <c r="F285" s="38">
        <f t="shared" si="3"/>
        <v>9333.1</v>
      </c>
    </row>
    <row r="286" spans="1:6" ht="15.75" thickBot="1">
      <c r="A286" s="25" t="s">
        <v>142</v>
      </c>
      <c r="B286" s="26" t="s">
        <v>143</v>
      </c>
      <c r="C286" s="27" t="s">
        <v>130</v>
      </c>
      <c r="D286" s="28">
        <v>0.1817</v>
      </c>
      <c r="E286" s="29">
        <v>85000</v>
      </c>
      <c r="F286" s="30">
        <f t="shared" si="3"/>
        <v>15444.5</v>
      </c>
    </row>
    <row r="287" spans="1:6" ht="15.75" thickBot="1">
      <c r="E287" s="31" t="s">
        <v>28</v>
      </c>
      <c r="F287" s="32">
        <f>F280+F281+F282+F283+F284+F285+F286</f>
        <v>109094.8</v>
      </c>
    </row>
    <row r="289" spans="1:6" ht="15.75" thickBot="1">
      <c r="A289" s="19" t="s">
        <v>97</v>
      </c>
      <c r="B289" s="20"/>
      <c r="C289" s="21"/>
      <c r="D289" s="22"/>
      <c r="E289" s="23"/>
      <c r="F289" s="24"/>
    </row>
    <row r="290" spans="1:6">
      <c r="A290" s="33" t="s">
        <v>98</v>
      </c>
      <c r="B290" s="34" t="s">
        <v>99</v>
      </c>
      <c r="C290" s="35" t="s">
        <v>84</v>
      </c>
      <c r="D290" s="36"/>
      <c r="E290" s="37"/>
      <c r="F290" s="38">
        <v>6913.32</v>
      </c>
    </row>
    <row r="291" spans="1:6" ht="15.75" thickBot="1">
      <c r="A291" s="25" t="s">
        <v>151</v>
      </c>
      <c r="B291" s="26" t="s">
        <v>152</v>
      </c>
      <c r="C291" s="27" t="s">
        <v>153</v>
      </c>
      <c r="D291" s="28">
        <v>0.1</v>
      </c>
      <c r="E291" s="29">
        <v>715000</v>
      </c>
      <c r="F291" s="30">
        <f>D291*E291</f>
        <v>71500</v>
      </c>
    </row>
    <row r="292" spans="1:6" ht="15.75" thickBot="1">
      <c r="E292" s="31" t="s">
        <v>49</v>
      </c>
      <c r="F292" s="32">
        <f>F290+F291</f>
        <v>78413.320000000007</v>
      </c>
    </row>
    <row r="295" spans="1:6" ht="15.75" thickBot="1">
      <c r="E295" s="31" t="s">
        <v>74</v>
      </c>
      <c r="F295" s="39">
        <f>F272+F277+F287+F292</f>
        <v>358774.46</v>
      </c>
    </row>
    <row r="298" spans="1:6">
      <c r="A298" s="6" t="s">
        <v>0</v>
      </c>
      <c r="B298" s="7" t="s">
        <v>43</v>
      </c>
      <c r="C298" s="8"/>
      <c r="D298" s="8"/>
      <c r="E298" s="9" t="s">
        <v>2</v>
      </c>
      <c r="F298" s="10" t="s">
        <v>12</v>
      </c>
    </row>
    <row r="299" spans="1:6" ht="15.75" thickBot="1">
      <c r="A299" s="12" t="s">
        <v>1</v>
      </c>
      <c r="B299" s="13" t="s">
        <v>44</v>
      </c>
      <c r="C299" s="14"/>
      <c r="D299" s="14"/>
      <c r="E299" s="14"/>
      <c r="F299" s="15"/>
    </row>
    <row r="301" spans="1:6" ht="15.75" thickBot="1">
      <c r="A301" s="16" t="s">
        <v>0</v>
      </c>
      <c r="B301" s="17" t="s">
        <v>1</v>
      </c>
      <c r="C301" s="17" t="s">
        <v>2</v>
      </c>
      <c r="D301" s="17" t="s">
        <v>3</v>
      </c>
      <c r="E301" s="17" t="s">
        <v>75</v>
      </c>
      <c r="F301" s="18" t="s">
        <v>76</v>
      </c>
    </row>
    <row r="303" spans="1:6" ht="15.75" thickBot="1">
      <c r="A303" s="19" t="s">
        <v>77</v>
      </c>
      <c r="B303" s="20"/>
      <c r="C303" s="21"/>
      <c r="D303" s="22"/>
      <c r="E303" s="23"/>
      <c r="F303" s="24"/>
    </row>
    <row r="304" spans="1:6">
      <c r="A304" s="33" t="s">
        <v>100</v>
      </c>
      <c r="B304" s="34" t="s">
        <v>101</v>
      </c>
      <c r="C304" s="35" t="s">
        <v>80</v>
      </c>
      <c r="D304" s="36">
        <v>0.02</v>
      </c>
      <c r="E304" s="37">
        <v>142464</v>
      </c>
      <c r="F304" s="38">
        <f>D304*E304</f>
        <v>2849.28</v>
      </c>
    </row>
    <row r="305" spans="1:6" ht="15.75" thickBot="1">
      <c r="A305" s="25" t="s">
        <v>102</v>
      </c>
      <c r="B305" s="26" t="s">
        <v>103</v>
      </c>
      <c r="C305" s="27" t="s">
        <v>80</v>
      </c>
      <c r="D305" s="28">
        <v>0.02</v>
      </c>
      <c r="E305" s="29">
        <v>87980</v>
      </c>
      <c r="F305" s="30">
        <f>D305*E305</f>
        <v>1759.6000000000001</v>
      </c>
    </row>
    <row r="306" spans="1:6" ht="15.75" thickBot="1">
      <c r="E306" s="31" t="s">
        <v>13</v>
      </c>
      <c r="F306" s="32">
        <f>F304+F305</f>
        <v>4608.88</v>
      </c>
    </row>
    <row r="308" spans="1:6" ht="15.75" thickBot="1">
      <c r="A308" s="19" t="s">
        <v>81</v>
      </c>
      <c r="B308" s="20"/>
      <c r="C308" s="21"/>
      <c r="D308" s="22"/>
      <c r="E308" s="23"/>
      <c r="F308" s="24"/>
    </row>
    <row r="309" spans="1:6" ht="15.75" thickBot="1">
      <c r="A309" s="25" t="s">
        <v>82</v>
      </c>
      <c r="B309" s="26" t="s">
        <v>83</v>
      </c>
      <c r="C309" s="27" t="s">
        <v>84</v>
      </c>
      <c r="D309" s="28"/>
      <c r="E309" s="29"/>
      <c r="F309" s="30">
        <v>230.44</v>
      </c>
    </row>
    <row r="310" spans="1:6" ht="15.75" thickBot="1">
      <c r="E310" s="31" t="s">
        <v>21</v>
      </c>
      <c r="F310" s="32">
        <f>F309</f>
        <v>230.44</v>
      </c>
    </row>
    <row r="312" spans="1:6" ht="15.75" thickBot="1">
      <c r="A312" s="19" t="s">
        <v>85</v>
      </c>
      <c r="B312" s="20"/>
      <c r="C312" s="21"/>
      <c r="D312" s="22"/>
      <c r="E312" s="23"/>
      <c r="F312" s="24"/>
    </row>
    <row r="313" spans="1:6">
      <c r="A313" s="33" t="s">
        <v>171</v>
      </c>
      <c r="B313" s="34" t="s">
        <v>172</v>
      </c>
      <c r="C313" s="35" t="s">
        <v>173</v>
      </c>
      <c r="D313" s="36">
        <v>0.05</v>
      </c>
      <c r="E313" s="37">
        <v>40000</v>
      </c>
      <c r="F313" s="38">
        <f>D313*E313</f>
        <v>2000</v>
      </c>
    </row>
    <row r="314" spans="1:6">
      <c r="A314" s="33" t="s">
        <v>174</v>
      </c>
      <c r="B314" s="34" t="s">
        <v>175</v>
      </c>
      <c r="C314" s="35" t="s">
        <v>33</v>
      </c>
      <c r="D314" s="36">
        <v>1</v>
      </c>
      <c r="E314" s="37">
        <v>1800</v>
      </c>
      <c r="F314" s="38">
        <f>D314*E314</f>
        <v>1800</v>
      </c>
    </row>
    <row r="315" spans="1:6" ht="15.75" thickBot="1">
      <c r="A315" s="25" t="s">
        <v>176</v>
      </c>
      <c r="B315" s="26" t="s">
        <v>177</v>
      </c>
      <c r="C315" s="27" t="s">
        <v>88</v>
      </c>
      <c r="D315" s="28">
        <v>1.05</v>
      </c>
      <c r="E315" s="29">
        <v>26000</v>
      </c>
      <c r="F315" s="30">
        <f>D315*E315</f>
        <v>27300</v>
      </c>
    </row>
    <row r="316" spans="1:6" ht="15.75" thickBot="1">
      <c r="E316" s="31" t="s">
        <v>28</v>
      </c>
      <c r="F316" s="32">
        <f>F313+F314+F315</f>
        <v>31100</v>
      </c>
    </row>
    <row r="318" spans="1:6" ht="15.75" thickBot="1">
      <c r="A318" s="19" t="s">
        <v>97</v>
      </c>
      <c r="B318" s="20"/>
      <c r="C318" s="21"/>
      <c r="D318" s="22"/>
      <c r="E318" s="23"/>
      <c r="F318" s="24"/>
    </row>
    <row r="319" spans="1:6">
      <c r="A319" s="33" t="s">
        <v>98</v>
      </c>
      <c r="B319" s="34" t="s">
        <v>99</v>
      </c>
      <c r="C319" s="35" t="s">
        <v>84</v>
      </c>
      <c r="D319" s="36"/>
      <c r="E319" s="37"/>
      <c r="F319" s="38">
        <v>230.44</v>
      </c>
    </row>
    <row r="320" spans="1:6">
      <c r="A320" s="33" t="s">
        <v>151</v>
      </c>
      <c r="B320" s="34" t="s">
        <v>152</v>
      </c>
      <c r="C320" s="35" t="s">
        <v>153</v>
      </c>
      <c r="D320" s="36">
        <v>1E-3</v>
      </c>
      <c r="E320" s="37">
        <v>715000</v>
      </c>
      <c r="F320" s="38">
        <f>D320*E320</f>
        <v>715</v>
      </c>
    </row>
    <row r="321" spans="1:6" ht="15.75" thickBot="1">
      <c r="A321" s="25" t="s">
        <v>154</v>
      </c>
      <c r="B321" s="26" t="s">
        <v>155</v>
      </c>
      <c r="C321" s="27" t="s">
        <v>153</v>
      </c>
      <c r="D321" s="28">
        <v>0.01</v>
      </c>
      <c r="E321" s="29">
        <v>60000</v>
      </c>
      <c r="F321" s="30">
        <f>D321*E321</f>
        <v>600</v>
      </c>
    </row>
    <row r="322" spans="1:6" ht="15.75" thickBot="1">
      <c r="E322" s="31" t="s">
        <v>49</v>
      </c>
      <c r="F322" s="32">
        <f>F319+F320+F321</f>
        <v>1545.44</v>
      </c>
    </row>
    <row r="325" spans="1:6" ht="15.75" thickBot="1">
      <c r="E325" s="31" t="s">
        <v>74</v>
      </c>
      <c r="F325" s="39">
        <f>F306+F310+F316+F322</f>
        <v>37484.76</v>
      </c>
    </row>
    <row r="328" spans="1:6">
      <c r="A328" s="6" t="s">
        <v>0</v>
      </c>
      <c r="B328" s="7" t="s">
        <v>45</v>
      </c>
      <c r="C328" s="8"/>
      <c r="D328" s="8"/>
      <c r="E328" s="9" t="s">
        <v>2</v>
      </c>
      <c r="F328" s="10" t="s">
        <v>12</v>
      </c>
    </row>
    <row r="329" spans="1:6" ht="15.75" thickBot="1">
      <c r="A329" s="12" t="s">
        <v>1</v>
      </c>
      <c r="B329" s="13" t="s">
        <v>46</v>
      </c>
      <c r="C329" s="14"/>
      <c r="D329" s="14"/>
      <c r="E329" s="14"/>
      <c r="F329" s="15"/>
    </row>
    <row r="331" spans="1:6" ht="15.75" thickBot="1">
      <c r="A331" s="16" t="s">
        <v>0</v>
      </c>
      <c r="B331" s="17" t="s">
        <v>1</v>
      </c>
      <c r="C331" s="17" t="s">
        <v>2</v>
      </c>
      <c r="D331" s="17" t="s">
        <v>3</v>
      </c>
      <c r="E331" s="17" t="s">
        <v>75</v>
      </c>
      <c r="F331" s="18" t="s">
        <v>76</v>
      </c>
    </row>
    <row r="333" spans="1:6" ht="15.75" thickBot="1">
      <c r="A333" s="19" t="s">
        <v>77</v>
      </c>
      <c r="B333" s="20"/>
      <c r="C333" s="21"/>
      <c r="D333" s="22"/>
      <c r="E333" s="23"/>
      <c r="F333" s="24"/>
    </row>
    <row r="334" spans="1:6">
      <c r="A334" s="33" t="s">
        <v>100</v>
      </c>
      <c r="B334" s="34" t="s">
        <v>101</v>
      </c>
      <c r="C334" s="35" t="s">
        <v>80</v>
      </c>
      <c r="D334" s="36">
        <v>0.02</v>
      </c>
      <c r="E334" s="37">
        <v>142464</v>
      </c>
      <c r="F334" s="38">
        <f>D334*E334</f>
        <v>2849.28</v>
      </c>
    </row>
    <row r="335" spans="1:6" ht="15.75" thickBot="1">
      <c r="A335" s="25" t="s">
        <v>102</v>
      </c>
      <c r="B335" s="26" t="s">
        <v>103</v>
      </c>
      <c r="C335" s="27" t="s">
        <v>80</v>
      </c>
      <c r="D335" s="28">
        <v>0.02</v>
      </c>
      <c r="E335" s="29">
        <v>87980</v>
      </c>
      <c r="F335" s="30">
        <f>D335*E335</f>
        <v>1759.6000000000001</v>
      </c>
    </row>
    <row r="336" spans="1:6" ht="15.75" thickBot="1">
      <c r="E336" s="31" t="s">
        <v>13</v>
      </c>
      <c r="F336" s="32">
        <f>F334+F335</f>
        <v>4608.88</v>
      </c>
    </row>
    <row r="338" spans="1:6" ht="15.75" thickBot="1">
      <c r="A338" s="19" t="s">
        <v>81</v>
      </c>
      <c r="B338" s="20"/>
      <c r="C338" s="21"/>
      <c r="D338" s="22"/>
      <c r="E338" s="23"/>
      <c r="F338" s="24"/>
    </row>
    <row r="339" spans="1:6" ht="15.75" thickBot="1">
      <c r="A339" s="25" t="s">
        <v>82</v>
      </c>
      <c r="B339" s="26" t="s">
        <v>83</v>
      </c>
      <c r="C339" s="27" t="s">
        <v>84</v>
      </c>
      <c r="D339" s="28"/>
      <c r="E339" s="29"/>
      <c r="F339" s="30">
        <v>230.44</v>
      </c>
    </row>
    <row r="340" spans="1:6" ht="15.75" thickBot="1">
      <c r="E340" s="31" t="s">
        <v>21</v>
      </c>
      <c r="F340" s="32">
        <f>F339</f>
        <v>230.44</v>
      </c>
    </row>
    <row r="342" spans="1:6" ht="15.75" thickBot="1">
      <c r="A342" s="19" t="s">
        <v>85</v>
      </c>
      <c r="B342" s="20"/>
      <c r="C342" s="21"/>
      <c r="D342" s="22"/>
      <c r="E342" s="23"/>
      <c r="F342" s="24"/>
    </row>
    <row r="343" spans="1:6">
      <c r="A343" s="33" t="s">
        <v>178</v>
      </c>
      <c r="B343" s="34" t="s">
        <v>179</v>
      </c>
      <c r="C343" s="35" t="s">
        <v>88</v>
      </c>
      <c r="D343" s="36">
        <v>1.05</v>
      </c>
      <c r="E343" s="37">
        <v>14000</v>
      </c>
      <c r="F343" s="38">
        <f>D343*E343</f>
        <v>14700</v>
      </c>
    </row>
    <row r="344" spans="1:6">
      <c r="A344" s="33" t="s">
        <v>171</v>
      </c>
      <c r="B344" s="34" t="s">
        <v>172</v>
      </c>
      <c r="C344" s="35" t="s">
        <v>173</v>
      </c>
      <c r="D344" s="36">
        <v>0.05</v>
      </c>
      <c r="E344" s="37">
        <v>40000</v>
      </c>
      <c r="F344" s="38">
        <f>D344*E344</f>
        <v>2000</v>
      </c>
    </row>
    <row r="345" spans="1:6" ht="15.75" thickBot="1">
      <c r="A345" s="25" t="s">
        <v>174</v>
      </c>
      <c r="B345" s="26" t="s">
        <v>175</v>
      </c>
      <c r="C345" s="27" t="s">
        <v>33</v>
      </c>
      <c r="D345" s="28">
        <v>1</v>
      </c>
      <c r="E345" s="29">
        <v>1800</v>
      </c>
      <c r="F345" s="30">
        <f>D345*E345</f>
        <v>1800</v>
      </c>
    </row>
    <row r="346" spans="1:6" ht="15.75" thickBot="1">
      <c r="E346" s="31" t="s">
        <v>28</v>
      </c>
      <c r="F346" s="32">
        <f>F343+F344+F345</f>
        <v>18500</v>
      </c>
    </row>
    <row r="348" spans="1:6" ht="15.75" thickBot="1">
      <c r="A348" s="19" t="s">
        <v>97</v>
      </c>
      <c r="B348" s="20"/>
      <c r="C348" s="21"/>
      <c r="D348" s="22"/>
      <c r="E348" s="23"/>
      <c r="F348" s="24"/>
    </row>
    <row r="349" spans="1:6">
      <c r="A349" s="33" t="s">
        <v>98</v>
      </c>
      <c r="B349" s="34" t="s">
        <v>99</v>
      </c>
      <c r="C349" s="35" t="s">
        <v>84</v>
      </c>
      <c r="D349" s="36"/>
      <c r="E349" s="37"/>
      <c r="F349" s="38">
        <v>230.44</v>
      </c>
    </row>
    <row r="350" spans="1:6">
      <c r="A350" s="33" t="s">
        <v>151</v>
      </c>
      <c r="B350" s="34" t="s">
        <v>152</v>
      </c>
      <c r="C350" s="35" t="s">
        <v>153</v>
      </c>
      <c r="D350" s="36">
        <v>1E-3</v>
      </c>
      <c r="E350" s="37">
        <v>715000</v>
      </c>
      <c r="F350" s="38">
        <f>D350*E350</f>
        <v>715</v>
      </c>
    </row>
    <row r="351" spans="1:6" ht="15.75" thickBot="1">
      <c r="A351" s="25" t="s">
        <v>154</v>
      </c>
      <c r="B351" s="26" t="s">
        <v>155</v>
      </c>
      <c r="C351" s="27" t="s">
        <v>153</v>
      </c>
      <c r="D351" s="28">
        <v>0.01</v>
      </c>
      <c r="E351" s="29">
        <v>60000</v>
      </c>
      <c r="F351" s="30">
        <f>D351*E351</f>
        <v>600</v>
      </c>
    </row>
    <row r="352" spans="1:6" ht="15.75" thickBot="1">
      <c r="E352" s="31" t="s">
        <v>49</v>
      </c>
      <c r="F352" s="32">
        <f>F349+F350+F351</f>
        <v>1545.44</v>
      </c>
    </row>
    <row r="355" spans="1:6" ht="15.75" thickBot="1">
      <c r="E355" s="31" t="s">
        <v>74</v>
      </c>
      <c r="F355" s="39">
        <f>F336+F340+F346+F352</f>
        <v>24884.76</v>
      </c>
    </row>
    <row r="358" spans="1:6">
      <c r="A358" s="6" t="s">
        <v>0</v>
      </c>
      <c r="B358" s="7" t="s">
        <v>47</v>
      </c>
      <c r="C358" s="8"/>
      <c r="D358" s="8"/>
      <c r="E358" s="9" t="s">
        <v>2</v>
      </c>
      <c r="F358" s="10" t="s">
        <v>12</v>
      </c>
    </row>
    <row r="359" spans="1:6" ht="15.75" thickBot="1">
      <c r="A359" s="12" t="s">
        <v>1</v>
      </c>
      <c r="B359" s="13" t="s">
        <v>48</v>
      </c>
      <c r="C359" s="14"/>
      <c r="D359" s="14"/>
      <c r="E359" s="14"/>
      <c r="F359" s="15"/>
    </row>
    <row r="361" spans="1:6" ht="15.75" thickBot="1">
      <c r="A361" s="16" t="s">
        <v>0</v>
      </c>
      <c r="B361" s="17" t="s">
        <v>1</v>
      </c>
      <c r="C361" s="17" t="s">
        <v>2</v>
      </c>
      <c r="D361" s="17" t="s">
        <v>3</v>
      </c>
      <c r="E361" s="17" t="s">
        <v>75</v>
      </c>
      <c r="F361" s="18" t="s">
        <v>76</v>
      </c>
    </row>
    <row r="363" spans="1:6" ht="15.75" thickBot="1">
      <c r="A363" s="19" t="s">
        <v>77</v>
      </c>
      <c r="B363" s="20"/>
      <c r="C363" s="21"/>
      <c r="D363" s="22"/>
      <c r="E363" s="23"/>
      <c r="F363" s="24"/>
    </row>
    <row r="364" spans="1:6">
      <c r="A364" s="33" t="s">
        <v>100</v>
      </c>
      <c r="B364" s="34" t="s">
        <v>101</v>
      </c>
      <c r="C364" s="35" t="s">
        <v>80</v>
      </c>
      <c r="D364" s="36">
        <v>0.02</v>
      </c>
      <c r="E364" s="37">
        <v>142464</v>
      </c>
      <c r="F364" s="38">
        <f>D364*E364</f>
        <v>2849.28</v>
      </c>
    </row>
    <row r="365" spans="1:6" ht="15.75" thickBot="1">
      <c r="A365" s="25" t="s">
        <v>102</v>
      </c>
      <c r="B365" s="26" t="s">
        <v>103</v>
      </c>
      <c r="C365" s="27" t="s">
        <v>80</v>
      </c>
      <c r="D365" s="28">
        <v>0.02</v>
      </c>
      <c r="E365" s="29">
        <v>87980</v>
      </c>
      <c r="F365" s="30">
        <f>D365*E365</f>
        <v>1759.6000000000001</v>
      </c>
    </row>
    <row r="366" spans="1:6" ht="15.75" thickBot="1">
      <c r="E366" s="31" t="s">
        <v>13</v>
      </c>
      <c r="F366" s="32">
        <f>F364+F365</f>
        <v>4608.88</v>
      </c>
    </row>
    <row r="368" spans="1:6" ht="15.75" thickBot="1">
      <c r="A368" s="19" t="s">
        <v>81</v>
      </c>
      <c r="B368" s="20"/>
      <c r="C368" s="21"/>
      <c r="D368" s="22"/>
      <c r="E368" s="23"/>
      <c r="F368" s="24"/>
    </row>
    <row r="369" spans="1:6" ht="15.75" thickBot="1">
      <c r="A369" s="25" t="s">
        <v>82</v>
      </c>
      <c r="B369" s="26" t="s">
        <v>83</v>
      </c>
      <c r="C369" s="27" t="s">
        <v>84</v>
      </c>
      <c r="D369" s="28"/>
      <c r="E369" s="29"/>
      <c r="F369" s="30">
        <v>230.44</v>
      </c>
    </row>
    <row r="370" spans="1:6" ht="15.75" thickBot="1">
      <c r="E370" s="31" t="s">
        <v>21</v>
      </c>
      <c r="F370" s="32">
        <f>F369</f>
        <v>230.44</v>
      </c>
    </row>
    <row r="372" spans="1:6" ht="15.75" thickBot="1">
      <c r="A372" s="19" t="s">
        <v>85</v>
      </c>
      <c r="B372" s="20"/>
      <c r="C372" s="21"/>
      <c r="D372" s="22"/>
      <c r="E372" s="23"/>
      <c r="F372" s="24"/>
    </row>
    <row r="373" spans="1:6">
      <c r="A373" s="33" t="s">
        <v>180</v>
      </c>
      <c r="B373" s="34" t="s">
        <v>181</v>
      </c>
      <c r="C373" s="35" t="s">
        <v>88</v>
      </c>
      <c r="D373" s="36">
        <v>1.05</v>
      </c>
      <c r="E373" s="37">
        <v>16000</v>
      </c>
      <c r="F373" s="38">
        <f>D373*E373</f>
        <v>16800</v>
      </c>
    </row>
    <row r="374" spans="1:6">
      <c r="A374" s="33" t="s">
        <v>171</v>
      </c>
      <c r="B374" s="34" t="s">
        <v>172</v>
      </c>
      <c r="C374" s="35" t="s">
        <v>173</v>
      </c>
      <c r="D374" s="36">
        <v>0.05</v>
      </c>
      <c r="E374" s="37">
        <v>40000</v>
      </c>
      <c r="F374" s="38">
        <f>D374*E374</f>
        <v>2000</v>
      </c>
    </row>
    <row r="375" spans="1:6" ht="15.75" thickBot="1">
      <c r="A375" s="25" t="s">
        <v>174</v>
      </c>
      <c r="B375" s="26" t="s">
        <v>175</v>
      </c>
      <c r="C375" s="27" t="s">
        <v>33</v>
      </c>
      <c r="D375" s="28">
        <v>1</v>
      </c>
      <c r="E375" s="29">
        <v>1800</v>
      </c>
      <c r="F375" s="30">
        <f>D375*E375</f>
        <v>1800</v>
      </c>
    </row>
    <row r="376" spans="1:6" ht="15.75" thickBot="1">
      <c r="E376" s="31" t="s">
        <v>28</v>
      </c>
      <c r="F376" s="32">
        <f>F373+F374+F375</f>
        <v>20600</v>
      </c>
    </row>
    <row r="378" spans="1:6" ht="15.75" thickBot="1">
      <c r="A378" s="19" t="s">
        <v>97</v>
      </c>
      <c r="B378" s="20"/>
      <c r="C378" s="21"/>
      <c r="D378" s="22"/>
      <c r="E378" s="23"/>
      <c r="F378" s="24"/>
    </row>
    <row r="379" spans="1:6">
      <c r="A379" s="33" t="s">
        <v>98</v>
      </c>
      <c r="B379" s="34" t="s">
        <v>99</v>
      </c>
      <c r="C379" s="35" t="s">
        <v>84</v>
      </c>
      <c r="D379" s="36"/>
      <c r="E379" s="37"/>
      <c r="F379" s="38">
        <v>230.44</v>
      </c>
    </row>
    <row r="380" spans="1:6">
      <c r="A380" s="33" t="s">
        <v>151</v>
      </c>
      <c r="B380" s="34" t="s">
        <v>152</v>
      </c>
      <c r="C380" s="35" t="s">
        <v>153</v>
      </c>
      <c r="D380" s="36">
        <v>1E-3</v>
      </c>
      <c r="E380" s="37">
        <v>715000</v>
      </c>
      <c r="F380" s="38">
        <f>D380*E380</f>
        <v>715</v>
      </c>
    </row>
    <row r="381" spans="1:6" ht="15.75" thickBot="1">
      <c r="A381" s="25" t="s">
        <v>154</v>
      </c>
      <c r="B381" s="26" t="s">
        <v>155</v>
      </c>
      <c r="C381" s="27" t="s">
        <v>153</v>
      </c>
      <c r="D381" s="28">
        <v>0.01</v>
      </c>
      <c r="E381" s="29">
        <v>60000</v>
      </c>
      <c r="F381" s="30">
        <f>D381*E381</f>
        <v>600</v>
      </c>
    </row>
    <row r="382" spans="1:6" ht="15.75" thickBot="1">
      <c r="E382" s="31" t="s">
        <v>49</v>
      </c>
      <c r="F382" s="32">
        <f>F379+F380+F381</f>
        <v>1545.44</v>
      </c>
    </row>
    <row r="385" spans="1:6" ht="15.75" thickBot="1">
      <c r="E385" s="31" t="s">
        <v>74</v>
      </c>
      <c r="F385" s="39">
        <f>F366+F370+F376+F382</f>
        <v>26984.76</v>
      </c>
    </row>
    <row r="388" spans="1:6">
      <c r="A388" s="6" t="s">
        <v>0</v>
      </c>
      <c r="B388" s="7" t="s">
        <v>52</v>
      </c>
      <c r="C388" s="8"/>
      <c r="D388" s="8"/>
      <c r="E388" s="9" t="s">
        <v>2</v>
      </c>
      <c r="F388" s="10" t="s">
        <v>12</v>
      </c>
    </row>
    <row r="389" spans="1:6" ht="15.75" thickBot="1">
      <c r="A389" s="12" t="s">
        <v>1</v>
      </c>
      <c r="B389" s="13" t="s">
        <v>53</v>
      </c>
      <c r="C389" s="14"/>
      <c r="D389" s="14"/>
      <c r="E389" s="14"/>
      <c r="F389" s="15"/>
    </row>
    <row r="391" spans="1:6" ht="15.75" thickBot="1">
      <c r="A391" s="16" t="s">
        <v>0</v>
      </c>
      <c r="B391" s="17" t="s">
        <v>1</v>
      </c>
      <c r="C391" s="17" t="s">
        <v>2</v>
      </c>
      <c r="D391" s="17" t="s">
        <v>3</v>
      </c>
      <c r="E391" s="17" t="s">
        <v>75</v>
      </c>
      <c r="F391" s="18" t="s">
        <v>76</v>
      </c>
    </row>
    <row r="393" spans="1:6" ht="15.75" thickBot="1">
      <c r="A393" s="19" t="s">
        <v>77</v>
      </c>
      <c r="B393" s="20"/>
      <c r="C393" s="21"/>
      <c r="D393" s="22"/>
      <c r="E393" s="23"/>
      <c r="F393" s="24"/>
    </row>
    <row r="394" spans="1:6">
      <c r="A394" s="33" t="s">
        <v>100</v>
      </c>
      <c r="B394" s="34" t="s">
        <v>101</v>
      </c>
      <c r="C394" s="35" t="s">
        <v>80</v>
      </c>
      <c r="D394" s="36">
        <v>1.0999999999999999E-2</v>
      </c>
      <c r="E394" s="37">
        <v>142464</v>
      </c>
      <c r="F394" s="38">
        <f>D394*E394</f>
        <v>1567.1039999999998</v>
      </c>
    </row>
    <row r="395" spans="1:6" ht="15.75" thickBot="1">
      <c r="A395" s="25" t="s">
        <v>102</v>
      </c>
      <c r="B395" s="26" t="s">
        <v>103</v>
      </c>
      <c r="C395" s="27" t="s">
        <v>80</v>
      </c>
      <c r="D395" s="28">
        <v>1.0999999999999999E-2</v>
      </c>
      <c r="E395" s="29">
        <v>87980</v>
      </c>
      <c r="F395" s="30">
        <f>D395*E395</f>
        <v>967.78</v>
      </c>
    </row>
    <row r="396" spans="1:6" ht="15.75" thickBot="1">
      <c r="E396" s="31" t="s">
        <v>13</v>
      </c>
      <c r="F396" s="32">
        <f>F394+F395</f>
        <v>2534.884</v>
      </c>
    </row>
    <row r="398" spans="1:6" ht="15.75" thickBot="1">
      <c r="A398" s="19" t="s">
        <v>81</v>
      </c>
      <c r="B398" s="20"/>
      <c r="C398" s="21"/>
      <c r="D398" s="22"/>
      <c r="E398" s="23"/>
      <c r="F398" s="24"/>
    </row>
    <row r="399" spans="1:6" ht="15.75" thickBot="1">
      <c r="A399" s="25" t="s">
        <v>82</v>
      </c>
      <c r="B399" s="26" t="s">
        <v>83</v>
      </c>
      <c r="C399" s="27" t="s">
        <v>84</v>
      </c>
      <c r="D399" s="28"/>
      <c r="E399" s="29"/>
      <c r="F399" s="30">
        <v>126.74</v>
      </c>
    </row>
    <row r="400" spans="1:6" ht="15.75" thickBot="1">
      <c r="E400" s="31" t="s">
        <v>21</v>
      </c>
      <c r="F400" s="32">
        <f>F399</f>
        <v>126.74</v>
      </c>
    </row>
    <row r="402" spans="1:6" ht="15.75" thickBot="1">
      <c r="A402" s="19" t="s">
        <v>85</v>
      </c>
      <c r="B402" s="20"/>
      <c r="C402" s="21"/>
      <c r="D402" s="22"/>
      <c r="E402" s="23"/>
      <c r="F402" s="24"/>
    </row>
    <row r="403" spans="1:6">
      <c r="A403" s="33" t="s">
        <v>182</v>
      </c>
      <c r="B403" s="34" t="s">
        <v>183</v>
      </c>
      <c r="C403" s="35" t="s">
        <v>33</v>
      </c>
      <c r="D403" s="36">
        <v>1</v>
      </c>
      <c r="E403" s="37">
        <v>567</v>
      </c>
      <c r="F403" s="38">
        <f>D403*E403</f>
        <v>567</v>
      </c>
    </row>
    <row r="404" spans="1:6" ht="15.75" thickBot="1">
      <c r="A404" s="25" t="s">
        <v>184</v>
      </c>
      <c r="B404" s="26" t="s">
        <v>185</v>
      </c>
      <c r="C404" s="27" t="s">
        <v>88</v>
      </c>
      <c r="D404" s="28">
        <v>1.05</v>
      </c>
      <c r="E404" s="29">
        <v>10500</v>
      </c>
      <c r="F404" s="30">
        <f>D404*E404</f>
        <v>11025</v>
      </c>
    </row>
    <row r="405" spans="1:6" ht="15.75" thickBot="1">
      <c r="E405" s="31" t="s">
        <v>28</v>
      </c>
      <c r="F405" s="32">
        <f>F403+F404</f>
        <v>11592</v>
      </c>
    </row>
    <row r="407" spans="1:6" ht="15.75" thickBot="1">
      <c r="A407" s="19" t="s">
        <v>97</v>
      </c>
      <c r="B407" s="20"/>
      <c r="C407" s="21"/>
      <c r="D407" s="22"/>
      <c r="E407" s="23"/>
      <c r="F407" s="24"/>
    </row>
    <row r="408" spans="1:6">
      <c r="A408" s="33" t="s">
        <v>98</v>
      </c>
      <c r="B408" s="34" t="s">
        <v>99</v>
      </c>
      <c r="C408" s="35" t="s">
        <v>84</v>
      </c>
      <c r="D408" s="36"/>
      <c r="E408" s="37"/>
      <c r="F408" s="38">
        <v>126.74</v>
      </c>
    </row>
    <row r="409" spans="1:6">
      <c r="A409" s="33" t="s">
        <v>151</v>
      </c>
      <c r="B409" s="34" t="s">
        <v>152</v>
      </c>
      <c r="C409" s="35" t="s">
        <v>153</v>
      </c>
      <c r="D409" s="36">
        <v>1E-3</v>
      </c>
      <c r="E409" s="37">
        <v>715000</v>
      </c>
      <c r="F409" s="38">
        <f>D409*E409</f>
        <v>715</v>
      </c>
    </row>
    <row r="410" spans="1:6" ht="15.75" thickBot="1">
      <c r="A410" s="25" t="s">
        <v>154</v>
      </c>
      <c r="B410" s="26" t="s">
        <v>155</v>
      </c>
      <c r="C410" s="27" t="s">
        <v>153</v>
      </c>
      <c r="D410" s="28">
        <v>0.01</v>
      </c>
      <c r="E410" s="29">
        <v>60000</v>
      </c>
      <c r="F410" s="30">
        <f>D410*E410</f>
        <v>600</v>
      </c>
    </row>
    <row r="411" spans="1:6" ht="15.75" thickBot="1">
      <c r="E411" s="31" t="s">
        <v>49</v>
      </c>
      <c r="F411" s="32">
        <f>F408+F409+F410</f>
        <v>1441.74</v>
      </c>
    </row>
    <row r="414" spans="1:6" ht="15.75" thickBot="1">
      <c r="E414" s="31" t="s">
        <v>74</v>
      </c>
      <c r="F414" s="39">
        <f>F396+F400+F405+F411</f>
        <v>15695.364</v>
      </c>
    </row>
    <row r="417" spans="1:6">
      <c r="A417" s="6" t="s">
        <v>0</v>
      </c>
      <c r="B417" s="7" t="s">
        <v>54</v>
      </c>
      <c r="C417" s="8"/>
      <c r="D417" s="8"/>
      <c r="E417" s="9" t="s">
        <v>2</v>
      </c>
      <c r="F417" s="10" t="s">
        <v>12</v>
      </c>
    </row>
    <row r="418" spans="1:6" ht="15.75" thickBot="1">
      <c r="A418" s="12" t="s">
        <v>1</v>
      </c>
      <c r="B418" s="13" t="s">
        <v>55</v>
      </c>
      <c r="C418" s="14"/>
      <c r="D418" s="14"/>
      <c r="E418" s="14"/>
      <c r="F418" s="15"/>
    </row>
    <row r="420" spans="1:6" ht="15.75" thickBot="1">
      <c r="A420" s="16" t="s">
        <v>0</v>
      </c>
      <c r="B420" s="17" t="s">
        <v>1</v>
      </c>
      <c r="C420" s="17" t="s">
        <v>2</v>
      </c>
      <c r="D420" s="17" t="s">
        <v>3</v>
      </c>
      <c r="E420" s="17" t="s">
        <v>75</v>
      </c>
      <c r="F420" s="18" t="s">
        <v>76</v>
      </c>
    </row>
    <row r="422" spans="1:6" ht="15.75" thickBot="1">
      <c r="A422" s="19" t="s">
        <v>77</v>
      </c>
      <c r="B422" s="20"/>
      <c r="C422" s="21"/>
      <c r="D422" s="22"/>
      <c r="E422" s="23"/>
      <c r="F422" s="24"/>
    </row>
    <row r="423" spans="1:6">
      <c r="A423" s="33" t="s">
        <v>100</v>
      </c>
      <c r="B423" s="34" t="s">
        <v>101</v>
      </c>
      <c r="C423" s="35" t="s">
        <v>80</v>
      </c>
      <c r="D423" s="36">
        <v>0.01</v>
      </c>
      <c r="E423" s="37">
        <v>142464</v>
      </c>
      <c r="F423" s="38">
        <f>D423*E423</f>
        <v>1424.64</v>
      </c>
    </row>
    <row r="424" spans="1:6" ht="15.75" thickBot="1">
      <c r="A424" s="25" t="s">
        <v>102</v>
      </c>
      <c r="B424" s="26" t="s">
        <v>103</v>
      </c>
      <c r="C424" s="27" t="s">
        <v>80</v>
      </c>
      <c r="D424" s="28">
        <v>0.01</v>
      </c>
      <c r="E424" s="29">
        <v>87980</v>
      </c>
      <c r="F424" s="30">
        <f>D424*E424</f>
        <v>879.80000000000007</v>
      </c>
    </row>
    <row r="425" spans="1:6" ht="15.75" thickBot="1">
      <c r="E425" s="31" t="s">
        <v>13</v>
      </c>
      <c r="F425" s="32">
        <f>F423+F424</f>
        <v>2304.44</v>
      </c>
    </row>
    <row r="427" spans="1:6" ht="15.75" thickBot="1">
      <c r="A427" s="19" t="s">
        <v>81</v>
      </c>
      <c r="B427" s="20"/>
      <c r="C427" s="21"/>
      <c r="D427" s="22"/>
      <c r="E427" s="23"/>
      <c r="F427" s="24"/>
    </row>
    <row r="428" spans="1:6" ht="15.75" thickBot="1">
      <c r="A428" s="25" t="s">
        <v>82</v>
      </c>
      <c r="B428" s="26" t="s">
        <v>83</v>
      </c>
      <c r="C428" s="27" t="s">
        <v>84</v>
      </c>
      <c r="D428" s="28"/>
      <c r="E428" s="29"/>
      <c r="F428" s="30">
        <v>115.22</v>
      </c>
    </row>
    <row r="429" spans="1:6" ht="15.75" thickBot="1">
      <c r="E429" s="31" t="s">
        <v>21</v>
      </c>
      <c r="F429" s="32">
        <f>F428</f>
        <v>115.22</v>
      </c>
    </row>
    <row r="431" spans="1:6" ht="15.75" thickBot="1">
      <c r="A431" s="19" t="s">
        <v>85</v>
      </c>
      <c r="B431" s="20"/>
      <c r="C431" s="21"/>
      <c r="D431" s="22"/>
      <c r="E431" s="23"/>
      <c r="F431" s="24"/>
    </row>
    <row r="432" spans="1:6">
      <c r="A432" s="33" t="s">
        <v>182</v>
      </c>
      <c r="B432" s="34" t="s">
        <v>183</v>
      </c>
      <c r="C432" s="35" t="s">
        <v>33</v>
      </c>
      <c r="D432" s="36">
        <v>1</v>
      </c>
      <c r="E432" s="37">
        <v>567</v>
      </c>
      <c r="F432" s="38">
        <f>D432*E432</f>
        <v>567</v>
      </c>
    </row>
    <row r="433" spans="1:6" ht="15.75" thickBot="1">
      <c r="A433" s="25" t="s">
        <v>186</v>
      </c>
      <c r="B433" s="26" t="s">
        <v>187</v>
      </c>
      <c r="C433" s="27" t="s">
        <v>88</v>
      </c>
      <c r="D433" s="28">
        <v>1.05</v>
      </c>
      <c r="E433" s="29">
        <v>8800</v>
      </c>
      <c r="F433" s="30">
        <f>D433*E433</f>
        <v>9240</v>
      </c>
    </row>
    <row r="434" spans="1:6" ht="15.75" thickBot="1">
      <c r="E434" s="31" t="s">
        <v>28</v>
      </c>
      <c r="F434" s="32">
        <f>F432+F433</f>
        <v>9807</v>
      </c>
    </row>
    <row r="436" spans="1:6" ht="15.75" thickBot="1">
      <c r="A436" s="19" t="s">
        <v>97</v>
      </c>
      <c r="B436" s="20"/>
      <c r="C436" s="21"/>
      <c r="D436" s="22"/>
      <c r="E436" s="23"/>
      <c r="F436" s="24"/>
    </row>
    <row r="437" spans="1:6">
      <c r="A437" s="33" t="s">
        <v>98</v>
      </c>
      <c r="B437" s="34" t="s">
        <v>99</v>
      </c>
      <c r="C437" s="35" t="s">
        <v>84</v>
      </c>
      <c r="D437" s="36"/>
      <c r="E437" s="37"/>
      <c r="F437" s="38">
        <v>115.22</v>
      </c>
    </row>
    <row r="438" spans="1:6">
      <c r="A438" s="33" t="s">
        <v>151</v>
      </c>
      <c r="B438" s="34" t="s">
        <v>152</v>
      </c>
      <c r="C438" s="35" t="s">
        <v>153</v>
      </c>
      <c r="D438" s="36">
        <v>1E-3</v>
      </c>
      <c r="E438" s="37">
        <v>715000</v>
      </c>
      <c r="F438" s="38">
        <f>D438*E438</f>
        <v>715</v>
      </c>
    </row>
    <row r="439" spans="1:6" ht="15.75" thickBot="1">
      <c r="A439" s="25" t="s">
        <v>154</v>
      </c>
      <c r="B439" s="26" t="s">
        <v>155</v>
      </c>
      <c r="C439" s="27" t="s">
        <v>153</v>
      </c>
      <c r="D439" s="28">
        <v>0.01</v>
      </c>
      <c r="E439" s="29">
        <v>60000</v>
      </c>
      <c r="F439" s="30">
        <f>D439*E439</f>
        <v>600</v>
      </c>
    </row>
    <row r="440" spans="1:6" ht="15.75" thickBot="1">
      <c r="E440" s="31" t="s">
        <v>49</v>
      </c>
      <c r="F440" s="32">
        <f>F437+F438+F439</f>
        <v>1430.22</v>
      </c>
    </row>
    <row r="443" spans="1:6" ht="15.75" thickBot="1">
      <c r="E443" s="31" t="s">
        <v>74</v>
      </c>
      <c r="F443" s="39">
        <f>F425+F429+F434+F440</f>
        <v>13656.88</v>
      </c>
    </row>
    <row r="446" spans="1:6">
      <c r="A446" s="6" t="s">
        <v>0</v>
      </c>
      <c r="B446" s="7" t="s">
        <v>56</v>
      </c>
      <c r="C446" s="8"/>
      <c r="D446" s="8"/>
      <c r="E446" s="9" t="s">
        <v>2</v>
      </c>
      <c r="F446" s="10" t="s">
        <v>12</v>
      </c>
    </row>
    <row r="447" spans="1:6" ht="15.75" thickBot="1">
      <c r="A447" s="12" t="s">
        <v>1</v>
      </c>
      <c r="B447" s="13" t="s">
        <v>57</v>
      </c>
      <c r="C447" s="14"/>
      <c r="D447" s="14"/>
      <c r="E447" s="14"/>
      <c r="F447" s="15"/>
    </row>
    <row r="449" spans="1:6" ht="15.75" thickBot="1">
      <c r="A449" s="16" t="s">
        <v>0</v>
      </c>
      <c r="B449" s="17" t="s">
        <v>1</v>
      </c>
      <c r="C449" s="17" t="s">
        <v>2</v>
      </c>
      <c r="D449" s="17" t="s">
        <v>3</v>
      </c>
      <c r="E449" s="17" t="s">
        <v>75</v>
      </c>
      <c r="F449" s="18" t="s">
        <v>76</v>
      </c>
    </row>
    <row r="451" spans="1:6" ht="15.75" thickBot="1">
      <c r="A451" s="19" t="s">
        <v>77</v>
      </c>
      <c r="B451" s="20"/>
      <c r="C451" s="21"/>
      <c r="D451" s="22"/>
      <c r="E451" s="23"/>
      <c r="F451" s="24"/>
    </row>
    <row r="452" spans="1:6">
      <c r="A452" s="33" t="s">
        <v>100</v>
      </c>
      <c r="B452" s="34" t="s">
        <v>101</v>
      </c>
      <c r="C452" s="35" t="s">
        <v>80</v>
      </c>
      <c r="D452" s="36">
        <v>0.01</v>
      </c>
      <c r="E452" s="37">
        <v>142464</v>
      </c>
      <c r="F452" s="38">
        <f>D452*E452</f>
        <v>1424.64</v>
      </c>
    </row>
    <row r="453" spans="1:6" ht="15.75" thickBot="1">
      <c r="A453" s="25" t="s">
        <v>102</v>
      </c>
      <c r="B453" s="26" t="s">
        <v>103</v>
      </c>
      <c r="C453" s="27" t="s">
        <v>80</v>
      </c>
      <c r="D453" s="28">
        <v>0.01</v>
      </c>
      <c r="E453" s="29">
        <v>87980</v>
      </c>
      <c r="F453" s="30">
        <f>D453*E453</f>
        <v>879.80000000000007</v>
      </c>
    </row>
    <row r="454" spans="1:6" ht="15.75" thickBot="1">
      <c r="E454" s="31" t="s">
        <v>13</v>
      </c>
      <c r="F454" s="32">
        <f>F452+F453</f>
        <v>2304.44</v>
      </c>
    </row>
    <row r="456" spans="1:6" ht="15.75" thickBot="1">
      <c r="A456" s="19" t="s">
        <v>81</v>
      </c>
      <c r="B456" s="20"/>
      <c r="C456" s="21"/>
      <c r="D456" s="22"/>
      <c r="E456" s="23"/>
      <c r="F456" s="24"/>
    </row>
    <row r="457" spans="1:6" ht="15.75" thickBot="1">
      <c r="A457" s="25" t="s">
        <v>82</v>
      </c>
      <c r="B457" s="26" t="s">
        <v>83</v>
      </c>
      <c r="C457" s="27" t="s">
        <v>84</v>
      </c>
      <c r="D457" s="28"/>
      <c r="E457" s="29"/>
      <c r="F457" s="30">
        <v>115.22</v>
      </c>
    </row>
    <row r="458" spans="1:6" ht="15.75" thickBot="1">
      <c r="E458" s="31" t="s">
        <v>21</v>
      </c>
      <c r="F458" s="32">
        <f>F457</f>
        <v>115.22</v>
      </c>
    </row>
    <row r="460" spans="1:6" ht="15.75" thickBot="1">
      <c r="A460" s="19" t="s">
        <v>85</v>
      </c>
      <c r="B460" s="20"/>
      <c r="C460" s="21"/>
      <c r="D460" s="22"/>
      <c r="E460" s="23"/>
      <c r="F460" s="24"/>
    </row>
    <row r="461" spans="1:6">
      <c r="A461" s="33" t="s">
        <v>182</v>
      </c>
      <c r="B461" s="34" t="s">
        <v>183</v>
      </c>
      <c r="C461" s="35" t="s">
        <v>33</v>
      </c>
      <c r="D461" s="36">
        <v>1</v>
      </c>
      <c r="E461" s="37">
        <v>567</v>
      </c>
      <c r="F461" s="38">
        <f>D461*E461</f>
        <v>567</v>
      </c>
    </row>
    <row r="462" spans="1:6" ht="15.75" thickBot="1">
      <c r="A462" s="25" t="s">
        <v>188</v>
      </c>
      <c r="B462" s="26" t="s">
        <v>189</v>
      </c>
      <c r="C462" s="27" t="s">
        <v>88</v>
      </c>
      <c r="D462" s="28">
        <v>1.05</v>
      </c>
      <c r="E462" s="29">
        <v>4000</v>
      </c>
      <c r="F462" s="30">
        <f>D462*E462</f>
        <v>4200</v>
      </c>
    </row>
    <row r="463" spans="1:6" ht="15.75" thickBot="1">
      <c r="E463" s="31" t="s">
        <v>28</v>
      </c>
      <c r="F463" s="32">
        <f>F461+F462</f>
        <v>4767</v>
      </c>
    </row>
    <row r="465" spans="1:6" ht="15.75" thickBot="1">
      <c r="A465" s="19" t="s">
        <v>97</v>
      </c>
      <c r="B465" s="20"/>
      <c r="C465" s="21"/>
      <c r="D465" s="22"/>
      <c r="E465" s="23"/>
      <c r="F465" s="24"/>
    </row>
    <row r="466" spans="1:6">
      <c r="A466" s="33" t="s">
        <v>98</v>
      </c>
      <c r="B466" s="34" t="s">
        <v>99</v>
      </c>
      <c r="C466" s="35" t="s">
        <v>84</v>
      </c>
      <c r="D466" s="36"/>
      <c r="E466" s="37"/>
      <c r="F466" s="38">
        <v>115.22</v>
      </c>
    </row>
    <row r="467" spans="1:6">
      <c r="A467" s="33" t="s">
        <v>151</v>
      </c>
      <c r="B467" s="34" t="s">
        <v>152</v>
      </c>
      <c r="C467" s="35" t="s">
        <v>153</v>
      </c>
      <c r="D467" s="36">
        <v>1E-3</v>
      </c>
      <c r="E467" s="37">
        <v>715000</v>
      </c>
      <c r="F467" s="38">
        <f>D467*E467</f>
        <v>715</v>
      </c>
    </row>
    <row r="468" spans="1:6" ht="15.75" thickBot="1">
      <c r="A468" s="25" t="s">
        <v>154</v>
      </c>
      <c r="B468" s="26" t="s">
        <v>155</v>
      </c>
      <c r="C468" s="27" t="s">
        <v>153</v>
      </c>
      <c r="D468" s="28">
        <v>0.01</v>
      </c>
      <c r="E468" s="29">
        <v>60000</v>
      </c>
      <c r="F468" s="30">
        <f>D468*E468</f>
        <v>600</v>
      </c>
    </row>
    <row r="469" spans="1:6" ht="15.75" thickBot="1">
      <c r="E469" s="31" t="s">
        <v>49</v>
      </c>
      <c r="F469" s="32">
        <f>F466+F467+F468</f>
        <v>1430.22</v>
      </c>
    </row>
    <row r="472" spans="1:6" ht="15.75" thickBot="1">
      <c r="E472" s="31" t="s">
        <v>74</v>
      </c>
      <c r="F472" s="39">
        <f>F454+F458+F463+F469</f>
        <v>8616.8799999999992</v>
      </c>
    </row>
    <row r="475" spans="1:6">
      <c r="A475" s="6" t="s">
        <v>0</v>
      </c>
      <c r="B475" s="7" t="s">
        <v>60</v>
      </c>
      <c r="C475" s="8"/>
      <c r="D475" s="8"/>
      <c r="E475" s="9" t="s">
        <v>2</v>
      </c>
      <c r="F475" s="10" t="s">
        <v>62</v>
      </c>
    </row>
    <row r="476" spans="1:6" ht="15.75" thickBot="1">
      <c r="A476" s="12" t="s">
        <v>1</v>
      </c>
      <c r="B476" s="13" t="s">
        <v>61</v>
      </c>
      <c r="C476" s="14"/>
      <c r="D476" s="14"/>
      <c r="E476" s="14"/>
      <c r="F476" s="15"/>
    </row>
    <row r="478" spans="1:6" ht="15.75" thickBot="1">
      <c r="A478" s="16" t="s">
        <v>0</v>
      </c>
      <c r="B478" s="17" t="s">
        <v>1</v>
      </c>
      <c r="C478" s="17" t="s">
        <v>2</v>
      </c>
      <c r="D478" s="17" t="s">
        <v>3</v>
      </c>
      <c r="E478" s="17" t="s">
        <v>75</v>
      </c>
      <c r="F478" s="18" t="s">
        <v>76</v>
      </c>
    </row>
    <row r="480" spans="1:6" ht="15.75" thickBot="1">
      <c r="A480" s="19" t="s">
        <v>77</v>
      </c>
      <c r="B480" s="20"/>
      <c r="C480" s="21"/>
      <c r="D480" s="22"/>
      <c r="E480" s="23"/>
      <c r="F480" s="24"/>
    </row>
    <row r="481" spans="1:6" ht="15.75" thickBot="1">
      <c r="A481" s="25" t="s">
        <v>190</v>
      </c>
      <c r="B481" s="26" t="s">
        <v>191</v>
      </c>
      <c r="C481" s="27" t="s">
        <v>80</v>
      </c>
      <c r="D481" s="28">
        <v>0.3</v>
      </c>
      <c r="E481" s="29">
        <v>142464</v>
      </c>
      <c r="F481" s="30">
        <f>D481*E481</f>
        <v>42739.199999999997</v>
      </c>
    </row>
    <row r="482" spans="1:6" ht="15.75" thickBot="1">
      <c r="E482" s="31" t="s">
        <v>13</v>
      </c>
      <c r="F482" s="32">
        <f>F481</f>
        <v>42739.199999999997</v>
      </c>
    </row>
    <row r="484" spans="1:6" ht="15.75" thickBot="1">
      <c r="A484" s="19" t="s">
        <v>81</v>
      </c>
      <c r="B484" s="20"/>
      <c r="C484" s="21"/>
      <c r="D484" s="22"/>
      <c r="E484" s="23"/>
      <c r="F484" s="24"/>
    </row>
    <row r="485" spans="1:6" ht="15.75" thickBot="1">
      <c r="A485" s="25" t="s">
        <v>82</v>
      </c>
      <c r="B485" s="26" t="s">
        <v>83</v>
      </c>
      <c r="C485" s="27" t="s">
        <v>84</v>
      </c>
      <c r="D485" s="28"/>
      <c r="E485" s="29"/>
      <c r="F485" s="30">
        <v>2136.96</v>
      </c>
    </row>
    <row r="486" spans="1:6" ht="15.75" thickBot="1">
      <c r="E486" s="31" t="s">
        <v>21</v>
      </c>
      <c r="F486" s="32">
        <f>F485</f>
        <v>2136.96</v>
      </c>
    </row>
    <row r="488" spans="1:6" ht="15.75" thickBot="1">
      <c r="A488" s="19" t="s">
        <v>85</v>
      </c>
      <c r="B488" s="20"/>
      <c r="C488" s="21"/>
      <c r="D488" s="22"/>
      <c r="E488" s="23"/>
      <c r="F488" s="24"/>
    </row>
    <row r="489" spans="1:6" ht="15.75" thickBot="1">
      <c r="A489" s="25" t="s">
        <v>192</v>
      </c>
      <c r="B489" s="26" t="s">
        <v>193</v>
      </c>
      <c r="C489" s="27" t="s">
        <v>62</v>
      </c>
      <c r="D489" s="28">
        <v>1</v>
      </c>
      <c r="E489" s="29">
        <v>115000</v>
      </c>
      <c r="F489" s="30">
        <f>D489*E489</f>
        <v>115000</v>
      </c>
    </row>
    <row r="490" spans="1:6" ht="15.75" thickBot="1">
      <c r="E490" s="31" t="s">
        <v>28</v>
      </c>
      <c r="F490" s="32">
        <f>F489</f>
        <v>115000</v>
      </c>
    </row>
    <row r="492" spans="1:6" ht="15.75" thickBot="1">
      <c r="A492" s="19" t="s">
        <v>97</v>
      </c>
      <c r="B492" s="20"/>
      <c r="C492" s="21"/>
      <c r="D492" s="22"/>
      <c r="E492" s="23"/>
      <c r="F492" s="24"/>
    </row>
    <row r="493" spans="1:6">
      <c r="A493" s="33" t="s">
        <v>98</v>
      </c>
      <c r="B493" s="34" t="s">
        <v>99</v>
      </c>
      <c r="C493" s="35" t="s">
        <v>84</v>
      </c>
      <c r="D493" s="36"/>
      <c r="E493" s="37"/>
      <c r="F493" s="38">
        <v>2136.96</v>
      </c>
    </row>
    <row r="494" spans="1:6">
      <c r="A494" s="33" t="s">
        <v>151</v>
      </c>
      <c r="B494" s="34" t="s">
        <v>152</v>
      </c>
      <c r="C494" s="35" t="s">
        <v>153</v>
      </c>
      <c r="D494" s="36">
        <v>1E-3</v>
      </c>
      <c r="E494" s="37">
        <v>715000</v>
      </c>
      <c r="F494" s="38">
        <f>D494*E494</f>
        <v>715</v>
      </c>
    </row>
    <row r="495" spans="1:6" ht="15.75" thickBot="1">
      <c r="A495" s="25" t="s">
        <v>154</v>
      </c>
      <c r="B495" s="26" t="s">
        <v>155</v>
      </c>
      <c r="C495" s="27" t="s">
        <v>153</v>
      </c>
      <c r="D495" s="28">
        <v>0.01</v>
      </c>
      <c r="E495" s="29">
        <v>60000</v>
      </c>
      <c r="F495" s="30">
        <f>D495*E495</f>
        <v>600</v>
      </c>
    </row>
    <row r="496" spans="1:6" ht="15.75" thickBot="1">
      <c r="E496" s="31" t="s">
        <v>49</v>
      </c>
      <c r="F496" s="32">
        <f>F493+F494+F495</f>
        <v>3451.96</v>
      </c>
    </row>
    <row r="499" spans="1:6" ht="15.75" thickBot="1">
      <c r="E499" s="31" t="s">
        <v>74</v>
      </c>
      <c r="F499" s="39">
        <f>F482+F486+F490+F496</f>
        <v>163328.12</v>
      </c>
    </row>
    <row r="502" spans="1:6">
      <c r="A502" s="6" t="s">
        <v>0</v>
      </c>
      <c r="B502" s="7" t="s">
        <v>63</v>
      </c>
      <c r="C502" s="8"/>
      <c r="D502" s="8"/>
      <c r="E502" s="9" t="s">
        <v>2</v>
      </c>
      <c r="F502" s="10" t="s">
        <v>62</v>
      </c>
    </row>
    <row r="503" spans="1:6" ht="15.75" thickBot="1">
      <c r="A503" s="12" t="s">
        <v>1</v>
      </c>
      <c r="B503" s="13" t="s">
        <v>64</v>
      </c>
      <c r="C503" s="14"/>
      <c r="D503" s="14"/>
      <c r="E503" s="14"/>
      <c r="F503" s="15"/>
    </row>
    <row r="505" spans="1:6" ht="15.75" thickBot="1">
      <c r="A505" s="16" t="s">
        <v>0</v>
      </c>
      <c r="B505" s="17" t="s">
        <v>1</v>
      </c>
      <c r="C505" s="17" t="s">
        <v>2</v>
      </c>
      <c r="D505" s="17" t="s">
        <v>3</v>
      </c>
      <c r="E505" s="17" t="s">
        <v>75</v>
      </c>
      <c r="F505" s="18" t="s">
        <v>76</v>
      </c>
    </row>
    <row r="507" spans="1:6" ht="15.75" thickBot="1">
      <c r="A507" s="19" t="s">
        <v>77</v>
      </c>
      <c r="B507" s="20"/>
      <c r="C507" s="21"/>
      <c r="D507" s="22"/>
      <c r="E507" s="23"/>
      <c r="F507" s="24"/>
    </row>
    <row r="508" spans="1:6" ht="15.75" thickBot="1">
      <c r="A508" s="25" t="s">
        <v>190</v>
      </c>
      <c r="B508" s="26" t="s">
        <v>191</v>
      </c>
      <c r="C508" s="27" t="s">
        <v>80</v>
      </c>
      <c r="D508" s="28">
        <v>0.3</v>
      </c>
      <c r="E508" s="29">
        <v>142464</v>
      </c>
      <c r="F508" s="30">
        <f>D508*E508</f>
        <v>42739.199999999997</v>
      </c>
    </row>
    <row r="509" spans="1:6" ht="15.75" thickBot="1">
      <c r="E509" s="31" t="s">
        <v>13</v>
      </c>
      <c r="F509" s="32">
        <f>F508</f>
        <v>42739.199999999997</v>
      </c>
    </row>
    <row r="511" spans="1:6" ht="15.75" thickBot="1">
      <c r="A511" s="19" t="s">
        <v>81</v>
      </c>
      <c r="B511" s="20"/>
      <c r="C511" s="21"/>
      <c r="D511" s="22"/>
      <c r="E511" s="23"/>
      <c r="F511" s="24"/>
    </row>
    <row r="512" spans="1:6" ht="15.75" thickBot="1">
      <c r="A512" s="25" t="s">
        <v>82</v>
      </c>
      <c r="B512" s="26" t="s">
        <v>83</v>
      </c>
      <c r="C512" s="27" t="s">
        <v>84</v>
      </c>
      <c r="D512" s="28"/>
      <c r="E512" s="29"/>
      <c r="F512" s="30">
        <v>2136.96</v>
      </c>
    </row>
    <row r="513" spans="1:6" ht="15.75" thickBot="1">
      <c r="E513" s="31" t="s">
        <v>21</v>
      </c>
      <c r="F513" s="32">
        <f>F512</f>
        <v>2136.96</v>
      </c>
    </row>
    <row r="515" spans="1:6" ht="15.75" thickBot="1">
      <c r="A515" s="19" t="s">
        <v>85</v>
      </c>
      <c r="B515" s="20"/>
      <c r="C515" s="21"/>
      <c r="D515" s="22"/>
      <c r="E515" s="23"/>
      <c r="F515" s="24"/>
    </row>
    <row r="516" spans="1:6" ht="15.75" thickBot="1">
      <c r="A516" s="25" t="s">
        <v>194</v>
      </c>
      <c r="B516" s="26" t="s">
        <v>195</v>
      </c>
      <c r="C516" s="27" t="s">
        <v>62</v>
      </c>
      <c r="D516" s="28">
        <v>1</v>
      </c>
      <c r="E516" s="29">
        <v>675000</v>
      </c>
      <c r="F516" s="30">
        <f>D516*E516</f>
        <v>675000</v>
      </c>
    </row>
    <row r="517" spans="1:6" ht="15.75" thickBot="1">
      <c r="E517" s="31" t="s">
        <v>28</v>
      </c>
      <c r="F517" s="32">
        <f>F516</f>
        <v>675000</v>
      </c>
    </row>
    <row r="519" spans="1:6" ht="15.75" thickBot="1">
      <c r="A519" s="19" t="s">
        <v>97</v>
      </c>
      <c r="B519" s="20"/>
      <c r="C519" s="21"/>
      <c r="D519" s="22"/>
      <c r="E519" s="23"/>
      <c r="F519" s="24"/>
    </row>
    <row r="520" spans="1:6">
      <c r="A520" s="33" t="s">
        <v>98</v>
      </c>
      <c r="B520" s="34" t="s">
        <v>99</v>
      </c>
      <c r="C520" s="35" t="s">
        <v>84</v>
      </c>
      <c r="D520" s="36"/>
      <c r="E520" s="37"/>
      <c r="F520" s="38">
        <v>2136.96</v>
      </c>
    </row>
    <row r="521" spans="1:6">
      <c r="A521" s="33" t="s">
        <v>151</v>
      </c>
      <c r="B521" s="34" t="s">
        <v>152</v>
      </c>
      <c r="C521" s="35" t="s">
        <v>153</v>
      </c>
      <c r="D521" s="36">
        <v>1E-3</v>
      </c>
      <c r="E521" s="37">
        <v>715000</v>
      </c>
      <c r="F521" s="38">
        <f>D521*E521</f>
        <v>715</v>
      </c>
    </row>
    <row r="522" spans="1:6" ht="15.75" thickBot="1">
      <c r="A522" s="25" t="s">
        <v>154</v>
      </c>
      <c r="B522" s="26" t="s">
        <v>155</v>
      </c>
      <c r="C522" s="27" t="s">
        <v>153</v>
      </c>
      <c r="D522" s="28">
        <v>0.01</v>
      </c>
      <c r="E522" s="29">
        <v>60000</v>
      </c>
      <c r="F522" s="30">
        <f>D522*E522</f>
        <v>600</v>
      </c>
    </row>
    <row r="523" spans="1:6" ht="15.75" thickBot="1">
      <c r="E523" s="31" t="s">
        <v>49</v>
      </c>
      <c r="F523" s="32">
        <f>F520+F521+F522</f>
        <v>3451.96</v>
      </c>
    </row>
    <row r="526" spans="1:6" ht="15.75" thickBot="1">
      <c r="E526" s="31" t="s">
        <v>74</v>
      </c>
      <c r="F526" s="39">
        <f>F509+F513+F517+F523</f>
        <v>723328.12</v>
      </c>
    </row>
    <row r="529" spans="1:6">
      <c r="A529" s="6" t="s">
        <v>0</v>
      </c>
      <c r="B529" s="7" t="s">
        <v>65</v>
      </c>
      <c r="C529" s="8"/>
      <c r="D529" s="8"/>
      <c r="E529" s="9" t="s">
        <v>2</v>
      </c>
      <c r="F529" s="10" t="s">
        <v>62</v>
      </c>
    </row>
    <row r="530" spans="1:6" ht="15.75" thickBot="1">
      <c r="A530" s="12" t="s">
        <v>1</v>
      </c>
      <c r="B530" s="13" t="s">
        <v>66</v>
      </c>
      <c r="C530" s="14"/>
      <c r="D530" s="14"/>
      <c r="E530" s="14"/>
      <c r="F530" s="15"/>
    </row>
    <row r="532" spans="1:6" ht="15.75" thickBot="1">
      <c r="A532" s="16" t="s">
        <v>0</v>
      </c>
      <c r="B532" s="17" t="s">
        <v>1</v>
      </c>
      <c r="C532" s="17" t="s">
        <v>2</v>
      </c>
      <c r="D532" s="17" t="s">
        <v>3</v>
      </c>
      <c r="E532" s="17" t="s">
        <v>75</v>
      </c>
      <c r="F532" s="18" t="s">
        <v>76</v>
      </c>
    </row>
    <row r="534" spans="1:6" ht="15.75" thickBot="1">
      <c r="A534" s="19" t="s">
        <v>77</v>
      </c>
      <c r="B534" s="20"/>
      <c r="C534" s="21"/>
      <c r="D534" s="22"/>
      <c r="E534" s="23"/>
      <c r="F534" s="24"/>
    </row>
    <row r="535" spans="1:6" ht="15.75" thickBot="1">
      <c r="A535" s="25" t="s">
        <v>190</v>
      </c>
      <c r="B535" s="26" t="s">
        <v>191</v>
      </c>
      <c r="C535" s="27" t="s">
        <v>80</v>
      </c>
      <c r="D535" s="28">
        <v>0.3</v>
      </c>
      <c r="E535" s="29">
        <v>142464</v>
      </c>
      <c r="F535" s="30">
        <f>D535*E535</f>
        <v>42739.199999999997</v>
      </c>
    </row>
    <row r="536" spans="1:6" ht="15.75" thickBot="1">
      <c r="E536" s="31" t="s">
        <v>13</v>
      </c>
      <c r="F536" s="32">
        <f>F535</f>
        <v>42739.199999999997</v>
      </c>
    </row>
    <row r="538" spans="1:6" ht="15.75" thickBot="1">
      <c r="A538" s="19" t="s">
        <v>81</v>
      </c>
      <c r="B538" s="20"/>
      <c r="C538" s="21"/>
      <c r="D538" s="22"/>
      <c r="E538" s="23"/>
      <c r="F538" s="24"/>
    </row>
    <row r="539" spans="1:6" ht="15.75" thickBot="1">
      <c r="A539" s="25" t="s">
        <v>82</v>
      </c>
      <c r="B539" s="26" t="s">
        <v>83</v>
      </c>
      <c r="C539" s="27" t="s">
        <v>84</v>
      </c>
      <c r="D539" s="28"/>
      <c r="E539" s="29"/>
      <c r="F539" s="30">
        <v>2136.96</v>
      </c>
    </row>
    <row r="540" spans="1:6" ht="15.75" thickBot="1">
      <c r="E540" s="31" t="s">
        <v>21</v>
      </c>
      <c r="F540" s="32">
        <f>F539</f>
        <v>2136.96</v>
      </c>
    </row>
    <row r="542" spans="1:6" ht="15.75" thickBot="1">
      <c r="A542" s="19" t="s">
        <v>85</v>
      </c>
      <c r="B542" s="20"/>
      <c r="C542" s="21"/>
      <c r="D542" s="22"/>
      <c r="E542" s="23"/>
      <c r="F542" s="24"/>
    </row>
    <row r="543" spans="1:6" ht="15.75" thickBot="1">
      <c r="A543" s="25" t="s">
        <v>196</v>
      </c>
      <c r="B543" s="26" t="s">
        <v>197</v>
      </c>
      <c r="C543" s="27" t="s">
        <v>62</v>
      </c>
      <c r="D543" s="28">
        <v>1</v>
      </c>
      <c r="E543" s="29">
        <v>115000</v>
      </c>
      <c r="F543" s="30">
        <f>D543*E543</f>
        <v>115000</v>
      </c>
    </row>
    <row r="544" spans="1:6" ht="15.75" thickBot="1">
      <c r="E544" s="31" t="s">
        <v>28</v>
      </c>
      <c r="F544" s="32">
        <f>F543</f>
        <v>115000</v>
      </c>
    </row>
    <row r="546" spans="1:6" ht="15.75" thickBot="1">
      <c r="A546" s="19" t="s">
        <v>97</v>
      </c>
      <c r="B546" s="20"/>
      <c r="C546" s="21"/>
      <c r="D546" s="22"/>
      <c r="E546" s="23"/>
      <c r="F546" s="24"/>
    </row>
    <row r="547" spans="1:6">
      <c r="A547" s="33" t="s">
        <v>98</v>
      </c>
      <c r="B547" s="34" t="s">
        <v>99</v>
      </c>
      <c r="C547" s="35" t="s">
        <v>84</v>
      </c>
      <c r="D547" s="36"/>
      <c r="E547" s="37"/>
      <c r="F547" s="38">
        <v>2136.96</v>
      </c>
    </row>
    <row r="548" spans="1:6">
      <c r="A548" s="33" t="s">
        <v>151</v>
      </c>
      <c r="B548" s="34" t="s">
        <v>152</v>
      </c>
      <c r="C548" s="35" t="s">
        <v>153</v>
      </c>
      <c r="D548" s="36">
        <v>1E-3</v>
      </c>
      <c r="E548" s="37">
        <v>715000</v>
      </c>
      <c r="F548" s="38">
        <f>D548*E548</f>
        <v>715</v>
      </c>
    </row>
    <row r="549" spans="1:6" ht="15.75" thickBot="1">
      <c r="A549" s="25" t="s">
        <v>154</v>
      </c>
      <c r="B549" s="26" t="s">
        <v>155</v>
      </c>
      <c r="C549" s="27" t="s">
        <v>153</v>
      </c>
      <c r="D549" s="28">
        <v>0.01</v>
      </c>
      <c r="E549" s="29">
        <v>60000</v>
      </c>
      <c r="F549" s="30">
        <f>D549*E549</f>
        <v>600</v>
      </c>
    </row>
    <row r="550" spans="1:6" ht="15.75" thickBot="1">
      <c r="E550" s="31" t="s">
        <v>49</v>
      </c>
      <c r="F550" s="32">
        <f>F547+F548+F549</f>
        <v>3451.96</v>
      </c>
    </row>
    <row r="553" spans="1:6" ht="15.75" thickBot="1">
      <c r="E553" s="31" t="s">
        <v>74</v>
      </c>
      <c r="F553" s="39">
        <f>F536+F540+F544+F550</f>
        <v>163328.12</v>
      </c>
    </row>
    <row r="556" spans="1:6">
      <c r="A556" s="6" t="s">
        <v>0</v>
      </c>
      <c r="B556" s="7" t="s">
        <v>67</v>
      </c>
      <c r="C556" s="8"/>
      <c r="D556" s="8"/>
      <c r="E556" s="9" t="s">
        <v>2</v>
      </c>
      <c r="F556" s="10" t="s">
        <v>62</v>
      </c>
    </row>
    <row r="557" spans="1:6" ht="15.75" thickBot="1">
      <c r="A557" s="12" t="s">
        <v>1</v>
      </c>
      <c r="B557" s="13" t="s">
        <v>68</v>
      </c>
      <c r="C557" s="14"/>
      <c r="D557" s="14"/>
      <c r="E557" s="14"/>
      <c r="F557" s="15"/>
    </row>
    <row r="559" spans="1:6" ht="15.75" thickBot="1">
      <c r="A559" s="16" t="s">
        <v>0</v>
      </c>
      <c r="B559" s="17" t="s">
        <v>1</v>
      </c>
      <c r="C559" s="17" t="s">
        <v>2</v>
      </c>
      <c r="D559" s="17" t="s">
        <v>3</v>
      </c>
      <c r="E559" s="17" t="s">
        <v>75</v>
      </c>
      <c r="F559" s="18" t="s">
        <v>76</v>
      </c>
    </row>
    <row r="561" spans="1:6" ht="15.75" thickBot="1">
      <c r="A561" s="19" t="s">
        <v>77</v>
      </c>
      <c r="B561" s="20"/>
      <c r="C561" s="21"/>
      <c r="D561" s="22"/>
      <c r="E561" s="23"/>
      <c r="F561" s="24"/>
    </row>
    <row r="562" spans="1:6" ht="15.75" thickBot="1">
      <c r="A562" s="25" t="s">
        <v>190</v>
      </c>
      <c r="B562" s="26" t="s">
        <v>191</v>
      </c>
      <c r="C562" s="27" t="s">
        <v>80</v>
      </c>
      <c r="D562" s="28">
        <v>0.3</v>
      </c>
      <c r="E562" s="29">
        <v>142464</v>
      </c>
      <c r="F562" s="30">
        <f>D562*E562</f>
        <v>42739.199999999997</v>
      </c>
    </row>
    <row r="563" spans="1:6" ht="15.75" thickBot="1">
      <c r="E563" s="31" t="s">
        <v>13</v>
      </c>
      <c r="F563" s="32">
        <f>F562</f>
        <v>42739.199999999997</v>
      </c>
    </row>
    <row r="565" spans="1:6" ht="15.75" thickBot="1">
      <c r="A565" s="19" t="s">
        <v>81</v>
      </c>
      <c r="B565" s="20"/>
      <c r="C565" s="21"/>
      <c r="D565" s="22"/>
      <c r="E565" s="23"/>
      <c r="F565" s="24"/>
    </row>
    <row r="566" spans="1:6" ht="15.75" thickBot="1">
      <c r="A566" s="25" t="s">
        <v>82</v>
      </c>
      <c r="B566" s="26" t="s">
        <v>83</v>
      </c>
      <c r="C566" s="27" t="s">
        <v>84</v>
      </c>
      <c r="D566" s="28"/>
      <c r="E566" s="29"/>
      <c r="F566" s="30">
        <v>2136.96</v>
      </c>
    </row>
    <row r="567" spans="1:6" ht="15.75" thickBot="1">
      <c r="E567" s="31" t="s">
        <v>21</v>
      </c>
      <c r="F567" s="32">
        <f>F566</f>
        <v>2136.96</v>
      </c>
    </row>
    <row r="569" spans="1:6" ht="15.75" thickBot="1">
      <c r="A569" s="19" t="s">
        <v>85</v>
      </c>
      <c r="B569" s="20"/>
      <c r="C569" s="21"/>
      <c r="D569" s="22"/>
      <c r="E569" s="23"/>
      <c r="F569" s="24"/>
    </row>
    <row r="570" spans="1:6" ht="15.75" thickBot="1">
      <c r="A570" s="25" t="s">
        <v>198</v>
      </c>
      <c r="B570" s="26" t="s">
        <v>199</v>
      </c>
      <c r="C570" s="27" t="s">
        <v>62</v>
      </c>
      <c r="D570" s="28">
        <v>1</v>
      </c>
      <c r="E570" s="29">
        <v>240000</v>
      </c>
      <c r="F570" s="30">
        <f>D570*E570</f>
        <v>240000</v>
      </c>
    </row>
    <row r="571" spans="1:6" ht="15.75" thickBot="1">
      <c r="E571" s="31" t="s">
        <v>28</v>
      </c>
      <c r="F571" s="32">
        <f>F570</f>
        <v>240000</v>
      </c>
    </row>
    <row r="573" spans="1:6" ht="15.75" thickBot="1">
      <c r="A573" s="19" t="s">
        <v>97</v>
      </c>
      <c r="B573" s="20"/>
      <c r="C573" s="21"/>
      <c r="D573" s="22"/>
      <c r="E573" s="23"/>
      <c r="F573" s="24"/>
    </row>
    <row r="574" spans="1:6">
      <c r="A574" s="33" t="s">
        <v>98</v>
      </c>
      <c r="B574" s="34" t="s">
        <v>99</v>
      </c>
      <c r="C574" s="35" t="s">
        <v>84</v>
      </c>
      <c r="D574" s="36"/>
      <c r="E574" s="37"/>
      <c r="F574" s="38">
        <v>2136.96</v>
      </c>
    </row>
    <row r="575" spans="1:6">
      <c r="A575" s="33" t="s">
        <v>151</v>
      </c>
      <c r="B575" s="34" t="s">
        <v>152</v>
      </c>
      <c r="C575" s="35" t="s">
        <v>153</v>
      </c>
      <c r="D575" s="36">
        <v>1E-3</v>
      </c>
      <c r="E575" s="37">
        <v>715000</v>
      </c>
      <c r="F575" s="38">
        <f>D575*E575</f>
        <v>715</v>
      </c>
    </row>
    <row r="576" spans="1:6" ht="15.75" thickBot="1">
      <c r="A576" s="25" t="s">
        <v>154</v>
      </c>
      <c r="B576" s="26" t="s">
        <v>155</v>
      </c>
      <c r="C576" s="27" t="s">
        <v>153</v>
      </c>
      <c r="D576" s="28">
        <v>0.01</v>
      </c>
      <c r="E576" s="29">
        <v>60000</v>
      </c>
      <c r="F576" s="30">
        <f>D576*E576</f>
        <v>600</v>
      </c>
    </row>
    <row r="577" spans="1:6" ht="15.75" thickBot="1">
      <c r="E577" s="31" t="s">
        <v>49</v>
      </c>
      <c r="F577" s="32">
        <f>F574+F575+F576</f>
        <v>3451.96</v>
      </c>
    </row>
    <row r="580" spans="1:6" ht="15.75" thickBot="1">
      <c r="E580" s="31" t="s">
        <v>74</v>
      </c>
      <c r="F580" s="39">
        <f>F563+F567+F571+F577</f>
        <v>288328.12</v>
      </c>
    </row>
    <row r="583" spans="1:6">
      <c r="A583" s="6" t="s">
        <v>0</v>
      </c>
      <c r="B583" s="7" t="s">
        <v>71</v>
      </c>
      <c r="C583" s="8"/>
      <c r="D583" s="8"/>
      <c r="E583" s="9" t="s">
        <v>2</v>
      </c>
      <c r="F583" s="10" t="s">
        <v>33</v>
      </c>
    </row>
    <row r="584" spans="1:6" ht="45.75" thickBot="1">
      <c r="A584" s="12" t="s">
        <v>1</v>
      </c>
      <c r="B584" s="13" t="s">
        <v>72</v>
      </c>
      <c r="C584" s="14"/>
      <c r="D584" s="14"/>
      <c r="E584" s="14"/>
      <c r="F584" s="15"/>
    </row>
    <row r="586" spans="1:6" ht="15.75" thickBot="1">
      <c r="A586" s="16" t="s">
        <v>0</v>
      </c>
      <c r="B586" s="17" t="s">
        <v>1</v>
      </c>
      <c r="C586" s="17" t="s">
        <v>2</v>
      </c>
      <c r="D586" s="17" t="s">
        <v>3</v>
      </c>
      <c r="E586" s="17" t="s">
        <v>75</v>
      </c>
      <c r="F586" s="18" t="s">
        <v>76</v>
      </c>
    </row>
    <row r="588" spans="1:6" ht="15.75" thickBot="1">
      <c r="A588" s="19" t="s">
        <v>77</v>
      </c>
      <c r="B588" s="20"/>
      <c r="C588" s="21"/>
      <c r="D588" s="22"/>
      <c r="E588" s="23"/>
      <c r="F588" s="24"/>
    </row>
    <row r="589" spans="1:6">
      <c r="A589" s="33" t="s">
        <v>100</v>
      </c>
      <c r="B589" s="34" t="s">
        <v>101</v>
      </c>
      <c r="C589" s="35" t="s">
        <v>80</v>
      </c>
      <c r="D589" s="36">
        <v>6</v>
      </c>
      <c r="E589" s="37">
        <v>142464</v>
      </c>
      <c r="F589" s="38">
        <f>D589*E589</f>
        <v>854784</v>
      </c>
    </row>
    <row r="590" spans="1:6" ht="15.75" thickBot="1">
      <c r="A590" s="25" t="s">
        <v>102</v>
      </c>
      <c r="B590" s="26" t="s">
        <v>103</v>
      </c>
      <c r="C590" s="27" t="s">
        <v>80</v>
      </c>
      <c r="D590" s="28">
        <v>24</v>
      </c>
      <c r="E590" s="29">
        <v>87980</v>
      </c>
      <c r="F590" s="30">
        <f>D590*E590</f>
        <v>2111520</v>
      </c>
    </row>
    <row r="591" spans="1:6" ht="15.75" thickBot="1">
      <c r="E591" s="31" t="s">
        <v>13</v>
      </c>
      <c r="F591" s="32">
        <f>F589+F590</f>
        <v>2966304</v>
      </c>
    </row>
    <row r="593" spans="1:6" ht="15.75" thickBot="1">
      <c r="A593" s="19" t="s">
        <v>81</v>
      </c>
      <c r="B593" s="20"/>
      <c r="C593" s="21"/>
      <c r="D593" s="22"/>
      <c r="E593" s="23"/>
      <c r="F593" s="24"/>
    </row>
    <row r="594" spans="1:6" ht="15.75" thickBot="1">
      <c r="A594" s="25" t="s">
        <v>82</v>
      </c>
      <c r="B594" s="26" t="s">
        <v>83</v>
      </c>
      <c r="C594" s="27" t="s">
        <v>84</v>
      </c>
      <c r="D594" s="28"/>
      <c r="E594" s="29"/>
      <c r="F594" s="30">
        <v>148315.20000000001</v>
      </c>
    </row>
    <row r="595" spans="1:6" ht="15.75" thickBot="1">
      <c r="E595" s="31" t="s">
        <v>21</v>
      </c>
      <c r="F595" s="32">
        <f>F594</f>
        <v>148315.20000000001</v>
      </c>
    </row>
    <row r="597" spans="1:6" ht="15.75" thickBot="1">
      <c r="A597" s="19" t="s">
        <v>85</v>
      </c>
      <c r="B597" s="20"/>
      <c r="C597" s="21"/>
      <c r="D597" s="22"/>
      <c r="E597" s="23"/>
      <c r="F597" s="24"/>
    </row>
    <row r="598" spans="1:6" ht="15.75" thickBot="1">
      <c r="A598" s="25" t="s">
        <v>200</v>
      </c>
      <c r="B598" s="26" t="s">
        <v>201</v>
      </c>
      <c r="C598" s="27" t="s">
        <v>40</v>
      </c>
      <c r="D598" s="28">
        <v>1</v>
      </c>
      <c r="E598" s="29">
        <v>11600000</v>
      </c>
      <c r="F598" s="30">
        <f>D598*E598</f>
        <v>11600000</v>
      </c>
    </row>
    <row r="599" spans="1:6" ht="15.75" thickBot="1">
      <c r="E599" s="31" t="s">
        <v>28</v>
      </c>
      <c r="F599" s="32">
        <f>F598</f>
        <v>11600000</v>
      </c>
    </row>
    <row r="601" spans="1:6" ht="15.75" thickBot="1">
      <c r="A601" s="19" t="s">
        <v>97</v>
      </c>
      <c r="B601" s="20"/>
      <c r="C601" s="21"/>
      <c r="D601" s="22"/>
      <c r="E601" s="23"/>
      <c r="F601" s="24"/>
    </row>
    <row r="602" spans="1:6">
      <c r="A602" s="33" t="s">
        <v>98</v>
      </c>
      <c r="B602" s="34" t="s">
        <v>99</v>
      </c>
      <c r="C602" s="35" t="s">
        <v>84</v>
      </c>
      <c r="D602" s="36"/>
      <c r="E602" s="37"/>
      <c r="F602" s="38">
        <v>148315.20000000001</v>
      </c>
    </row>
    <row r="603" spans="1:6">
      <c r="A603" s="33" t="s">
        <v>151</v>
      </c>
      <c r="B603" s="34" t="s">
        <v>152</v>
      </c>
      <c r="C603" s="35" t="s">
        <v>153</v>
      </c>
      <c r="D603" s="36">
        <v>2</v>
      </c>
      <c r="E603" s="37">
        <v>715000</v>
      </c>
      <c r="F603" s="38">
        <f>D603*E603</f>
        <v>1430000</v>
      </c>
    </row>
    <row r="604" spans="1:6" ht="15.75" thickBot="1">
      <c r="A604" s="25" t="s">
        <v>154</v>
      </c>
      <c r="B604" s="26" t="s">
        <v>155</v>
      </c>
      <c r="C604" s="27" t="s">
        <v>153</v>
      </c>
      <c r="D604" s="28">
        <v>6</v>
      </c>
      <c r="E604" s="29">
        <v>60000</v>
      </c>
      <c r="F604" s="30">
        <f>D604*E604</f>
        <v>360000</v>
      </c>
    </row>
    <row r="605" spans="1:6" ht="15.75" thickBot="1">
      <c r="E605" s="31" t="s">
        <v>49</v>
      </c>
      <c r="F605" s="32">
        <f>F602+F603+F604</f>
        <v>1938315.2</v>
      </c>
    </row>
    <row r="608" spans="1:6" ht="15.75" thickBot="1">
      <c r="E608" s="31" t="s">
        <v>74</v>
      </c>
      <c r="F608" s="39">
        <f>F591+F595+F599+F605</f>
        <v>16652934.399999999</v>
      </c>
    </row>
  </sheetData>
  <pageMargins left="0.7" right="0.7" top="0.75" bottom="0.75" header="0.3" footer="0.3"/>
  <rowBreaks count="21" manualBreakCount="21">
    <brk id="27" max="1048575" man="1"/>
    <brk id="49" max="1048575" man="1"/>
    <brk id="71" max="1048575" man="1"/>
    <brk id="99" max="1048575" man="1"/>
    <brk id="121" max="1048575" man="1"/>
    <brk id="147" max="1048575" man="1"/>
    <brk id="190" max="1048575" man="1"/>
    <brk id="228" max="1048575" man="1"/>
    <brk id="262" max="1048575" man="1"/>
    <brk id="296" max="1048575" man="1"/>
    <brk id="326" max="1048575" man="1"/>
    <brk id="356" max="1048575" man="1"/>
    <brk id="386" max="1048575" man="1"/>
    <brk id="415" max="1048575" man="1"/>
    <brk id="444" max="1048575" man="1"/>
    <brk id="473" max="1048575" man="1"/>
    <brk id="500" max="1048575" man="1"/>
    <brk id="527" max="1048575" man="1"/>
    <brk id="554" max="1048575" man="1"/>
    <brk id="581" max="1048575" man="1"/>
    <brk id="609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BD627-F5E3-49D0-A32A-DA99C3189C58}">
  <sheetPr>
    <pageSetUpPr fitToPage="1"/>
  </sheetPr>
  <dimension ref="A1:J55"/>
  <sheetViews>
    <sheetView view="pageBreakPreview" zoomScale="85" zoomScaleNormal="100" zoomScaleSheetLayoutView="85" zoomScalePageLayoutView="150" workbookViewId="0">
      <selection activeCell="G6" sqref="G6"/>
    </sheetView>
  </sheetViews>
  <sheetFormatPr baseColWidth="10" defaultRowHeight="15"/>
  <cols>
    <col min="1" max="1" width="24.42578125" style="52" customWidth="1"/>
    <col min="2" max="2" width="11.85546875" style="52" customWidth="1"/>
    <col min="3" max="3" width="7.140625" style="52" bestFit="1" customWidth="1"/>
    <col min="4" max="4" width="16.140625" style="52" bestFit="1" customWidth="1"/>
    <col min="5" max="5" width="6.28515625" style="52" customWidth="1"/>
    <col min="6" max="6" width="16.85546875" style="52" customWidth="1"/>
    <col min="7" max="7" width="20.85546875" style="52" customWidth="1"/>
    <col min="8" max="8" width="19.5703125" style="52" customWidth="1"/>
    <col min="9" max="9" width="15.140625" style="52" bestFit="1" customWidth="1"/>
    <col min="10" max="10" width="33.28515625" style="52" bestFit="1" customWidth="1"/>
    <col min="11" max="11" width="11.5703125" style="52"/>
    <col min="12" max="12" width="15.140625" style="52" bestFit="1" customWidth="1"/>
    <col min="13" max="256" width="11.5703125" style="52"/>
    <col min="257" max="257" width="11.28515625" style="52" customWidth="1"/>
    <col min="258" max="258" width="7.140625" style="52" bestFit="1" customWidth="1"/>
    <col min="259" max="259" width="16.140625" style="52" bestFit="1" customWidth="1"/>
    <col min="260" max="260" width="6.28515625" style="52" customWidth="1"/>
    <col min="261" max="261" width="14.140625" style="52" bestFit="1" customWidth="1"/>
    <col min="262" max="262" width="18.7109375" style="52" customWidth="1"/>
    <col min="263" max="263" width="14.7109375" style="52" customWidth="1"/>
    <col min="264" max="264" width="18.28515625" style="52" customWidth="1"/>
    <col min="265" max="265" width="15.140625" style="52" bestFit="1" customWidth="1"/>
    <col min="266" max="267" width="11.5703125" style="52"/>
    <col min="268" max="268" width="15.140625" style="52" bestFit="1" customWidth="1"/>
    <col min="269" max="512" width="11.5703125" style="52"/>
    <col min="513" max="513" width="11.28515625" style="52" customWidth="1"/>
    <col min="514" max="514" width="7.140625" style="52" bestFit="1" customWidth="1"/>
    <col min="515" max="515" width="16.140625" style="52" bestFit="1" customWidth="1"/>
    <col min="516" max="516" width="6.28515625" style="52" customWidth="1"/>
    <col min="517" max="517" width="14.140625" style="52" bestFit="1" customWidth="1"/>
    <col min="518" max="518" width="18.7109375" style="52" customWidth="1"/>
    <col min="519" max="519" width="14.7109375" style="52" customWidth="1"/>
    <col min="520" max="520" width="18.28515625" style="52" customWidth="1"/>
    <col min="521" max="521" width="15.140625" style="52" bestFit="1" customWidth="1"/>
    <col min="522" max="523" width="11.5703125" style="52"/>
    <col min="524" max="524" width="15.140625" style="52" bestFit="1" customWidth="1"/>
    <col min="525" max="768" width="11.5703125" style="52"/>
    <col min="769" max="769" width="11.28515625" style="52" customWidth="1"/>
    <col min="770" max="770" width="7.140625" style="52" bestFit="1" customWidth="1"/>
    <col min="771" max="771" width="16.140625" style="52" bestFit="1" customWidth="1"/>
    <col min="772" max="772" width="6.28515625" style="52" customWidth="1"/>
    <col min="773" max="773" width="14.140625" style="52" bestFit="1" customWidth="1"/>
    <col min="774" max="774" width="18.7109375" style="52" customWidth="1"/>
    <col min="775" max="775" width="14.7109375" style="52" customWidth="1"/>
    <col min="776" max="776" width="18.28515625" style="52" customWidth="1"/>
    <col min="777" max="777" width="15.140625" style="52" bestFit="1" customWidth="1"/>
    <col min="778" max="779" width="11.5703125" style="52"/>
    <col min="780" max="780" width="15.140625" style="52" bestFit="1" customWidth="1"/>
    <col min="781" max="1024" width="11.5703125" style="52"/>
    <col min="1025" max="1025" width="11.28515625" style="52" customWidth="1"/>
    <col min="1026" max="1026" width="7.140625" style="52" bestFit="1" customWidth="1"/>
    <col min="1027" max="1027" width="16.140625" style="52" bestFit="1" customWidth="1"/>
    <col min="1028" max="1028" width="6.28515625" style="52" customWidth="1"/>
    <col min="1029" max="1029" width="14.140625" style="52" bestFit="1" customWidth="1"/>
    <col min="1030" max="1030" width="18.7109375" style="52" customWidth="1"/>
    <col min="1031" max="1031" width="14.7109375" style="52" customWidth="1"/>
    <col min="1032" max="1032" width="18.28515625" style="52" customWidth="1"/>
    <col min="1033" max="1033" width="15.140625" style="52" bestFit="1" customWidth="1"/>
    <col min="1034" max="1035" width="11.5703125" style="52"/>
    <col min="1036" max="1036" width="15.140625" style="52" bestFit="1" customWidth="1"/>
    <col min="1037" max="1280" width="11.5703125" style="52"/>
    <col min="1281" max="1281" width="11.28515625" style="52" customWidth="1"/>
    <col min="1282" max="1282" width="7.140625" style="52" bestFit="1" customWidth="1"/>
    <col min="1283" max="1283" width="16.140625" style="52" bestFit="1" customWidth="1"/>
    <col min="1284" max="1284" width="6.28515625" style="52" customWidth="1"/>
    <col min="1285" max="1285" width="14.140625" style="52" bestFit="1" customWidth="1"/>
    <col min="1286" max="1286" width="18.7109375" style="52" customWidth="1"/>
    <col min="1287" max="1287" width="14.7109375" style="52" customWidth="1"/>
    <col min="1288" max="1288" width="18.28515625" style="52" customWidth="1"/>
    <col min="1289" max="1289" width="15.140625" style="52" bestFit="1" customWidth="1"/>
    <col min="1290" max="1291" width="11.5703125" style="52"/>
    <col min="1292" max="1292" width="15.140625" style="52" bestFit="1" customWidth="1"/>
    <col min="1293" max="1536" width="11.5703125" style="52"/>
    <col min="1537" max="1537" width="11.28515625" style="52" customWidth="1"/>
    <col min="1538" max="1538" width="7.140625" style="52" bestFit="1" customWidth="1"/>
    <col min="1539" max="1539" width="16.140625" style="52" bestFit="1" customWidth="1"/>
    <col min="1540" max="1540" width="6.28515625" style="52" customWidth="1"/>
    <col min="1541" max="1541" width="14.140625" style="52" bestFit="1" customWidth="1"/>
    <col min="1542" max="1542" width="18.7109375" style="52" customWidth="1"/>
    <col min="1543" max="1543" width="14.7109375" style="52" customWidth="1"/>
    <col min="1544" max="1544" width="18.28515625" style="52" customWidth="1"/>
    <col min="1545" max="1545" width="15.140625" style="52" bestFit="1" customWidth="1"/>
    <col min="1546" max="1547" width="11.5703125" style="52"/>
    <col min="1548" max="1548" width="15.140625" style="52" bestFit="1" customWidth="1"/>
    <col min="1549" max="1792" width="11.5703125" style="52"/>
    <col min="1793" max="1793" width="11.28515625" style="52" customWidth="1"/>
    <col min="1794" max="1794" width="7.140625" style="52" bestFit="1" customWidth="1"/>
    <col min="1795" max="1795" width="16.140625" style="52" bestFit="1" customWidth="1"/>
    <col min="1796" max="1796" width="6.28515625" style="52" customWidth="1"/>
    <col min="1797" max="1797" width="14.140625" style="52" bestFit="1" customWidth="1"/>
    <col min="1798" max="1798" width="18.7109375" style="52" customWidth="1"/>
    <col min="1799" max="1799" width="14.7109375" style="52" customWidth="1"/>
    <col min="1800" max="1800" width="18.28515625" style="52" customWidth="1"/>
    <col min="1801" max="1801" width="15.140625" style="52" bestFit="1" customWidth="1"/>
    <col min="1802" max="1803" width="11.5703125" style="52"/>
    <col min="1804" max="1804" width="15.140625" style="52" bestFit="1" customWidth="1"/>
    <col min="1805" max="2048" width="11.5703125" style="52"/>
    <col min="2049" max="2049" width="11.28515625" style="52" customWidth="1"/>
    <col min="2050" max="2050" width="7.140625" style="52" bestFit="1" customWidth="1"/>
    <col min="2051" max="2051" width="16.140625" style="52" bestFit="1" customWidth="1"/>
    <col min="2052" max="2052" width="6.28515625" style="52" customWidth="1"/>
    <col min="2053" max="2053" width="14.140625" style="52" bestFit="1" customWidth="1"/>
    <col min="2054" max="2054" width="18.7109375" style="52" customWidth="1"/>
    <col min="2055" max="2055" width="14.7109375" style="52" customWidth="1"/>
    <col min="2056" max="2056" width="18.28515625" style="52" customWidth="1"/>
    <col min="2057" max="2057" width="15.140625" style="52" bestFit="1" customWidth="1"/>
    <col min="2058" max="2059" width="11.5703125" style="52"/>
    <col min="2060" max="2060" width="15.140625" style="52" bestFit="1" customWidth="1"/>
    <col min="2061" max="2304" width="11.5703125" style="52"/>
    <col min="2305" max="2305" width="11.28515625" style="52" customWidth="1"/>
    <col min="2306" max="2306" width="7.140625" style="52" bestFit="1" customWidth="1"/>
    <col min="2307" max="2307" width="16.140625" style="52" bestFit="1" customWidth="1"/>
    <col min="2308" max="2308" width="6.28515625" style="52" customWidth="1"/>
    <col min="2309" max="2309" width="14.140625" style="52" bestFit="1" customWidth="1"/>
    <col min="2310" max="2310" width="18.7109375" style="52" customWidth="1"/>
    <col min="2311" max="2311" width="14.7109375" style="52" customWidth="1"/>
    <col min="2312" max="2312" width="18.28515625" style="52" customWidth="1"/>
    <col min="2313" max="2313" width="15.140625" style="52" bestFit="1" customWidth="1"/>
    <col min="2314" max="2315" width="11.5703125" style="52"/>
    <col min="2316" max="2316" width="15.140625" style="52" bestFit="1" customWidth="1"/>
    <col min="2317" max="2560" width="11.5703125" style="52"/>
    <col min="2561" max="2561" width="11.28515625" style="52" customWidth="1"/>
    <col min="2562" max="2562" width="7.140625" style="52" bestFit="1" customWidth="1"/>
    <col min="2563" max="2563" width="16.140625" style="52" bestFit="1" customWidth="1"/>
    <col min="2564" max="2564" width="6.28515625" style="52" customWidth="1"/>
    <col min="2565" max="2565" width="14.140625" style="52" bestFit="1" customWidth="1"/>
    <col min="2566" max="2566" width="18.7109375" style="52" customWidth="1"/>
    <col min="2567" max="2567" width="14.7109375" style="52" customWidth="1"/>
    <col min="2568" max="2568" width="18.28515625" style="52" customWidth="1"/>
    <col min="2569" max="2569" width="15.140625" style="52" bestFit="1" customWidth="1"/>
    <col min="2570" max="2571" width="11.5703125" style="52"/>
    <col min="2572" max="2572" width="15.140625" style="52" bestFit="1" customWidth="1"/>
    <col min="2573" max="2816" width="11.5703125" style="52"/>
    <col min="2817" max="2817" width="11.28515625" style="52" customWidth="1"/>
    <col min="2818" max="2818" width="7.140625" style="52" bestFit="1" customWidth="1"/>
    <col min="2819" max="2819" width="16.140625" style="52" bestFit="1" customWidth="1"/>
    <col min="2820" max="2820" width="6.28515625" style="52" customWidth="1"/>
    <col min="2821" max="2821" width="14.140625" style="52" bestFit="1" customWidth="1"/>
    <col min="2822" max="2822" width="18.7109375" style="52" customWidth="1"/>
    <col min="2823" max="2823" width="14.7109375" style="52" customWidth="1"/>
    <col min="2824" max="2824" width="18.28515625" style="52" customWidth="1"/>
    <col min="2825" max="2825" width="15.140625" style="52" bestFit="1" customWidth="1"/>
    <col min="2826" max="2827" width="11.5703125" style="52"/>
    <col min="2828" max="2828" width="15.140625" style="52" bestFit="1" customWidth="1"/>
    <col min="2829" max="3072" width="11.5703125" style="52"/>
    <col min="3073" max="3073" width="11.28515625" style="52" customWidth="1"/>
    <col min="3074" max="3074" width="7.140625" style="52" bestFit="1" customWidth="1"/>
    <col min="3075" max="3075" width="16.140625" style="52" bestFit="1" customWidth="1"/>
    <col min="3076" max="3076" width="6.28515625" style="52" customWidth="1"/>
    <col min="3077" max="3077" width="14.140625" style="52" bestFit="1" customWidth="1"/>
    <col min="3078" max="3078" width="18.7109375" style="52" customWidth="1"/>
    <col min="3079" max="3079" width="14.7109375" style="52" customWidth="1"/>
    <col min="3080" max="3080" width="18.28515625" style="52" customWidth="1"/>
    <col min="3081" max="3081" width="15.140625" style="52" bestFit="1" customWidth="1"/>
    <col min="3082" max="3083" width="11.5703125" style="52"/>
    <col min="3084" max="3084" width="15.140625" style="52" bestFit="1" customWidth="1"/>
    <col min="3085" max="3328" width="11.5703125" style="52"/>
    <col min="3329" max="3329" width="11.28515625" style="52" customWidth="1"/>
    <col min="3330" max="3330" width="7.140625" style="52" bestFit="1" customWidth="1"/>
    <col min="3331" max="3331" width="16.140625" style="52" bestFit="1" customWidth="1"/>
    <col min="3332" max="3332" width="6.28515625" style="52" customWidth="1"/>
    <col min="3333" max="3333" width="14.140625" style="52" bestFit="1" customWidth="1"/>
    <col min="3334" max="3334" width="18.7109375" style="52" customWidth="1"/>
    <col min="3335" max="3335" width="14.7109375" style="52" customWidth="1"/>
    <col min="3336" max="3336" width="18.28515625" style="52" customWidth="1"/>
    <col min="3337" max="3337" width="15.140625" style="52" bestFit="1" customWidth="1"/>
    <col min="3338" max="3339" width="11.5703125" style="52"/>
    <col min="3340" max="3340" width="15.140625" style="52" bestFit="1" customWidth="1"/>
    <col min="3341" max="3584" width="11.5703125" style="52"/>
    <col min="3585" max="3585" width="11.28515625" style="52" customWidth="1"/>
    <col min="3586" max="3586" width="7.140625" style="52" bestFit="1" customWidth="1"/>
    <col min="3587" max="3587" width="16.140625" style="52" bestFit="1" customWidth="1"/>
    <col min="3588" max="3588" width="6.28515625" style="52" customWidth="1"/>
    <col min="3589" max="3589" width="14.140625" style="52" bestFit="1" customWidth="1"/>
    <col min="3590" max="3590" width="18.7109375" style="52" customWidth="1"/>
    <col min="3591" max="3591" width="14.7109375" style="52" customWidth="1"/>
    <col min="3592" max="3592" width="18.28515625" style="52" customWidth="1"/>
    <col min="3593" max="3593" width="15.140625" style="52" bestFit="1" customWidth="1"/>
    <col min="3594" max="3595" width="11.5703125" style="52"/>
    <col min="3596" max="3596" width="15.140625" style="52" bestFit="1" customWidth="1"/>
    <col min="3597" max="3840" width="11.5703125" style="52"/>
    <col min="3841" max="3841" width="11.28515625" style="52" customWidth="1"/>
    <col min="3842" max="3842" width="7.140625" style="52" bestFit="1" customWidth="1"/>
    <col min="3843" max="3843" width="16.140625" style="52" bestFit="1" customWidth="1"/>
    <col min="3844" max="3844" width="6.28515625" style="52" customWidth="1"/>
    <col min="3845" max="3845" width="14.140625" style="52" bestFit="1" customWidth="1"/>
    <col min="3846" max="3846" width="18.7109375" style="52" customWidth="1"/>
    <col min="3847" max="3847" width="14.7109375" style="52" customWidth="1"/>
    <col min="3848" max="3848" width="18.28515625" style="52" customWidth="1"/>
    <col min="3849" max="3849" width="15.140625" style="52" bestFit="1" customWidth="1"/>
    <col min="3850" max="3851" width="11.5703125" style="52"/>
    <col min="3852" max="3852" width="15.140625" style="52" bestFit="1" customWidth="1"/>
    <col min="3853" max="4096" width="11.5703125" style="52"/>
    <col min="4097" max="4097" width="11.28515625" style="52" customWidth="1"/>
    <col min="4098" max="4098" width="7.140625" style="52" bestFit="1" customWidth="1"/>
    <col min="4099" max="4099" width="16.140625" style="52" bestFit="1" customWidth="1"/>
    <col min="4100" max="4100" width="6.28515625" style="52" customWidth="1"/>
    <col min="4101" max="4101" width="14.140625" style="52" bestFit="1" customWidth="1"/>
    <col min="4102" max="4102" width="18.7109375" style="52" customWidth="1"/>
    <col min="4103" max="4103" width="14.7109375" style="52" customWidth="1"/>
    <col min="4104" max="4104" width="18.28515625" style="52" customWidth="1"/>
    <col min="4105" max="4105" width="15.140625" style="52" bestFit="1" customWidth="1"/>
    <col min="4106" max="4107" width="11.5703125" style="52"/>
    <col min="4108" max="4108" width="15.140625" style="52" bestFit="1" customWidth="1"/>
    <col min="4109" max="4352" width="11.5703125" style="52"/>
    <col min="4353" max="4353" width="11.28515625" style="52" customWidth="1"/>
    <col min="4354" max="4354" width="7.140625" style="52" bestFit="1" customWidth="1"/>
    <col min="4355" max="4355" width="16.140625" style="52" bestFit="1" customWidth="1"/>
    <col min="4356" max="4356" width="6.28515625" style="52" customWidth="1"/>
    <col min="4357" max="4357" width="14.140625" style="52" bestFit="1" customWidth="1"/>
    <col min="4358" max="4358" width="18.7109375" style="52" customWidth="1"/>
    <col min="4359" max="4359" width="14.7109375" style="52" customWidth="1"/>
    <col min="4360" max="4360" width="18.28515625" style="52" customWidth="1"/>
    <col min="4361" max="4361" width="15.140625" style="52" bestFit="1" customWidth="1"/>
    <col min="4362" max="4363" width="11.5703125" style="52"/>
    <col min="4364" max="4364" width="15.140625" style="52" bestFit="1" customWidth="1"/>
    <col min="4365" max="4608" width="11.5703125" style="52"/>
    <col min="4609" max="4609" width="11.28515625" style="52" customWidth="1"/>
    <col min="4610" max="4610" width="7.140625" style="52" bestFit="1" customWidth="1"/>
    <col min="4611" max="4611" width="16.140625" style="52" bestFit="1" customWidth="1"/>
    <col min="4612" max="4612" width="6.28515625" style="52" customWidth="1"/>
    <col min="4613" max="4613" width="14.140625" style="52" bestFit="1" customWidth="1"/>
    <col min="4614" max="4614" width="18.7109375" style="52" customWidth="1"/>
    <col min="4615" max="4615" width="14.7109375" style="52" customWidth="1"/>
    <col min="4616" max="4616" width="18.28515625" style="52" customWidth="1"/>
    <col min="4617" max="4617" width="15.140625" style="52" bestFit="1" customWidth="1"/>
    <col min="4618" max="4619" width="11.5703125" style="52"/>
    <col min="4620" max="4620" width="15.140625" style="52" bestFit="1" customWidth="1"/>
    <col min="4621" max="4864" width="11.5703125" style="52"/>
    <col min="4865" max="4865" width="11.28515625" style="52" customWidth="1"/>
    <col min="4866" max="4866" width="7.140625" style="52" bestFit="1" customWidth="1"/>
    <col min="4867" max="4867" width="16.140625" style="52" bestFit="1" customWidth="1"/>
    <col min="4868" max="4868" width="6.28515625" style="52" customWidth="1"/>
    <col min="4869" max="4869" width="14.140625" style="52" bestFit="1" customWidth="1"/>
    <col min="4870" max="4870" width="18.7109375" style="52" customWidth="1"/>
    <col min="4871" max="4871" width="14.7109375" style="52" customWidth="1"/>
    <col min="4872" max="4872" width="18.28515625" style="52" customWidth="1"/>
    <col min="4873" max="4873" width="15.140625" style="52" bestFit="1" customWidth="1"/>
    <col min="4874" max="4875" width="11.5703125" style="52"/>
    <col min="4876" max="4876" width="15.140625" style="52" bestFit="1" customWidth="1"/>
    <col min="4877" max="5120" width="11.5703125" style="52"/>
    <col min="5121" max="5121" width="11.28515625" style="52" customWidth="1"/>
    <col min="5122" max="5122" width="7.140625" style="52" bestFit="1" customWidth="1"/>
    <col min="5123" max="5123" width="16.140625" style="52" bestFit="1" customWidth="1"/>
    <col min="5124" max="5124" width="6.28515625" style="52" customWidth="1"/>
    <col min="5125" max="5125" width="14.140625" style="52" bestFit="1" customWidth="1"/>
    <col min="5126" max="5126" width="18.7109375" style="52" customWidth="1"/>
    <col min="5127" max="5127" width="14.7109375" style="52" customWidth="1"/>
    <col min="5128" max="5128" width="18.28515625" style="52" customWidth="1"/>
    <col min="5129" max="5129" width="15.140625" style="52" bestFit="1" customWidth="1"/>
    <col min="5130" max="5131" width="11.5703125" style="52"/>
    <col min="5132" max="5132" width="15.140625" style="52" bestFit="1" customWidth="1"/>
    <col min="5133" max="5376" width="11.5703125" style="52"/>
    <col min="5377" max="5377" width="11.28515625" style="52" customWidth="1"/>
    <col min="5378" max="5378" width="7.140625" style="52" bestFit="1" customWidth="1"/>
    <col min="5379" max="5379" width="16.140625" style="52" bestFit="1" customWidth="1"/>
    <col min="5380" max="5380" width="6.28515625" style="52" customWidth="1"/>
    <col min="5381" max="5381" width="14.140625" style="52" bestFit="1" customWidth="1"/>
    <col min="5382" max="5382" width="18.7109375" style="52" customWidth="1"/>
    <col min="5383" max="5383" width="14.7109375" style="52" customWidth="1"/>
    <col min="5384" max="5384" width="18.28515625" style="52" customWidth="1"/>
    <col min="5385" max="5385" width="15.140625" style="52" bestFit="1" customWidth="1"/>
    <col min="5386" max="5387" width="11.5703125" style="52"/>
    <col min="5388" max="5388" width="15.140625" style="52" bestFit="1" customWidth="1"/>
    <col min="5389" max="5632" width="11.5703125" style="52"/>
    <col min="5633" max="5633" width="11.28515625" style="52" customWidth="1"/>
    <col min="5634" max="5634" width="7.140625" style="52" bestFit="1" customWidth="1"/>
    <col min="5635" max="5635" width="16.140625" style="52" bestFit="1" customWidth="1"/>
    <col min="5636" max="5636" width="6.28515625" style="52" customWidth="1"/>
    <col min="5637" max="5637" width="14.140625" style="52" bestFit="1" customWidth="1"/>
    <col min="5638" max="5638" width="18.7109375" style="52" customWidth="1"/>
    <col min="5639" max="5639" width="14.7109375" style="52" customWidth="1"/>
    <col min="5640" max="5640" width="18.28515625" style="52" customWidth="1"/>
    <col min="5641" max="5641" width="15.140625" style="52" bestFit="1" customWidth="1"/>
    <col min="5642" max="5643" width="11.5703125" style="52"/>
    <col min="5644" max="5644" width="15.140625" style="52" bestFit="1" customWidth="1"/>
    <col min="5645" max="5888" width="11.5703125" style="52"/>
    <col min="5889" max="5889" width="11.28515625" style="52" customWidth="1"/>
    <col min="5890" max="5890" width="7.140625" style="52" bestFit="1" customWidth="1"/>
    <col min="5891" max="5891" width="16.140625" style="52" bestFit="1" customWidth="1"/>
    <col min="5892" max="5892" width="6.28515625" style="52" customWidth="1"/>
    <col min="5893" max="5893" width="14.140625" style="52" bestFit="1" customWidth="1"/>
    <col min="5894" max="5894" width="18.7109375" style="52" customWidth="1"/>
    <col min="5895" max="5895" width="14.7109375" style="52" customWidth="1"/>
    <col min="5896" max="5896" width="18.28515625" style="52" customWidth="1"/>
    <col min="5897" max="5897" width="15.140625" style="52" bestFit="1" customWidth="1"/>
    <col min="5898" max="5899" width="11.5703125" style="52"/>
    <col min="5900" max="5900" width="15.140625" style="52" bestFit="1" customWidth="1"/>
    <col min="5901" max="6144" width="11.5703125" style="52"/>
    <col min="6145" max="6145" width="11.28515625" style="52" customWidth="1"/>
    <col min="6146" max="6146" width="7.140625" style="52" bestFit="1" customWidth="1"/>
    <col min="6147" max="6147" width="16.140625" style="52" bestFit="1" customWidth="1"/>
    <col min="6148" max="6148" width="6.28515625" style="52" customWidth="1"/>
    <col min="6149" max="6149" width="14.140625" style="52" bestFit="1" customWidth="1"/>
    <col min="6150" max="6150" width="18.7109375" style="52" customWidth="1"/>
    <col min="6151" max="6151" width="14.7109375" style="52" customWidth="1"/>
    <col min="6152" max="6152" width="18.28515625" style="52" customWidth="1"/>
    <col min="6153" max="6153" width="15.140625" style="52" bestFit="1" customWidth="1"/>
    <col min="6154" max="6155" width="11.5703125" style="52"/>
    <col min="6156" max="6156" width="15.140625" style="52" bestFit="1" customWidth="1"/>
    <col min="6157" max="6400" width="11.5703125" style="52"/>
    <col min="6401" max="6401" width="11.28515625" style="52" customWidth="1"/>
    <col min="6402" max="6402" width="7.140625" style="52" bestFit="1" customWidth="1"/>
    <col min="6403" max="6403" width="16.140625" style="52" bestFit="1" customWidth="1"/>
    <col min="6404" max="6404" width="6.28515625" style="52" customWidth="1"/>
    <col min="6405" max="6405" width="14.140625" style="52" bestFit="1" customWidth="1"/>
    <col min="6406" max="6406" width="18.7109375" style="52" customWidth="1"/>
    <col min="6407" max="6407" width="14.7109375" style="52" customWidth="1"/>
    <col min="6408" max="6408" width="18.28515625" style="52" customWidth="1"/>
    <col min="6409" max="6409" width="15.140625" style="52" bestFit="1" customWidth="1"/>
    <col min="6410" max="6411" width="11.5703125" style="52"/>
    <col min="6412" max="6412" width="15.140625" style="52" bestFit="1" customWidth="1"/>
    <col min="6413" max="6656" width="11.5703125" style="52"/>
    <col min="6657" max="6657" width="11.28515625" style="52" customWidth="1"/>
    <col min="6658" max="6658" width="7.140625" style="52" bestFit="1" customWidth="1"/>
    <col min="6659" max="6659" width="16.140625" style="52" bestFit="1" customWidth="1"/>
    <col min="6660" max="6660" width="6.28515625" style="52" customWidth="1"/>
    <col min="6661" max="6661" width="14.140625" style="52" bestFit="1" customWidth="1"/>
    <col min="6662" max="6662" width="18.7109375" style="52" customWidth="1"/>
    <col min="6663" max="6663" width="14.7109375" style="52" customWidth="1"/>
    <col min="6664" max="6664" width="18.28515625" style="52" customWidth="1"/>
    <col min="6665" max="6665" width="15.140625" style="52" bestFit="1" customWidth="1"/>
    <col min="6666" max="6667" width="11.5703125" style="52"/>
    <col min="6668" max="6668" width="15.140625" style="52" bestFit="1" customWidth="1"/>
    <col min="6669" max="6912" width="11.5703125" style="52"/>
    <col min="6913" max="6913" width="11.28515625" style="52" customWidth="1"/>
    <col min="6914" max="6914" width="7.140625" style="52" bestFit="1" customWidth="1"/>
    <col min="6915" max="6915" width="16.140625" style="52" bestFit="1" customWidth="1"/>
    <col min="6916" max="6916" width="6.28515625" style="52" customWidth="1"/>
    <col min="6917" max="6917" width="14.140625" style="52" bestFit="1" customWidth="1"/>
    <col min="6918" max="6918" width="18.7109375" style="52" customWidth="1"/>
    <col min="6919" max="6919" width="14.7109375" style="52" customWidth="1"/>
    <col min="6920" max="6920" width="18.28515625" style="52" customWidth="1"/>
    <col min="6921" max="6921" width="15.140625" style="52" bestFit="1" customWidth="1"/>
    <col min="6922" max="6923" width="11.5703125" style="52"/>
    <col min="6924" max="6924" width="15.140625" style="52" bestFit="1" customWidth="1"/>
    <col min="6925" max="7168" width="11.5703125" style="52"/>
    <col min="7169" max="7169" width="11.28515625" style="52" customWidth="1"/>
    <col min="7170" max="7170" width="7.140625" style="52" bestFit="1" customWidth="1"/>
    <col min="7171" max="7171" width="16.140625" style="52" bestFit="1" customWidth="1"/>
    <col min="7172" max="7172" width="6.28515625" style="52" customWidth="1"/>
    <col min="7173" max="7173" width="14.140625" style="52" bestFit="1" customWidth="1"/>
    <col min="7174" max="7174" width="18.7109375" style="52" customWidth="1"/>
    <col min="7175" max="7175" width="14.7109375" style="52" customWidth="1"/>
    <col min="7176" max="7176" width="18.28515625" style="52" customWidth="1"/>
    <col min="7177" max="7177" width="15.140625" style="52" bestFit="1" customWidth="1"/>
    <col min="7178" max="7179" width="11.5703125" style="52"/>
    <col min="7180" max="7180" width="15.140625" style="52" bestFit="1" customWidth="1"/>
    <col min="7181" max="7424" width="11.5703125" style="52"/>
    <col min="7425" max="7425" width="11.28515625" style="52" customWidth="1"/>
    <col min="7426" max="7426" width="7.140625" style="52" bestFit="1" customWidth="1"/>
    <col min="7427" max="7427" width="16.140625" style="52" bestFit="1" customWidth="1"/>
    <col min="7428" max="7428" width="6.28515625" style="52" customWidth="1"/>
    <col min="7429" max="7429" width="14.140625" style="52" bestFit="1" customWidth="1"/>
    <col min="7430" max="7430" width="18.7109375" style="52" customWidth="1"/>
    <col min="7431" max="7431" width="14.7109375" style="52" customWidth="1"/>
    <col min="7432" max="7432" width="18.28515625" style="52" customWidth="1"/>
    <col min="7433" max="7433" width="15.140625" style="52" bestFit="1" customWidth="1"/>
    <col min="7434" max="7435" width="11.5703125" style="52"/>
    <col min="7436" max="7436" width="15.140625" style="52" bestFit="1" customWidth="1"/>
    <col min="7437" max="7680" width="11.5703125" style="52"/>
    <col min="7681" max="7681" width="11.28515625" style="52" customWidth="1"/>
    <col min="7682" max="7682" width="7.140625" style="52" bestFit="1" customWidth="1"/>
    <col min="7683" max="7683" width="16.140625" style="52" bestFit="1" customWidth="1"/>
    <col min="7684" max="7684" width="6.28515625" style="52" customWidth="1"/>
    <col min="7685" max="7685" width="14.140625" style="52" bestFit="1" customWidth="1"/>
    <col min="7686" max="7686" width="18.7109375" style="52" customWidth="1"/>
    <col min="7687" max="7687" width="14.7109375" style="52" customWidth="1"/>
    <col min="7688" max="7688" width="18.28515625" style="52" customWidth="1"/>
    <col min="7689" max="7689" width="15.140625" style="52" bestFit="1" customWidth="1"/>
    <col min="7690" max="7691" width="11.5703125" style="52"/>
    <col min="7692" max="7692" width="15.140625" style="52" bestFit="1" customWidth="1"/>
    <col min="7693" max="7936" width="11.5703125" style="52"/>
    <col min="7937" max="7937" width="11.28515625" style="52" customWidth="1"/>
    <col min="7938" max="7938" width="7.140625" style="52" bestFit="1" customWidth="1"/>
    <col min="7939" max="7939" width="16.140625" style="52" bestFit="1" customWidth="1"/>
    <col min="7940" max="7940" width="6.28515625" style="52" customWidth="1"/>
    <col min="7941" max="7941" width="14.140625" style="52" bestFit="1" customWidth="1"/>
    <col min="7942" max="7942" width="18.7109375" style="52" customWidth="1"/>
    <col min="7943" max="7943" width="14.7109375" style="52" customWidth="1"/>
    <col min="7944" max="7944" width="18.28515625" style="52" customWidth="1"/>
    <col min="7945" max="7945" width="15.140625" style="52" bestFit="1" customWidth="1"/>
    <col min="7946" max="7947" width="11.5703125" style="52"/>
    <col min="7948" max="7948" width="15.140625" style="52" bestFit="1" customWidth="1"/>
    <col min="7949" max="8192" width="11.5703125" style="52"/>
    <col min="8193" max="8193" width="11.28515625" style="52" customWidth="1"/>
    <col min="8194" max="8194" width="7.140625" style="52" bestFit="1" customWidth="1"/>
    <col min="8195" max="8195" width="16.140625" style="52" bestFit="1" customWidth="1"/>
    <col min="8196" max="8196" width="6.28515625" style="52" customWidth="1"/>
    <col min="8197" max="8197" width="14.140625" style="52" bestFit="1" customWidth="1"/>
    <col min="8198" max="8198" width="18.7109375" style="52" customWidth="1"/>
    <col min="8199" max="8199" width="14.7109375" style="52" customWidth="1"/>
    <col min="8200" max="8200" width="18.28515625" style="52" customWidth="1"/>
    <col min="8201" max="8201" width="15.140625" style="52" bestFit="1" customWidth="1"/>
    <col min="8202" max="8203" width="11.5703125" style="52"/>
    <col min="8204" max="8204" width="15.140625" style="52" bestFit="1" customWidth="1"/>
    <col min="8205" max="8448" width="11.5703125" style="52"/>
    <col min="8449" max="8449" width="11.28515625" style="52" customWidth="1"/>
    <col min="8450" max="8450" width="7.140625" style="52" bestFit="1" customWidth="1"/>
    <col min="8451" max="8451" width="16.140625" style="52" bestFit="1" customWidth="1"/>
    <col min="8452" max="8452" width="6.28515625" style="52" customWidth="1"/>
    <col min="8453" max="8453" width="14.140625" style="52" bestFit="1" customWidth="1"/>
    <col min="8454" max="8454" width="18.7109375" style="52" customWidth="1"/>
    <col min="8455" max="8455" width="14.7109375" style="52" customWidth="1"/>
    <col min="8456" max="8456" width="18.28515625" style="52" customWidth="1"/>
    <col min="8457" max="8457" width="15.140625" style="52" bestFit="1" customWidth="1"/>
    <col min="8458" max="8459" width="11.5703125" style="52"/>
    <col min="8460" max="8460" width="15.140625" style="52" bestFit="1" customWidth="1"/>
    <col min="8461" max="8704" width="11.5703125" style="52"/>
    <col min="8705" max="8705" width="11.28515625" style="52" customWidth="1"/>
    <col min="8706" max="8706" width="7.140625" style="52" bestFit="1" customWidth="1"/>
    <col min="8707" max="8707" width="16.140625" style="52" bestFit="1" customWidth="1"/>
    <col min="8708" max="8708" width="6.28515625" style="52" customWidth="1"/>
    <col min="8709" max="8709" width="14.140625" style="52" bestFit="1" customWidth="1"/>
    <col min="8710" max="8710" width="18.7109375" style="52" customWidth="1"/>
    <col min="8711" max="8711" width="14.7109375" style="52" customWidth="1"/>
    <col min="8712" max="8712" width="18.28515625" style="52" customWidth="1"/>
    <col min="8713" max="8713" width="15.140625" style="52" bestFit="1" customWidth="1"/>
    <col min="8714" max="8715" width="11.5703125" style="52"/>
    <col min="8716" max="8716" width="15.140625" style="52" bestFit="1" customWidth="1"/>
    <col min="8717" max="8960" width="11.5703125" style="52"/>
    <col min="8961" max="8961" width="11.28515625" style="52" customWidth="1"/>
    <col min="8962" max="8962" width="7.140625" style="52" bestFit="1" customWidth="1"/>
    <col min="8963" max="8963" width="16.140625" style="52" bestFit="1" customWidth="1"/>
    <col min="8964" max="8964" width="6.28515625" style="52" customWidth="1"/>
    <col min="8965" max="8965" width="14.140625" style="52" bestFit="1" customWidth="1"/>
    <col min="8966" max="8966" width="18.7109375" style="52" customWidth="1"/>
    <col min="8967" max="8967" width="14.7109375" style="52" customWidth="1"/>
    <col min="8968" max="8968" width="18.28515625" style="52" customWidth="1"/>
    <col min="8969" max="8969" width="15.140625" style="52" bestFit="1" customWidth="1"/>
    <col min="8970" max="8971" width="11.5703125" style="52"/>
    <col min="8972" max="8972" width="15.140625" style="52" bestFit="1" customWidth="1"/>
    <col min="8973" max="9216" width="11.5703125" style="52"/>
    <col min="9217" max="9217" width="11.28515625" style="52" customWidth="1"/>
    <col min="9218" max="9218" width="7.140625" style="52" bestFit="1" customWidth="1"/>
    <col min="9219" max="9219" width="16.140625" style="52" bestFit="1" customWidth="1"/>
    <col min="9220" max="9220" width="6.28515625" style="52" customWidth="1"/>
    <col min="9221" max="9221" width="14.140625" style="52" bestFit="1" customWidth="1"/>
    <col min="9222" max="9222" width="18.7109375" style="52" customWidth="1"/>
    <col min="9223" max="9223" width="14.7109375" style="52" customWidth="1"/>
    <col min="9224" max="9224" width="18.28515625" style="52" customWidth="1"/>
    <col min="9225" max="9225" width="15.140625" style="52" bestFit="1" customWidth="1"/>
    <col min="9226" max="9227" width="11.5703125" style="52"/>
    <col min="9228" max="9228" width="15.140625" style="52" bestFit="1" customWidth="1"/>
    <col min="9229" max="9472" width="11.5703125" style="52"/>
    <col min="9473" max="9473" width="11.28515625" style="52" customWidth="1"/>
    <col min="9474" max="9474" width="7.140625" style="52" bestFit="1" customWidth="1"/>
    <col min="9475" max="9475" width="16.140625" style="52" bestFit="1" customWidth="1"/>
    <col min="9476" max="9476" width="6.28515625" style="52" customWidth="1"/>
    <col min="9477" max="9477" width="14.140625" style="52" bestFit="1" customWidth="1"/>
    <col min="9478" max="9478" width="18.7109375" style="52" customWidth="1"/>
    <col min="9479" max="9479" width="14.7109375" style="52" customWidth="1"/>
    <col min="9480" max="9480" width="18.28515625" style="52" customWidth="1"/>
    <col min="9481" max="9481" width="15.140625" style="52" bestFit="1" customWidth="1"/>
    <col min="9482" max="9483" width="11.5703125" style="52"/>
    <col min="9484" max="9484" width="15.140625" style="52" bestFit="1" customWidth="1"/>
    <col min="9485" max="9728" width="11.5703125" style="52"/>
    <col min="9729" max="9729" width="11.28515625" style="52" customWidth="1"/>
    <col min="9730" max="9730" width="7.140625" style="52" bestFit="1" customWidth="1"/>
    <col min="9731" max="9731" width="16.140625" style="52" bestFit="1" customWidth="1"/>
    <col min="9732" max="9732" width="6.28515625" style="52" customWidth="1"/>
    <col min="9733" max="9733" width="14.140625" style="52" bestFit="1" customWidth="1"/>
    <col min="9734" max="9734" width="18.7109375" style="52" customWidth="1"/>
    <col min="9735" max="9735" width="14.7109375" style="52" customWidth="1"/>
    <col min="9736" max="9736" width="18.28515625" style="52" customWidth="1"/>
    <col min="9737" max="9737" width="15.140625" style="52" bestFit="1" customWidth="1"/>
    <col min="9738" max="9739" width="11.5703125" style="52"/>
    <col min="9740" max="9740" width="15.140625" style="52" bestFit="1" customWidth="1"/>
    <col min="9741" max="9984" width="11.5703125" style="52"/>
    <col min="9985" max="9985" width="11.28515625" style="52" customWidth="1"/>
    <col min="9986" max="9986" width="7.140625" style="52" bestFit="1" customWidth="1"/>
    <col min="9987" max="9987" width="16.140625" style="52" bestFit="1" customWidth="1"/>
    <col min="9988" max="9988" width="6.28515625" style="52" customWidth="1"/>
    <col min="9989" max="9989" width="14.140625" style="52" bestFit="1" customWidth="1"/>
    <col min="9990" max="9990" width="18.7109375" style="52" customWidth="1"/>
    <col min="9991" max="9991" width="14.7109375" style="52" customWidth="1"/>
    <col min="9992" max="9992" width="18.28515625" style="52" customWidth="1"/>
    <col min="9993" max="9993" width="15.140625" style="52" bestFit="1" customWidth="1"/>
    <col min="9994" max="9995" width="11.5703125" style="52"/>
    <col min="9996" max="9996" width="15.140625" style="52" bestFit="1" customWidth="1"/>
    <col min="9997" max="10240" width="11.5703125" style="52"/>
    <col min="10241" max="10241" width="11.28515625" style="52" customWidth="1"/>
    <col min="10242" max="10242" width="7.140625" style="52" bestFit="1" customWidth="1"/>
    <col min="10243" max="10243" width="16.140625" style="52" bestFit="1" customWidth="1"/>
    <col min="10244" max="10244" width="6.28515625" style="52" customWidth="1"/>
    <col min="10245" max="10245" width="14.140625" style="52" bestFit="1" customWidth="1"/>
    <col min="10246" max="10246" width="18.7109375" style="52" customWidth="1"/>
    <col min="10247" max="10247" width="14.7109375" style="52" customWidth="1"/>
    <col min="10248" max="10248" width="18.28515625" style="52" customWidth="1"/>
    <col min="10249" max="10249" width="15.140625" style="52" bestFit="1" customWidth="1"/>
    <col min="10250" max="10251" width="11.5703125" style="52"/>
    <col min="10252" max="10252" width="15.140625" style="52" bestFit="1" customWidth="1"/>
    <col min="10253" max="10496" width="11.5703125" style="52"/>
    <col min="10497" max="10497" width="11.28515625" style="52" customWidth="1"/>
    <col min="10498" max="10498" width="7.140625" style="52" bestFit="1" customWidth="1"/>
    <col min="10499" max="10499" width="16.140625" style="52" bestFit="1" customWidth="1"/>
    <col min="10500" max="10500" width="6.28515625" style="52" customWidth="1"/>
    <col min="10501" max="10501" width="14.140625" style="52" bestFit="1" customWidth="1"/>
    <col min="10502" max="10502" width="18.7109375" style="52" customWidth="1"/>
    <col min="10503" max="10503" width="14.7109375" style="52" customWidth="1"/>
    <col min="10504" max="10504" width="18.28515625" style="52" customWidth="1"/>
    <col min="10505" max="10505" width="15.140625" style="52" bestFit="1" customWidth="1"/>
    <col min="10506" max="10507" width="11.5703125" style="52"/>
    <col min="10508" max="10508" width="15.140625" style="52" bestFit="1" customWidth="1"/>
    <col min="10509" max="10752" width="11.5703125" style="52"/>
    <col min="10753" max="10753" width="11.28515625" style="52" customWidth="1"/>
    <col min="10754" max="10754" width="7.140625" style="52" bestFit="1" customWidth="1"/>
    <col min="10755" max="10755" width="16.140625" style="52" bestFit="1" customWidth="1"/>
    <col min="10756" max="10756" width="6.28515625" style="52" customWidth="1"/>
    <col min="10757" max="10757" width="14.140625" style="52" bestFit="1" customWidth="1"/>
    <col min="10758" max="10758" width="18.7109375" style="52" customWidth="1"/>
    <col min="10759" max="10759" width="14.7109375" style="52" customWidth="1"/>
    <col min="10760" max="10760" width="18.28515625" style="52" customWidth="1"/>
    <col min="10761" max="10761" width="15.140625" style="52" bestFit="1" customWidth="1"/>
    <col min="10762" max="10763" width="11.5703125" style="52"/>
    <col min="10764" max="10764" width="15.140625" style="52" bestFit="1" customWidth="1"/>
    <col min="10765" max="11008" width="11.5703125" style="52"/>
    <col min="11009" max="11009" width="11.28515625" style="52" customWidth="1"/>
    <col min="11010" max="11010" width="7.140625" style="52" bestFit="1" customWidth="1"/>
    <col min="11011" max="11011" width="16.140625" style="52" bestFit="1" customWidth="1"/>
    <col min="11012" max="11012" width="6.28515625" style="52" customWidth="1"/>
    <col min="11013" max="11013" width="14.140625" style="52" bestFit="1" customWidth="1"/>
    <col min="11014" max="11014" width="18.7109375" style="52" customWidth="1"/>
    <col min="11015" max="11015" width="14.7109375" style="52" customWidth="1"/>
    <col min="11016" max="11016" width="18.28515625" style="52" customWidth="1"/>
    <col min="11017" max="11017" width="15.140625" style="52" bestFit="1" customWidth="1"/>
    <col min="11018" max="11019" width="11.5703125" style="52"/>
    <col min="11020" max="11020" width="15.140625" style="52" bestFit="1" customWidth="1"/>
    <col min="11021" max="11264" width="11.5703125" style="52"/>
    <col min="11265" max="11265" width="11.28515625" style="52" customWidth="1"/>
    <col min="11266" max="11266" width="7.140625" style="52" bestFit="1" customWidth="1"/>
    <col min="11267" max="11267" width="16.140625" style="52" bestFit="1" customWidth="1"/>
    <col min="11268" max="11268" width="6.28515625" style="52" customWidth="1"/>
    <col min="11269" max="11269" width="14.140625" style="52" bestFit="1" customWidth="1"/>
    <col min="11270" max="11270" width="18.7109375" style="52" customWidth="1"/>
    <col min="11271" max="11271" width="14.7109375" style="52" customWidth="1"/>
    <col min="11272" max="11272" width="18.28515625" style="52" customWidth="1"/>
    <col min="11273" max="11273" width="15.140625" style="52" bestFit="1" customWidth="1"/>
    <col min="11274" max="11275" width="11.5703125" style="52"/>
    <col min="11276" max="11276" width="15.140625" style="52" bestFit="1" customWidth="1"/>
    <col min="11277" max="11520" width="11.5703125" style="52"/>
    <col min="11521" max="11521" width="11.28515625" style="52" customWidth="1"/>
    <col min="11522" max="11522" width="7.140625" style="52" bestFit="1" customWidth="1"/>
    <col min="11523" max="11523" width="16.140625" style="52" bestFit="1" customWidth="1"/>
    <col min="11524" max="11524" width="6.28515625" style="52" customWidth="1"/>
    <col min="11525" max="11525" width="14.140625" style="52" bestFit="1" customWidth="1"/>
    <col min="11526" max="11526" width="18.7109375" style="52" customWidth="1"/>
    <col min="11527" max="11527" width="14.7109375" style="52" customWidth="1"/>
    <col min="11528" max="11528" width="18.28515625" style="52" customWidth="1"/>
    <col min="11529" max="11529" width="15.140625" style="52" bestFit="1" customWidth="1"/>
    <col min="11530" max="11531" width="11.5703125" style="52"/>
    <col min="11532" max="11532" width="15.140625" style="52" bestFit="1" customWidth="1"/>
    <col min="11533" max="11776" width="11.5703125" style="52"/>
    <col min="11777" max="11777" width="11.28515625" style="52" customWidth="1"/>
    <col min="11778" max="11778" width="7.140625" style="52" bestFit="1" customWidth="1"/>
    <col min="11779" max="11779" width="16.140625" style="52" bestFit="1" customWidth="1"/>
    <col min="11780" max="11780" width="6.28515625" style="52" customWidth="1"/>
    <col min="11781" max="11781" width="14.140625" style="52" bestFit="1" customWidth="1"/>
    <col min="11782" max="11782" width="18.7109375" style="52" customWidth="1"/>
    <col min="11783" max="11783" width="14.7109375" style="52" customWidth="1"/>
    <col min="11784" max="11784" width="18.28515625" style="52" customWidth="1"/>
    <col min="11785" max="11785" width="15.140625" style="52" bestFit="1" customWidth="1"/>
    <col min="11786" max="11787" width="11.5703125" style="52"/>
    <col min="11788" max="11788" width="15.140625" style="52" bestFit="1" customWidth="1"/>
    <col min="11789" max="12032" width="11.5703125" style="52"/>
    <col min="12033" max="12033" width="11.28515625" style="52" customWidth="1"/>
    <col min="12034" max="12034" width="7.140625" style="52" bestFit="1" customWidth="1"/>
    <col min="12035" max="12035" width="16.140625" style="52" bestFit="1" customWidth="1"/>
    <col min="12036" max="12036" width="6.28515625" style="52" customWidth="1"/>
    <col min="12037" max="12037" width="14.140625" style="52" bestFit="1" customWidth="1"/>
    <col min="12038" max="12038" width="18.7109375" style="52" customWidth="1"/>
    <col min="12039" max="12039" width="14.7109375" style="52" customWidth="1"/>
    <col min="12040" max="12040" width="18.28515625" style="52" customWidth="1"/>
    <col min="12041" max="12041" width="15.140625" style="52" bestFit="1" customWidth="1"/>
    <col min="12042" max="12043" width="11.5703125" style="52"/>
    <col min="12044" max="12044" width="15.140625" style="52" bestFit="1" customWidth="1"/>
    <col min="12045" max="12288" width="11.5703125" style="52"/>
    <col min="12289" max="12289" width="11.28515625" style="52" customWidth="1"/>
    <col min="12290" max="12290" width="7.140625" style="52" bestFit="1" customWidth="1"/>
    <col min="12291" max="12291" width="16.140625" style="52" bestFit="1" customWidth="1"/>
    <col min="12292" max="12292" width="6.28515625" style="52" customWidth="1"/>
    <col min="12293" max="12293" width="14.140625" style="52" bestFit="1" customWidth="1"/>
    <col min="12294" max="12294" width="18.7109375" style="52" customWidth="1"/>
    <col min="12295" max="12295" width="14.7109375" style="52" customWidth="1"/>
    <col min="12296" max="12296" width="18.28515625" style="52" customWidth="1"/>
    <col min="12297" max="12297" width="15.140625" style="52" bestFit="1" customWidth="1"/>
    <col min="12298" max="12299" width="11.5703125" style="52"/>
    <col min="12300" max="12300" width="15.140625" style="52" bestFit="1" customWidth="1"/>
    <col min="12301" max="12544" width="11.5703125" style="52"/>
    <col min="12545" max="12545" width="11.28515625" style="52" customWidth="1"/>
    <col min="12546" max="12546" width="7.140625" style="52" bestFit="1" customWidth="1"/>
    <col min="12547" max="12547" width="16.140625" style="52" bestFit="1" customWidth="1"/>
    <col min="12548" max="12548" width="6.28515625" style="52" customWidth="1"/>
    <col min="12549" max="12549" width="14.140625" style="52" bestFit="1" customWidth="1"/>
    <col min="12550" max="12550" width="18.7109375" style="52" customWidth="1"/>
    <col min="12551" max="12551" width="14.7109375" style="52" customWidth="1"/>
    <col min="12552" max="12552" width="18.28515625" style="52" customWidth="1"/>
    <col min="12553" max="12553" width="15.140625" style="52" bestFit="1" customWidth="1"/>
    <col min="12554" max="12555" width="11.5703125" style="52"/>
    <col min="12556" max="12556" width="15.140625" style="52" bestFit="1" customWidth="1"/>
    <col min="12557" max="12800" width="11.5703125" style="52"/>
    <col min="12801" max="12801" width="11.28515625" style="52" customWidth="1"/>
    <col min="12802" max="12802" width="7.140625" style="52" bestFit="1" customWidth="1"/>
    <col min="12803" max="12803" width="16.140625" style="52" bestFit="1" customWidth="1"/>
    <col min="12804" max="12804" width="6.28515625" style="52" customWidth="1"/>
    <col min="12805" max="12805" width="14.140625" style="52" bestFit="1" customWidth="1"/>
    <col min="12806" max="12806" width="18.7109375" style="52" customWidth="1"/>
    <col min="12807" max="12807" width="14.7109375" style="52" customWidth="1"/>
    <col min="12808" max="12808" width="18.28515625" style="52" customWidth="1"/>
    <col min="12809" max="12809" width="15.140625" style="52" bestFit="1" customWidth="1"/>
    <col min="12810" max="12811" width="11.5703125" style="52"/>
    <col min="12812" max="12812" width="15.140625" style="52" bestFit="1" customWidth="1"/>
    <col min="12813" max="13056" width="11.5703125" style="52"/>
    <col min="13057" max="13057" width="11.28515625" style="52" customWidth="1"/>
    <col min="13058" max="13058" width="7.140625" style="52" bestFit="1" customWidth="1"/>
    <col min="13059" max="13059" width="16.140625" style="52" bestFit="1" customWidth="1"/>
    <col min="13060" max="13060" width="6.28515625" style="52" customWidth="1"/>
    <col min="13061" max="13061" width="14.140625" style="52" bestFit="1" customWidth="1"/>
    <col min="13062" max="13062" width="18.7109375" style="52" customWidth="1"/>
    <col min="13063" max="13063" width="14.7109375" style="52" customWidth="1"/>
    <col min="13064" max="13064" width="18.28515625" style="52" customWidth="1"/>
    <col min="13065" max="13065" width="15.140625" style="52" bestFit="1" customWidth="1"/>
    <col min="13066" max="13067" width="11.5703125" style="52"/>
    <col min="13068" max="13068" width="15.140625" style="52" bestFit="1" customWidth="1"/>
    <col min="13069" max="13312" width="11.5703125" style="52"/>
    <col min="13313" max="13313" width="11.28515625" style="52" customWidth="1"/>
    <col min="13314" max="13314" width="7.140625" style="52" bestFit="1" customWidth="1"/>
    <col min="13315" max="13315" width="16.140625" style="52" bestFit="1" customWidth="1"/>
    <col min="13316" max="13316" width="6.28515625" style="52" customWidth="1"/>
    <col min="13317" max="13317" width="14.140625" style="52" bestFit="1" customWidth="1"/>
    <col min="13318" max="13318" width="18.7109375" style="52" customWidth="1"/>
    <col min="13319" max="13319" width="14.7109375" style="52" customWidth="1"/>
    <col min="13320" max="13320" width="18.28515625" style="52" customWidth="1"/>
    <col min="13321" max="13321" width="15.140625" style="52" bestFit="1" customWidth="1"/>
    <col min="13322" max="13323" width="11.5703125" style="52"/>
    <col min="13324" max="13324" width="15.140625" style="52" bestFit="1" customWidth="1"/>
    <col min="13325" max="13568" width="11.5703125" style="52"/>
    <col min="13569" max="13569" width="11.28515625" style="52" customWidth="1"/>
    <col min="13570" max="13570" width="7.140625" style="52" bestFit="1" customWidth="1"/>
    <col min="13571" max="13571" width="16.140625" style="52" bestFit="1" customWidth="1"/>
    <col min="13572" max="13572" width="6.28515625" style="52" customWidth="1"/>
    <col min="13573" max="13573" width="14.140625" style="52" bestFit="1" customWidth="1"/>
    <col min="13574" max="13574" width="18.7109375" style="52" customWidth="1"/>
    <col min="13575" max="13575" width="14.7109375" style="52" customWidth="1"/>
    <col min="13576" max="13576" width="18.28515625" style="52" customWidth="1"/>
    <col min="13577" max="13577" width="15.140625" style="52" bestFit="1" customWidth="1"/>
    <col min="13578" max="13579" width="11.5703125" style="52"/>
    <col min="13580" max="13580" width="15.140625" style="52" bestFit="1" customWidth="1"/>
    <col min="13581" max="13824" width="11.5703125" style="52"/>
    <col min="13825" max="13825" width="11.28515625" style="52" customWidth="1"/>
    <col min="13826" max="13826" width="7.140625" style="52" bestFit="1" customWidth="1"/>
    <col min="13827" max="13827" width="16.140625" style="52" bestFit="1" customWidth="1"/>
    <col min="13828" max="13828" width="6.28515625" style="52" customWidth="1"/>
    <col min="13829" max="13829" width="14.140625" style="52" bestFit="1" customWidth="1"/>
    <col min="13830" max="13830" width="18.7109375" style="52" customWidth="1"/>
    <col min="13831" max="13831" width="14.7109375" style="52" customWidth="1"/>
    <col min="13832" max="13832" width="18.28515625" style="52" customWidth="1"/>
    <col min="13833" max="13833" width="15.140625" style="52" bestFit="1" customWidth="1"/>
    <col min="13834" max="13835" width="11.5703125" style="52"/>
    <col min="13836" max="13836" width="15.140625" style="52" bestFit="1" customWidth="1"/>
    <col min="13837" max="14080" width="11.5703125" style="52"/>
    <col min="14081" max="14081" width="11.28515625" style="52" customWidth="1"/>
    <col min="14082" max="14082" width="7.140625" style="52" bestFit="1" customWidth="1"/>
    <col min="14083" max="14083" width="16.140625" style="52" bestFit="1" customWidth="1"/>
    <col min="14084" max="14084" width="6.28515625" style="52" customWidth="1"/>
    <col min="14085" max="14085" width="14.140625" style="52" bestFit="1" customWidth="1"/>
    <col min="14086" max="14086" width="18.7109375" style="52" customWidth="1"/>
    <col min="14087" max="14087" width="14.7109375" style="52" customWidth="1"/>
    <col min="14088" max="14088" width="18.28515625" style="52" customWidth="1"/>
    <col min="14089" max="14089" width="15.140625" style="52" bestFit="1" customWidth="1"/>
    <col min="14090" max="14091" width="11.5703125" style="52"/>
    <col min="14092" max="14092" width="15.140625" style="52" bestFit="1" customWidth="1"/>
    <col min="14093" max="14336" width="11.5703125" style="52"/>
    <col min="14337" max="14337" width="11.28515625" style="52" customWidth="1"/>
    <col min="14338" max="14338" width="7.140625" style="52" bestFit="1" customWidth="1"/>
    <col min="14339" max="14339" width="16.140625" style="52" bestFit="1" customWidth="1"/>
    <col min="14340" max="14340" width="6.28515625" style="52" customWidth="1"/>
    <col min="14341" max="14341" width="14.140625" style="52" bestFit="1" customWidth="1"/>
    <col min="14342" max="14342" width="18.7109375" style="52" customWidth="1"/>
    <col min="14343" max="14343" width="14.7109375" style="52" customWidth="1"/>
    <col min="14344" max="14344" width="18.28515625" style="52" customWidth="1"/>
    <col min="14345" max="14345" width="15.140625" style="52" bestFit="1" customWidth="1"/>
    <col min="14346" max="14347" width="11.5703125" style="52"/>
    <col min="14348" max="14348" width="15.140625" style="52" bestFit="1" customWidth="1"/>
    <col min="14349" max="14592" width="11.5703125" style="52"/>
    <col min="14593" max="14593" width="11.28515625" style="52" customWidth="1"/>
    <col min="14594" max="14594" width="7.140625" style="52" bestFit="1" customWidth="1"/>
    <col min="14595" max="14595" width="16.140625" style="52" bestFit="1" customWidth="1"/>
    <col min="14596" max="14596" width="6.28515625" style="52" customWidth="1"/>
    <col min="14597" max="14597" width="14.140625" style="52" bestFit="1" customWidth="1"/>
    <col min="14598" max="14598" width="18.7109375" style="52" customWidth="1"/>
    <col min="14599" max="14599" width="14.7109375" style="52" customWidth="1"/>
    <col min="14600" max="14600" width="18.28515625" style="52" customWidth="1"/>
    <col min="14601" max="14601" width="15.140625" style="52" bestFit="1" customWidth="1"/>
    <col min="14602" max="14603" width="11.5703125" style="52"/>
    <col min="14604" max="14604" width="15.140625" style="52" bestFit="1" customWidth="1"/>
    <col min="14605" max="14848" width="11.5703125" style="52"/>
    <col min="14849" max="14849" width="11.28515625" style="52" customWidth="1"/>
    <col min="14850" max="14850" width="7.140625" style="52" bestFit="1" customWidth="1"/>
    <col min="14851" max="14851" width="16.140625" style="52" bestFit="1" customWidth="1"/>
    <col min="14852" max="14852" width="6.28515625" style="52" customWidth="1"/>
    <col min="14853" max="14853" width="14.140625" style="52" bestFit="1" customWidth="1"/>
    <col min="14854" max="14854" width="18.7109375" style="52" customWidth="1"/>
    <col min="14855" max="14855" width="14.7109375" style="52" customWidth="1"/>
    <col min="14856" max="14856" width="18.28515625" style="52" customWidth="1"/>
    <col min="14857" max="14857" width="15.140625" style="52" bestFit="1" customWidth="1"/>
    <col min="14858" max="14859" width="11.5703125" style="52"/>
    <col min="14860" max="14860" width="15.140625" style="52" bestFit="1" customWidth="1"/>
    <col min="14861" max="15104" width="11.5703125" style="52"/>
    <col min="15105" max="15105" width="11.28515625" style="52" customWidth="1"/>
    <col min="15106" max="15106" width="7.140625" style="52" bestFit="1" customWidth="1"/>
    <col min="15107" max="15107" width="16.140625" style="52" bestFit="1" customWidth="1"/>
    <col min="15108" max="15108" width="6.28515625" style="52" customWidth="1"/>
    <col min="15109" max="15109" width="14.140625" style="52" bestFit="1" customWidth="1"/>
    <col min="15110" max="15110" width="18.7109375" style="52" customWidth="1"/>
    <col min="15111" max="15111" width="14.7109375" style="52" customWidth="1"/>
    <col min="15112" max="15112" width="18.28515625" style="52" customWidth="1"/>
    <col min="15113" max="15113" width="15.140625" style="52" bestFit="1" customWidth="1"/>
    <col min="15114" max="15115" width="11.5703125" style="52"/>
    <col min="15116" max="15116" width="15.140625" style="52" bestFit="1" customWidth="1"/>
    <col min="15117" max="15360" width="11.5703125" style="52"/>
    <col min="15361" max="15361" width="11.28515625" style="52" customWidth="1"/>
    <col min="15362" max="15362" width="7.140625" style="52" bestFit="1" customWidth="1"/>
    <col min="15363" max="15363" width="16.140625" style="52" bestFit="1" customWidth="1"/>
    <col min="15364" max="15364" width="6.28515625" style="52" customWidth="1"/>
    <col min="15365" max="15365" width="14.140625" style="52" bestFit="1" customWidth="1"/>
    <col min="15366" max="15366" width="18.7109375" style="52" customWidth="1"/>
    <col min="15367" max="15367" width="14.7109375" style="52" customWidth="1"/>
    <col min="15368" max="15368" width="18.28515625" style="52" customWidth="1"/>
    <col min="15369" max="15369" width="15.140625" style="52" bestFit="1" customWidth="1"/>
    <col min="15370" max="15371" width="11.5703125" style="52"/>
    <col min="15372" max="15372" width="15.140625" style="52" bestFit="1" customWidth="1"/>
    <col min="15373" max="15616" width="11.5703125" style="52"/>
    <col min="15617" max="15617" width="11.28515625" style="52" customWidth="1"/>
    <col min="15618" max="15618" width="7.140625" style="52" bestFit="1" customWidth="1"/>
    <col min="15619" max="15619" width="16.140625" style="52" bestFit="1" customWidth="1"/>
    <col min="15620" max="15620" width="6.28515625" style="52" customWidth="1"/>
    <col min="15621" max="15621" width="14.140625" style="52" bestFit="1" customWidth="1"/>
    <col min="15622" max="15622" width="18.7109375" style="52" customWidth="1"/>
    <col min="15623" max="15623" width="14.7109375" style="52" customWidth="1"/>
    <col min="15624" max="15624" width="18.28515625" style="52" customWidth="1"/>
    <col min="15625" max="15625" width="15.140625" style="52" bestFit="1" customWidth="1"/>
    <col min="15626" max="15627" width="11.5703125" style="52"/>
    <col min="15628" max="15628" width="15.140625" style="52" bestFit="1" customWidth="1"/>
    <col min="15629" max="15872" width="11.5703125" style="52"/>
    <col min="15873" max="15873" width="11.28515625" style="52" customWidth="1"/>
    <col min="15874" max="15874" width="7.140625" style="52" bestFit="1" customWidth="1"/>
    <col min="15875" max="15875" width="16.140625" style="52" bestFit="1" customWidth="1"/>
    <col min="15876" max="15876" width="6.28515625" style="52" customWidth="1"/>
    <col min="15877" max="15877" width="14.140625" style="52" bestFit="1" customWidth="1"/>
    <col min="15878" max="15878" width="18.7109375" style="52" customWidth="1"/>
    <col min="15879" max="15879" width="14.7109375" style="52" customWidth="1"/>
    <col min="15880" max="15880" width="18.28515625" style="52" customWidth="1"/>
    <col min="15881" max="15881" width="15.140625" style="52" bestFit="1" customWidth="1"/>
    <col min="15882" max="15883" width="11.5703125" style="52"/>
    <col min="15884" max="15884" width="15.140625" style="52" bestFit="1" customWidth="1"/>
    <col min="15885" max="16128" width="11.5703125" style="52"/>
    <col min="16129" max="16129" width="11.28515625" style="52" customWidth="1"/>
    <col min="16130" max="16130" width="7.140625" style="52" bestFit="1" customWidth="1"/>
    <col min="16131" max="16131" width="16.140625" style="52" bestFit="1" customWidth="1"/>
    <col min="16132" max="16132" width="6.28515625" style="52" customWidth="1"/>
    <col min="16133" max="16133" width="14.140625" style="52" bestFit="1" customWidth="1"/>
    <col min="16134" max="16134" width="18.7109375" style="52" customWidth="1"/>
    <col min="16135" max="16135" width="14.7109375" style="52" customWidth="1"/>
    <col min="16136" max="16136" width="18.28515625" style="52" customWidth="1"/>
    <col min="16137" max="16137" width="15.140625" style="52" bestFit="1" customWidth="1"/>
    <col min="16138" max="16139" width="11.5703125" style="52"/>
    <col min="16140" max="16140" width="15.140625" style="52" bestFit="1" customWidth="1"/>
    <col min="16141" max="16384" width="11.5703125" style="52"/>
  </cols>
  <sheetData>
    <row r="1" spans="1:10" ht="50.25" customHeight="1">
      <c r="A1" s="142" t="s">
        <v>203</v>
      </c>
      <c r="B1" s="143"/>
      <c r="C1" s="143"/>
      <c r="D1" s="143"/>
      <c r="E1" s="143"/>
      <c r="F1" s="144"/>
      <c r="G1" s="142"/>
      <c r="H1" s="144"/>
    </row>
    <row r="2" spans="1:10" ht="50.25" customHeight="1" thickBot="1">
      <c r="A2" s="145" t="s">
        <v>204</v>
      </c>
      <c r="B2" s="147"/>
      <c r="C2" s="147"/>
      <c r="D2" s="147"/>
      <c r="E2" s="147"/>
      <c r="F2" s="146"/>
      <c r="G2" s="145"/>
      <c r="H2" s="146"/>
    </row>
    <row r="3" spans="1:10" ht="21.75" customHeight="1">
      <c r="A3" s="148"/>
      <c r="B3" s="148"/>
      <c r="C3" s="148"/>
      <c r="D3" s="148"/>
      <c r="E3" s="148"/>
      <c r="F3" s="148"/>
      <c r="G3" s="148"/>
      <c r="H3" s="148"/>
    </row>
    <row r="4" spans="1:10" ht="2.25" customHeight="1" thickBot="1">
      <c r="A4" s="53"/>
      <c r="B4" s="54"/>
      <c r="C4" s="54"/>
      <c r="D4" s="54"/>
      <c r="E4" s="54"/>
      <c r="F4" s="54"/>
      <c r="G4" s="54"/>
      <c r="H4" s="55"/>
    </row>
    <row r="5" spans="1:10" ht="24" customHeight="1" thickBot="1">
      <c r="A5" s="149" t="s">
        <v>205</v>
      </c>
      <c r="B5" s="150"/>
      <c r="C5" s="150"/>
      <c r="D5" s="150"/>
      <c r="E5" s="150"/>
      <c r="F5" s="150"/>
      <c r="G5" s="150"/>
      <c r="H5" s="151"/>
    </row>
    <row r="6" spans="1:10" ht="27" customHeight="1">
      <c r="A6" s="56" t="s">
        <v>206</v>
      </c>
      <c r="B6" s="57"/>
      <c r="C6" s="152">
        <f>+Desglose!F31</f>
        <v>318423802.79400003</v>
      </c>
      <c r="D6" s="152"/>
      <c r="E6" s="58"/>
      <c r="F6" s="59" t="s">
        <v>207</v>
      </c>
      <c r="G6" s="60">
        <f>+C6*H55</f>
        <v>78541080.408219397</v>
      </c>
      <c r="H6" s="153"/>
      <c r="J6" s="61"/>
    </row>
    <row r="7" spans="1:10" s="66" customFormat="1" ht="24" customHeight="1">
      <c r="A7" s="154" t="s">
        <v>208</v>
      </c>
      <c r="B7" s="155"/>
      <c r="C7" s="155"/>
      <c r="D7" s="62">
        <v>4</v>
      </c>
      <c r="E7" s="63"/>
      <c r="F7" s="64"/>
      <c r="G7" s="65"/>
      <c r="H7" s="153"/>
    </row>
    <row r="8" spans="1:10" s="66" customFormat="1" ht="24" customHeight="1" thickBot="1">
      <c r="A8" s="67" t="s">
        <v>209</v>
      </c>
      <c r="C8" s="156">
        <v>0</v>
      </c>
      <c r="D8" s="156"/>
      <c r="E8" s="63"/>
      <c r="F8" s="64" t="s">
        <v>210</v>
      </c>
      <c r="G8" s="68">
        <f>C6+G6</f>
        <v>396964883.20221943</v>
      </c>
      <c r="H8" s="153"/>
    </row>
    <row r="9" spans="1:10" ht="18.75" customHeight="1" thickBot="1">
      <c r="A9" s="133" t="s">
        <v>211</v>
      </c>
      <c r="B9" s="134"/>
      <c r="C9" s="134"/>
      <c r="D9" s="134"/>
      <c r="E9" s="134"/>
      <c r="F9" s="134"/>
      <c r="G9" s="134"/>
      <c r="H9" s="135"/>
      <c r="J9" s="69"/>
    </row>
    <row r="10" spans="1:10" ht="19.5" customHeight="1" thickBot="1">
      <c r="A10" s="126" t="s">
        <v>212</v>
      </c>
      <c r="B10" s="127"/>
      <c r="C10" s="127"/>
      <c r="D10" s="127"/>
      <c r="E10" s="127"/>
      <c r="F10" s="127"/>
      <c r="G10" s="127"/>
      <c r="H10" s="128"/>
      <c r="I10" s="70"/>
    </row>
    <row r="11" spans="1:10" ht="29.25" customHeight="1" thickBot="1">
      <c r="A11" s="136" t="s">
        <v>213</v>
      </c>
      <c r="B11" s="137"/>
      <c r="C11" s="71" t="s">
        <v>2</v>
      </c>
      <c r="D11" s="71" t="s">
        <v>214</v>
      </c>
      <c r="E11" s="71" t="s">
        <v>215</v>
      </c>
      <c r="F11" s="71" t="s">
        <v>216</v>
      </c>
      <c r="G11" s="71" t="s">
        <v>217</v>
      </c>
      <c r="H11" s="72" t="s">
        <v>218</v>
      </c>
    </row>
    <row r="12" spans="1:10">
      <c r="A12" s="138" t="s">
        <v>219</v>
      </c>
      <c r="B12" s="139"/>
      <c r="C12" s="73">
        <v>1</v>
      </c>
      <c r="D12" s="73">
        <v>0</v>
      </c>
      <c r="E12" s="74">
        <v>0</v>
      </c>
      <c r="F12" s="75">
        <v>6000000</v>
      </c>
      <c r="G12" s="76">
        <f>+PRODUCT(C12,D12,E12,F12)</f>
        <v>0</v>
      </c>
      <c r="H12" s="77">
        <f>+G12/$C$6</f>
        <v>0</v>
      </c>
    </row>
    <row r="13" spans="1:10">
      <c r="A13" s="140" t="s">
        <v>220</v>
      </c>
      <c r="B13" s="141"/>
      <c r="C13" s="78">
        <v>1</v>
      </c>
      <c r="D13" s="79">
        <v>4</v>
      </c>
      <c r="E13" s="80">
        <v>1</v>
      </c>
      <c r="F13" s="81">
        <v>5500000</v>
      </c>
      <c r="G13" s="76">
        <f>+PRODUCT(C13,D13,E13,F13)</f>
        <v>22000000</v>
      </c>
      <c r="H13" s="82">
        <f>+G13/$C$6</f>
        <v>6.9090312366605969E-2</v>
      </c>
    </row>
    <row r="14" spans="1:10">
      <c r="A14" s="110" t="s">
        <v>221</v>
      </c>
      <c r="B14" s="111"/>
      <c r="C14" s="83">
        <v>1</v>
      </c>
      <c r="D14" s="73">
        <v>4</v>
      </c>
      <c r="E14" s="84">
        <v>1</v>
      </c>
      <c r="F14" s="85">
        <v>3800000</v>
      </c>
      <c r="G14" s="76">
        <f t="shared" ref="G14:G20" si="0">+PRODUCT(C14,D14,E14,F14)</f>
        <v>15200000</v>
      </c>
      <c r="H14" s="77">
        <f t="shared" ref="H14:H20" si="1">+G14/$C$6</f>
        <v>4.7735124907836851E-2</v>
      </c>
    </row>
    <row r="15" spans="1:10">
      <c r="A15" s="110" t="s">
        <v>222</v>
      </c>
      <c r="B15" s="111"/>
      <c r="C15" s="83">
        <v>1</v>
      </c>
      <c r="D15" s="73">
        <v>0</v>
      </c>
      <c r="E15" s="84">
        <v>1</v>
      </c>
      <c r="F15" s="85">
        <v>3000000</v>
      </c>
      <c r="G15" s="76">
        <f t="shared" si="0"/>
        <v>0</v>
      </c>
      <c r="H15" s="77">
        <f t="shared" si="1"/>
        <v>0</v>
      </c>
    </row>
    <row r="16" spans="1:10">
      <c r="A16" s="131" t="s">
        <v>223</v>
      </c>
      <c r="B16" s="132"/>
      <c r="C16" s="83">
        <v>1</v>
      </c>
      <c r="D16" s="73">
        <v>0</v>
      </c>
      <c r="E16" s="84">
        <v>0</v>
      </c>
      <c r="F16" s="85">
        <v>1700000</v>
      </c>
      <c r="G16" s="76">
        <f t="shared" si="0"/>
        <v>0</v>
      </c>
      <c r="H16" s="77">
        <f t="shared" si="1"/>
        <v>0</v>
      </c>
    </row>
    <row r="17" spans="1:8">
      <c r="A17" s="119" t="s">
        <v>224</v>
      </c>
      <c r="B17" s="120"/>
      <c r="C17" s="83">
        <v>1</v>
      </c>
      <c r="D17" s="73">
        <v>0</v>
      </c>
      <c r="E17" s="84">
        <v>1</v>
      </c>
      <c r="F17" s="85">
        <v>5000000</v>
      </c>
      <c r="G17" s="76">
        <f t="shared" si="0"/>
        <v>0</v>
      </c>
      <c r="H17" s="77">
        <f t="shared" si="1"/>
        <v>0</v>
      </c>
    </row>
    <row r="18" spans="1:8">
      <c r="A18" s="110" t="s">
        <v>225</v>
      </c>
      <c r="B18" s="111"/>
      <c r="C18" s="83">
        <v>1</v>
      </c>
      <c r="D18" s="73">
        <v>0</v>
      </c>
      <c r="E18" s="84">
        <v>0</v>
      </c>
      <c r="F18" s="85">
        <v>1000000</v>
      </c>
      <c r="G18" s="76">
        <f t="shared" si="0"/>
        <v>0</v>
      </c>
      <c r="H18" s="77">
        <f t="shared" si="1"/>
        <v>0</v>
      </c>
    </row>
    <row r="19" spans="1:8">
      <c r="A19" s="110" t="s">
        <v>226</v>
      </c>
      <c r="B19" s="111"/>
      <c r="C19" s="83">
        <v>1</v>
      </c>
      <c r="D19" s="73">
        <v>0</v>
      </c>
      <c r="E19" s="84">
        <v>0</v>
      </c>
      <c r="F19" s="85">
        <v>1550000</v>
      </c>
      <c r="G19" s="76">
        <f t="shared" si="0"/>
        <v>0</v>
      </c>
      <c r="H19" s="77">
        <f t="shared" si="1"/>
        <v>0</v>
      </c>
    </row>
    <row r="20" spans="1:8">
      <c r="A20" s="110" t="s">
        <v>227</v>
      </c>
      <c r="B20" s="111"/>
      <c r="C20" s="83">
        <v>1</v>
      </c>
      <c r="D20" s="73">
        <v>0</v>
      </c>
      <c r="E20" s="84">
        <v>0</v>
      </c>
      <c r="F20" s="85">
        <v>1300000</v>
      </c>
      <c r="G20" s="76">
        <f t="shared" si="0"/>
        <v>0</v>
      </c>
      <c r="H20" s="77">
        <f t="shared" si="1"/>
        <v>0</v>
      </c>
    </row>
    <row r="21" spans="1:8">
      <c r="A21" s="121" t="s">
        <v>228</v>
      </c>
      <c r="B21" s="122"/>
      <c r="C21" s="122"/>
      <c r="D21" s="122"/>
      <c r="E21" s="122"/>
      <c r="F21" s="122"/>
      <c r="G21" s="76">
        <f>SUM(G12:G20)</f>
        <v>37200000</v>
      </c>
      <c r="H21" s="86">
        <f>SUM(H12:H20)</f>
        <v>0.11682543727444282</v>
      </c>
    </row>
    <row r="22" spans="1:8" ht="21.75" customHeight="1">
      <c r="A22" s="126" t="s">
        <v>229</v>
      </c>
      <c r="B22" s="127"/>
      <c r="C22" s="127"/>
      <c r="D22" s="127"/>
      <c r="E22" s="127"/>
      <c r="F22" s="127"/>
      <c r="G22" s="127"/>
      <c r="H22" s="128"/>
    </row>
    <row r="23" spans="1:8">
      <c r="A23" s="116" t="s">
        <v>213</v>
      </c>
      <c r="B23" s="117"/>
      <c r="C23" s="87" t="s">
        <v>2</v>
      </c>
      <c r="D23" s="87" t="s">
        <v>3</v>
      </c>
      <c r="E23" s="87" t="s">
        <v>214</v>
      </c>
      <c r="F23" s="87" t="s">
        <v>230</v>
      </c>
      <c r="G23" s="87" t="s">
        <v>217</v>
      </c>
      <c r="H23" s="88" t="s">
        <v>218</v>
      </c>
    </row>
    <row r="24" spans="1:8">
      <c r="A24" s="110" t="s">
        <v>231</v>
      </c>
      <c r="B24" s="111"/>
      <c r="C24" s="83" t="s">
        <v>232</v>
      </c>
      <c r="D24" s="83">
        <v>0</v>
      </c>
      <c r="E24" s="83">
        <v>0</v>
      </c>
      <c r="F24" s="85">
        <v>0</v>
      </c>
      <c r="G24" s="89">
        <f t="shared" ref="G24:G29" si="2">E24*F24</f>
        <v>0</v>
      </c>
      <c r="H24" s="77">
        <f>+G24/$C$6</f>
        <v>0</v>
      </c>
    </row>
    <row r="25" spans="1:8">
      <c r="A25" s="119" t="s">
        <v>233</v>
      </c>
      <c r="B25" s="120"/>
      <c r="C25" s="83" t="s">
        <v>232</v>
      </c>
      <c r="D25" s="83">
        <v>0</v>
      </c>
      <c r="E25" s="83">
        <v>0</v>
      </c>
      <c r="F25" s="85">
        <v>0</v>
      </c>
      <c r="G25" s="89">
        <f t="shared" si="2"/>
        <v>0</v>
      </c>
      <c r="H25" s="77">
        <f>+G25/$C$6</f>
        <v>0</v>
      </c>
    </row>
    <row r="26" spans="1:8">
      <c r="A26" s="110" t="s">
        <v>234</v>
      </c>
      <c r="B26" s="111"/>
      <c r="C26" s="83" t="s">
        <v>232</v>
      </c>
      <c r="D26" s="83">
        <v>0</v>
      </c>
      <c r="E26" s="83">
        <v>0</v>
      </c>
      <c r="F26" s="85">
        <v>0</v>
      </c>
      <c r="G26" s="89">
        <f t="shared" si="2"/>
        <v>0</v>
      </c>
      <c r="H26" s="77">
        <f t="shared" ref="H26:H30" si="3">+G26/$C$6</f>
        <v>0</v>
      </c>
    </row>
    <row r="27" spans="1:8">
      <c r="A27" s="110" t="s">
        <v>235</v>
      </c>
      <c r="B27" s="111"/>
      <c r="C27" s="83" t="s">
        <v>232</v>
      </c>
      <c r="D27" s="83">
        <v>1</v>
      </c>
      <c r="E27" s="83">
        <v>4</v>
      </c>
      <c r="F27" s="85">
        <v>150000</v>
      </c>
      <c r="G27" s="89">
        <f t="shared" si="2"/>
        <v>600000</v>
      </c>
      <c r="H27" s="77">
        <f t="shared" si="3"/>
        <v>1.884281246361981E-3</v>
      </c>
    </row>
    <row r="28" spans="1:8">
      <c r="A28" s="110" t="s">
        <v>236</v>
      </c>
      <c r="B28" s="111"/>
      <c r="C28" s="83" t="s">
        <v>232</v>
      </c>
      <c r="D28" s="83">
        <v>0</v>
      </c>
      <c r="E28" s="83">
        <v>0</v>
      </c>
      <c r="F28" s="85">
        <v>200000</v>
      </c>
      <c r="G28" s="89">
        <f t="shared" si="2"/>
        <v>0</v>
      </c>
      <c r="H28" s="77">
        <f t="shared" si="3"/>
        <v>0</v>
      </c>
    </row>
    <row r="29" spans="1:8">
      <c r="A29" s="119" t="s">
        <v>237</v>
      </c>
      <c r="B29" s="120"/>
      <c r="C29" s="83" t="s">
        <v>232</v>
      </c>
      <c r="D29" s="83">
        <v>0</v>
      </c>
      <c r="E29" s="83">
        <v>0</v>
      </c>
      <c r="F29" s="85">
        <v>0</v>
      </c>
      <c r="G29" s="89">
        <f t="shared" si="2"/>
        <v>0</v>
      </c>
      <c r="H29" s="77">
        <f t="shared" si="3"/>
        <v>0</v>
      </c>
    </row>
    <row r="30" spans="1:8">
      <c r="A30" s="129" t="s">
        <v>238</v>
      </c>
      <c r="B30" s="130"/>
      <c r="C30" s="83" t="s">
        <v>232</v>
      </c>
      <c r="D30" s="83">
        <v>0</v>
      </c>
      <c r="E30" s="83">
        <v>0</v>
      </c>
      <c r="F30" s="85">
        <v>0</v>
      </c>
      <c r="G30" s="89">
        <f>E30*F30</f>
        <v>0</v>
      </c>
      <c r="H30" s="77">
        <f t="shared" si="3"/>
        <v>0</v>
      </c>
    </row>
    <row r="31" spans="1:8">
      <c r="A31" s="110" t="s">
        <v>239</v>
      </c>
      <c r="B31" s="111"/>
      <c r="C31" s="83" t="s">
        <v>232</v>
      </c>
      <c r="D31" s="73">
        <v>0</v>
      </c>
      <c r="E31" s="83">
        <v>0</v>
      </c>
      <c r="F31" s="85">
        <v>0</v>
      </c>
      <c r="G31" s="89">
        <f t="shared" ref="G31:G32" si="4">E31*F31</f>
        <v>0</v>
      </c>
      <c r="H31" s="77">
        <f>+G31/$C$6</f>
        <v>0</v>
      </c>
    </row>
    <row r="32" spans="1:8">
      <c r="A32" s="110" t="s">
        <v>240</v>
      </c>
      <c r="B32" s="111"/>
      <c r="C32" s="83" t="s">
        <v>232</v>
      </c>
      <c r="D32" s="73">
        <v>1</v>
      </c>
      <c r="E32" s="83">
        <v>1</v>
      </c>
      <c r="F32" s="85">
        <f>+$C$6*1.01%</f>
        <v>3216080.4082194003</v>
      </c>
      <c r="G32" s="89">
        <f t="shared" si="4"/>
        <v>3216080.4082194003</v>
      </c>
      <c r="H32" s="77">
        <f>+G32/$C$6</f>
        <v>1.01E-2</v>
      </c>
    </row>
    <row r="33" spans="1:10">
      <c r="A33" s="121" t="s">
        <v>241</v>
      </c>
      <c r="B33" s="122"/>
      <c r="C33" s="122"/>
      <c r="D33" s="122"/>
      <c r="E33" s="122"/>
      <c r="F33" s="122"/>
      <c r="G33" s="90">
        <f>SUM(G24:G32)</f>
        <v>3816080.4082194003</v>
      </c>
      <c r="H33" s="91">
        <f>SUM(H24:H32)</f>
        <v>1.1984281246361981E-2</v>
      </c>
    </row>
    <row r="34" spans="1:10" ht="21.75" customHeight="1">
      <c r="A34" s="126" t="s">
        <v>242</v>
      </c>
      <c r="B34" s="127"/>
      <c r="C34" s="127"/>
      <c r="D34" s="127"/>
      <c r="E34" s="127"/>
      <c r="F34" s="127"/>
      <c r="G34" s="127"/>
      <c r="H34" s="128"/>
    </row>
    <row r="35" spans="1:10">
      <c r="A35" s="116" t="s">
        <v>213</v>
      </c>
      <c r="B35" s="117"/>
      <c r="C35" s="87" t="s">
        <v>2</v>
      </c>
      <c r="D35" s="87" t="s">
        <v>3</v>
      </c>
      <c r="E35" s="87" t="s">
        <v>214</v>
      </c>
      <c r="F35" s="87" t="s">
        <v>230</v>
      </c>
      <c r="G35" s="87" t="s">
        <v>217</v>
      </c>
      <c r="H35" s="88" t="s">
        <v>218</v>
      </c>
    </row>
    <row r="36" spans="1:10">
      <c r="A36" s="119" t="s">
        <v>243</v>
      </c>
      <c r="B36" s="120"/>
      <c r="C36" s="83" t="s">
        <v>2</v>
      </c>
      <c r="D36" s="83">
        <v>1</v>
      </c>
      <c r="E36" s="83"/>
      <c r="F36" s="92">
        <v>0.05</v>
      </c>
      <c r="G36" s="93">
        <f>$J$36*F36</f>
        <v>19750000</v>
      </c>
      <c r="H36" s="94">
        <f>+G36/$C$6</f>
        <v>6.2024257692748538E-2</v>
      </c>
      <c r="J36" s="52">
        <v>395000000</v>
      </c>
    </row>
    <row r="37" spans="1:10" ht="21" customHeight="1">
      <c r="A37" s="119" t="s">
        <v>244</v>
      </c>
      <c r="B37" s="120" t="s">
        <v>244</v>
      </c>
      <c r="C37" s="83" t="s">
        <v>2</v>
      </c>
      <c r="D37" s="83">
        <v>1</v>
      </c>
      <c r="E37" s="83"/>
      <c r="F37" s="92">
        <v>0</v>
      </c>
      <c r="G37" s="93">
        <f t="shared" ref="G37:G41" si="5">$J$36*F37</f>
        <v>0</v>
      </c>
      <c r="H37" s="94">
        <f t="shared" ref="H37:H40" si="6">+G37/$C$6</f>
        <v>0</v>
      </c>
    </row>
    <row r="38" spans="1:10" ht="21" customHeight="1">
      <c r="A38" s="119" t="s">
        <v>245</v>
      </c>
      <c r="B38" s="120" t="s">
        <v>244</v>
      </c>
      <c r="C38" s="83" t="s">
        <v>2</v>
      </c>
      <c r="D38" s="83">
        <v>1</v>
      </c>
      <c r="E38" s="83"/>
      <c r="F38" s="92">
        <v>0</v>
      </c>
      <c r="G38" s="93">
        <f t="shared" si="5"/>
        <v>0</v>
      </c>
      <c r="H38" s="94">
        <f t="shared" si="6"/>
        <v>0</v>
      </c>
    </row>
    <row r="39" spans="1:10" ht="21" customHeight="1">
      <c r="A39" s="119" t="s">
        <v>246</v>
      </c>
      <c r="B39" s="120" t="s">
        <v>244</v>
      </c>
      <c r="C39" s="83" t="s">
        <v>2</v>
      </c>
      <c r="D39" s="83">
        <v>1</v>
      </c>
      <c r="E39" s="83"/>
      <c r="F39" s="92">
        <v>0.02</v>
      </c>
      <c r="G39" s="93">
        <f t="shared" si="5"/>
        <v>7900000</v>
      </c>
      <c r="H39" s="94">
        <f t="shared" si="6"/>
        <v>2.4809703077099416E-2</v>
      </c>
    </row>
    <row r="40" spans="1:10" ht="15" customHeight="1">
      <c r="A40" s="119" t="s">
        <v>247</v>
      </c>
      <c r="B40" s="120"/>
      <c r="C40" s="95" t="s">
        <v>2</v>
      </c>
      <c r="D40" s="95">
        <v>1</v>
      </c>
      <c r="E40" s="95"/>
      <c r="F40" s="92">
        <v>0</v>
      </c>
      <c r="G40" s="93">
        <f t="shared" si="5"/>
        <v>0</v>
      </c>
      <c r="H40" s="94">
        <f t="shared" si="6"/>
        <v>0</v>
      </c>
    </row>
    <row r="41" spans="1:10" ht="15" customHeight="1">
      <c r="A41" s="119" t="s">
        <v>248</v>
      </c>
      <c r="B41" s="120"/>
      <c r="C41" s="95" t="s">
        <v>2</v>
      </c>
      <c r="D41" s="95">
        <v>1</v>
      </c>
      <c r="E41" s="95"/>
      <c r="F41" s="92">
        <v>2.5000000000000001E-2</v>
      </c>
      <c r="G41" s="93">
        <f t="shared" si="5"/>
        <v>9875000</v>
      </c>
      <c r="H41" s="94">
        <f>+G41/$C$6</f>
        <v>3.1012128846374269E-2</v>
      </c>
    </row>
    <row r="42" spans="1:10">
      <c r="A42" s="121" t="s">
        <v>241</v>
      </c>
      <c r="B42" s="122"/>
      <c r="C42" s="122"/>
      <c r="D42" s="122"/>
      <c r="E42" s="122"/>
      <c r="F42" s="122"/>
      <c r="G42" s="96">
        <f>SUM(G36:G41)</f>
        <v>37525000</v>
      </c>
      <c r="H42" s="91">
        <f>SUM(H36:H41)</f>
        <v>0.11784608961622223</v>
      </c>
    </row>
    <row r="43" spans="1:10" ht="21.75" customHeight="1">
      <c r="A43" s="123" t="s">
        <v>249</v>
      </c>
      <c r="B43" s="124"/>
      <c r="C43" s="124"/>
      <c r="D43" s="124"/>
      <c r="E43" s="124"/>
      <c r="F43" s="124"/>
      <c r="G43" s="124"/>
      <c r="H43" s="125"/>
    </row>
    <row r="44" spans="1:10">
      <c r="A44" s="114" t="s">
        <v>213</v>
      </c>
      <c r="B44" s="115"/>
      <c r="C44" s="115"/>
      <c r="D44" s="115"/>
      <c r="E44" s="115"/>
      <c r="F44" s="115"/>
      <c r="G44" s="97" t="s">
        <v>250</v>
      </c>
      <c r="H44" s="98" t="s">
        <v>218</v>
      </c>
    </row>
    <row r="45" spans="1:10">
      <c r="A45" s="110" t="s">
        <v>251</v>
      </c>
      <c r="B45" s="111"/>
      <c r="C45" s="111"/>
      <c r="D45" s="111"/>
      <c r="E45" s="111"/>
      <c r="F45" s="111"/>
      <c r="G45" s="99">
        <f>G21</f>
        <v>37200000</v>
      </c>
      <c r="H45" s="94">
        <f>+H21</f>
        <v>0.11682543727444282</v>
      </c>
    </row>
    <row r="46" spans="1:10">
      <c r="A46" s="110" t="s">
        <v>252</v>
      </c>
      <c r="B46" s="111"/>
      <c r="C46" s="111"/>
      <c r="D46" s="111"/>
      <c r="E46" s="111"/>
      <c r="F46" s="111"/>
      <c r="G46" s="99">
        <f>+G33</f>
        <v>3816080.4082194003</v>
      </c>
      <c r="H46" s="94">
        <f>+H33</f>
        <v>1.1984281246361981E-2</v>
      </c>
    </row>
    <row r="47" spans="1:10">
      <c r="A47" s="110" t="s">
        <v>253</v>
      </c>
      <c r="B47" s="111"/>
      <c r="C47" s="111"/>
      <c r="D47" s="111"/>
      <c r="E47" s="111"/>
      <c r="F47" s="111"/>
      <c r="G47" s="89">
        <f>+G42</f>
        <v>37525000</v>
      </c>
      <c r="H47" s="94">
        <f>+H42</f>
        <v>0.11784608961622223</v>
      </c>
    </row>
    <row r="48" spans="1:10">
      <c r="A48" s="114" t="s">
        <v>254</v>
      </c>
      <c r="B48" s="115"/>
      <c r="C48" s="115"/>
      <c r="D48" s="115"/>
      <c r="E48" s="115"/>
      <c r="F48" s="115"/>
      <c r="G48" s="90">
        <f>SUM(G45:G47)</f>
        <v>78541080.408219397</v>
      </c>
      <c r="H48" s="91">
        <f>SUM(H45:H47)</f>
        <v>0.24665580813702703</v>
      </c>
    </row>
    <row r="49" spans="1:10">
      <c r="A49" s="100"/>
      <c r="B49" s="58"/>
      <c r="C49" s="58"/>
      <c r="D49" s="58"/>
      <c r="E49" s="58"/>
      <c r="F49" s="58"/>
      <c r="G49" s="58"/>
      <c r="H49" s="101"/>
    </row>
    <row r="50" spans="1:10">
      <c r="A50" s="116" t="s">
        <v>255</v>
      </c>
      <c r="B50" s="117"/>
      <c r="C50" s="117"/>
      <c r="D50" s="117"/>
      <c r="E50" s="117"/>
      <c r="F50" s="117"/>
      <c r="G50" s="117"/>
      <c r="H50" s="118"/>
    </row>
    <row r="51" spans="1:10">
      <c r="A51" s="114" t="s">
        <v>213</v>
      </c>
      <c r="B51" s="115"/>
      <c r="C51" s="115"/>
      <c r="D51" s="115"/>
      <c r="E51" s="115"/>
      <c r="F51" s="115"/>
      <c r="G51" s="97" t="s">
        <v>250</v>
      </c>
      <c r="H51" s="98" t="s">
        <v>218</v>
      </c>
    </row>
    <row r="52" spans="1:10">
      <c r="A52" s="110" t="s">
        <v>256</v>
      </c>
      <c r="B52" s="111"/>
      <c r="C52" s="111"/>
      <c r="D52" s="111"/>
      <c r="E52" s="111"/>
      <c r="F52" s="111"/>
      <c r="G52" s="89">
        <f>+G48</f>
        <v>78541080.408219397</v>
      </c>
      <c r="H52" s="94">
        <f>(+H48)</f>
        <v>0.24665580813702703</v>
      </c>
      <c r="I52" s="102"/>
      <c r="J52" s="52">
        <v>0.266996692061305</v>
      </c>
    </row>
    <row r="53" spans="1:10">
      <c r="A53" s="110" t="s">
        <v>257</v>
      </c>
      <c r="B53" s="111"/>
      <c r="C53" s="111"/>
      <c r="D53" s="111"/>
      <c r="E53" s="111"/>
      <c r="F53" s="111"/>
      <c r="G53" s="99"/>
      <c r="H53" s="94"/>
    </row>
    <row r="54" spans="1:10">
      <c r="A54" s="110" t="s">
        <v>258</v>
      </c>
      <c r="B54" s="111"/>
      <c r="C54" s="111"/>
      <c r="D54" s="111"/>
      <c r="E54" s="111"/>
      <c r="F54" s="111"/>
      <c r="G54" s="99">
        <f>+H54*C6</f>
        <v>0</v>
      </c>
      <c r="H54" s="103">
        <v>0</v>
      </c>
    </row>
    <row r="55" spans="1:10" ht="15.75" thickBot="1">
      <c r="A55" s="112" t="s">
        <v>259</v>
      </c>
      <c r="B55" s="113"/>
      <c r="C55" s="113"/>
      <c r="D55" s="113"/>
      <c r="E55" s="113"/>
      <c r="F55" s="113"/>
      <c r="G55" s="104">
        <f>SUM(G52:G54)</f>
        <v>78541080.408219397</v>
      </c>
      <c r="H55" s="105">
        <f>SUM(H52:H54)</f>
        <v>0.24665580813702703</v>
      </c>
    </row>
  </sheetData>
  <protectedRanges>
    <protectedRange sqref="A37:B41" name="Tasas"/>
    <protectedRange sqref="F37:F41" name="Tasas_1"/>
  </protectedRanges>
  <mergeCells count="55">
    <mergeCell ref="C6:D6"/>
    <mergeCell ref="H6:H8"/>
    <mergeCell ref="A7:C7"/>
    <mergeCell ref="C8:D8"/>
    <mergeCell ref="A1:F1"/>
    <mergeCell ref="G1:H2"/>
    <mergeCell ref="A2:F2"/>
    <mergeCell ref="A3:H3"/>
    <mergeCell ref="A5:H5"/>
    <mergeCell ref="A20:B20"/>
    <mergeCell ref="A9:H9"/>
    <mergeCell ref="A10:H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32:B32"/>
    <mergeCell ref="A21:F21"/>
    <mergeCell ref="A22:H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44:F44"/>
    <mergeCell ref="A33:F33"/>
    <mergeCell ref="A34:H34"/>
    <mergeCell ref="A35:B35"/>
    <mergeCell ref="A36:B36"/>
    <mergeCell ref="A37:B37"/>
    <mergeCell ref="A38:B38"/>
    <mergeCell ref="A39:B39"/>
    <mergeCell ref="A40:B40"/>
    <mergeCell ref="A41:B41"/>
    <mergeCell ref="A42:F42"/>
    <mergeCell ref="A43:H43"/>
    <mergeCell ref="A52:F52"/>
    <mergeCell ref="A53:F53"/>
    <mergeCell ref="A54:F54"/>
    <mergeCell ref="A55:F55"/>
    <mergeCell ref="A45:F45"/>
    <mergeCell ref="A46:F46"/>
    <mergeCell ref="A47:F47"/>
    <mergeCell ref="A48:F48"/>
    <mergeCell ref="A50:H50"/>
    <mergeCell ref="A51:F51"/>
  </mergeCells>
  <pageMargins left="0.25" right="0.25" top="0.75" bottom="0.75" header="0.3" footer="0.3"/>
  <pageSetup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Desglose</vt:lpstr>
      <vt:lpstr>Análisis de precios unitarios</vt:lpstr>
      <vt:lpstr>CALCULO AU (2)</vt:lpstr>
      <vt:lpstr>'CALCULO AU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2025-06-17T20:42:35Z</dcterms:created>
  <dcterms:modified xsi:type="dcterms:W3CDTF">2025-06-17T22:30:05Z</dcterms:modified>
</cp:coreProperties>
</file>