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raestructura02\Desktop\2025 INFRAESTRUCTURA\20. ppto guadua\"/>
    </mc:Choice>
  </mc:AlternateContent>
  <xr:revisionPtr revIDLastSave="0" documentId="13_ncr:1_{8BBB748F-CE5E-406C-97B3-7B8504975046}" xr6:coauthVersionLast="45" xr6:coauthVersionMax="45" xr10:uidLastSave="{00000000-0000-0000-0000-000000000000}"/>
  <bookViews>
    <workbookView xWindow="-120" yWindow="-120" windowWidth="29040" windowHeight="15720" activeTab="1" xr2:uid="{732D2ED1-D2DB-460A-B37D-559130FC6C17}"/>
  </bookViews>
  <sheets>
    <sheet name="AU" sheetId="1" r:id="rId1"/>
    <sheet name="PPTO" sheetId="2" r:id="rId2"/>
    <sheet name="APUS" sheetId="4" r:id="rId3"/>
  </sheets>
  <externalReferences>
    <externalReference r:id="rId4"/>
  </externalReferences>
  <definedNames>
    <definedName name="Cuadrilla">'[1]Mano de Obra'!$A$2:$A$22</definedName>
    <definedName name="Materiales">[1]Materiales!$A$2:$A$321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" i="2" l="1"/>
  <c r="F108" i="4" l="1"/>
  <c r="I108" i="4"/>
  <c r="I107" i="4"/>
  <c r="E8" i="2"/>
  <c r="D138" i="4"/>
  <c r="F138" i="4" s="1"/>
  <c r="D137" i="4"/>
  <c r="F137" i="4" s="1"/>
  <c r="F143" i="4"/>
  <c r="B102" i="4" l="1"/>
  <c r="F122" i="4" l="1"/>
  <c r="F107" i="4"/>
  <c r="F105" i="4"/>
  <c r="F123" i="4"/>
  <c r="F124" i="4"/>
  <c r="D113" i="4"/>
  <c r="F113" i="4" s="1"/>
  <c r="D112" i="4"/>
  <c r="F112" i="4" s="1"/>
  <c r="F115" i="4" s="1"/>
  <c r="E117" i="4" s="1"/>
  <c r="F117" i="4" s="1"/>
  <c r="F120" i="4" s="1"/>
  <c r="F106" i="4"/>
  <c r="F78" i="4"/>
  <c r="E75" i="4"/>
  <c r="B74" i="4"/>
  <c r="E52" i="4"/>
  <c r="B51" i="4"/>
  <c r="F30" i="4"/>
  <c r="E27" i="4"/>
  <c r="B26" i="4"/>
  <c r="F40" i="4"/>
  <c r="F29" i="4"/>
  <c r="D4" i="2"/>
  <c r="D3" i="2"/>
  <c r="E3" i="4"/>
  <c r="F5" i="4"/>
  <c r="D5" i="2"/>
  <c r="F110" i="4" l="1"/>
  <c r="E125" i="4"/>
  <c r="E7" i="2" s="1"/>
  <c r="B130" i="4" l="1"/>
  <c r="F94" i="4"/>
  <c r="F67" i="4"/>
  <c r="F133" i="4"/>
  <c r="F135" i="4" s="1"/>
  <c r="F148" i="4"/>
  <c r="F147" i="4"/>
  <c r="F140" i="4" l="1"/>
  <c r="F149" i="4"/>
  <c r="E142" i="4" l="1"/>
  <c r="F142" i="4" s="1"/>
  <c r="F145" i="4" s="1"/>
  <c r="E150" i="4" s="1"/>
  <c r="F8" i="2" s="1"/>
  <c r="F7" i="2"/>
  <c r="F95" i="4" l="1"/>
  <c r="F96" i="4"/>
  <c r="D85" i="4"/>
  <c r="F85" i="4" s="1"/>
  <c r="D84" i="4"/>
  <c r="F84" i="4" s="1"/>
  <c r="F77" i="4"/>
  <c r="F87" i="4" l="1"/>
  <c r="E89" i="4" s="1"/>
  <c r="F89" i="4" s="1"/>
  <c r="F92" i="4" s="1"/>
  <c r="F82" i="4"/>
  <c r="F54" i="4"/>
  <c r="F68" i="4"/>
  <c r="D59" i="4"/>
  <c r="F59" i="4" s="1"/>
  <c r="D58" i="4"/>
  <c r="F58" i="4" s="1"/>
  <c r="B2" i="4"/>
  <c r="F45" i="4"/>
  <c r="F44" i="4"/>
  <c r="D35" i="4"/>
  <c r="F35" i="4" s="1"/>
  <c r="D34" i="4"/>
  <c r="F34" i="4" s="1"/>
  <c r="F20" i="4"/>
  <c r="F19" i="4"/>
  <c r="D11" i="4"/>
  <c r="F11" i="4" s="1"/>
  <c r="D10" i="4"/>
  <c r="F10" i="4" s="1"/>
  <c r="F61" i="4" l="1"/>
  <c r="E63" i="4" s="1"/>
  <c r="F63" i="4" s="1"/>
  <c r="F65" i="4" s="1"/>
  <c r="F37" i="4"/>
  <c r="E39" i="4" s="1"/>
  <c r="F39" i="4" s="1"/>
  <c r="F42" i="4" s="1"/>
  <c r="F69" i="4"/>
  <c r="F21" i="4"/>
  <c r="F46" i="4"/>
  <c r="F8" i="4"/>
  <c r="E97" i="4"/>
  <c r="F13" i="4"/>
  <c r="E15" i="4" s="1"/>
  <c r="F15" i="4" s="1"/>
  <c r="F17" i="4" s="1"/>
  <c r="F32" i="4"/>
  <c r="F56" i="4"/>
  <c r="E6" i="2" l="1"/>
  <c r="F6" i="2" s="1"/>
  <c r="E22" i="4"/>
  <c r="E70" i="4"/>
  <c r="E5" i="2" s="1"/>
  <c r="F5" i="2" s="1"/>
  <c r="E47" i="4"/>
  <c r="E4" i="2" s="1"/>
  <c r="F9" i="1"/>
  <c r="F7" i="1"/>
  <c r="F6" i="1"/>
  <c r="F13" i="1" s="1"/>
  <c r="F19" i="1" s="1"/>
  <c r="E3" i="2" l="1"/>
  <c r="F3" i="2" s="1"/>
  <c r="F4" i="2"/>
  <c r="F9" i="2" l="1"/>
  <c r="F33" i="1" s="1"/>
  <c r="F35" i="1" l="1"/>
  <c r="F24" i="1"/>
  <c r="F26" i="1"/>
  <c r="F27" i="1"/>
  <c r="F28" i="1"/>
  <c r="F30" i="1"/>
  <c r="F31" i="1"/>
  <c r="E34" i="1"/>
  <c r="F34" i="1"/>
  <c r="E36" i="1"/>
  <c r="F36" i="1"/>
  <c r="F37" i="1"/>
  <c r="E10" i="2"/>
  <c r="F10" i="2"/>
  <c r="F11" i="2"/>
</calcChain>
</file>

<file path=xl/sharedStrings.xml><?xml version="1.0" encoding="utf-8"?>
<sst xmlns="http://schemas.openxmlformats.org/spreadsheetml/2006/main" count="301" uniqueCount="93">
  <si>
    <t>CARGO /OFICIO</t>
  </si>
  <si>
    <t>CANTIDAD</t>
  </si>
  <si>
    <t>SUELDO O TARIFA MENSUAL</t>
  </si>
  <si>
    <t>DEDICACION MENSUAL</t>
  </si>
  <si>
    <t>DURACION TOTAL</t>
  </si>
  <si>
    <t>VALOR PARCIAL</t>
  </si>
  <si>
    <t>COSTOS DE PERSONAL</t>
  </si>
  <si>
    <t>ING CIVIL DIRECTOR DE OBRA</t>
  </si>
  <si>
    <t>TRASPOTE A LOMO DE MULA</t>
  </si>
  <si>
    <t xml:space="preserve">OFICIAL ENTENDIDO </t>
  </si>
  <si>
    <t xml:space="preserve">SUB TORAL COSTO DE PERSONAL </t>
  </si>
  <si>
    <t>FACTOR PRESTACIONAL (FP= 1,47).  (A)</t>
  </si>
  <si>
    <t>TOTAL COSTO DE PERSONAL CON FACTOR PRESTACIONAL</t>
  </si>
  <si>
    <t xml:space="preserve">GASTOS DE OFICINA </t>
  </si>
  <si>
    <t>TOTAL GASTOA DE OFICNA (B)</t>
  </si>
  <si>
    <t>TRANSPORTE</t>
  </si>
  <si>
    <t>VALOR BASICO = A+B = C</t>
  </si>
  <si>
    <t>GASTOS DIRECTOS NO REEMBOLSABLES (sobre el valor total del proyecto)</t>
  </si>
  <si>
    <t>Estampilla pro-anciano</t>
  </si>
  <si>
    <t>Estampilla pro-cultura</t>
  </si>
  <si>
    <t>Estampilla Justicia familiar</t>
  </si>
  <si>
    <t>Estampilla pro-Hospital</t>
  </si>
  <si>
    <t>Estampilla pro-Deporte</t>
  </si>
  <si>
    <t>Fondo de seguridad</t>
  </si>
  <si>
    <t>POLIZAS</t>
  </si>
  <si>
    <t>TOTAL GASTOS DIRECTOS NO REEMBOLSABLES (D)</t>
  </si>
  <si>
    <t xml:space="preserve">SUBTOTAL DE COSTOS DE ADMNISTRACION </t>
  </si>
  <si>
    <t>VALOR TOTAL DEL PROYECTO</t>
  </si>
  <si>
    <t>TOTAL PORCENTAJE ADMINITRACION (%)</t>
  </si>
  <si>
    <t>TOTAL UTILIDAD (%)</t>
  </si>
  <si>
    <t>TOTAL A U (%)</t>
  </si>
  <si>
    <t>VALOR TOTAL DEL PROYECTO (AU INCLUIDO)</t>
  </si>
  <si>
    <t>Item</t>
  </si>
  <si>
    <t>Actividad</t>
  </si>
  <si>
    <t>Und</t>
  </si>
  <si>
    <t>Cant.</t>
  </si>
  <si>
    <t>vr. Unit.</t>
  </si>
  <si>
    <t>Vr Total</t>
  </si>
  <si>
    <t>m2</t>
  </si>
  <si>
    <t>ml</t>
  </si>
  <si>
    <t>COSTO DIRECTO CONTRACTUAL</t>
  </si>
  <si>
    <t>ADMINISTRACIÓN</t>
  </si>
  <si>
    <t>ANALISIS DE PRECIOS UNITARIOS</t>
  </si>
  <si>
    <t>Unidad</t>
  </si>
  <si>
    <t>ítem</t>
  </si>
  <si>
    <t>Materiales</t>
  </si>
  <si>
    <t>Cantidad</t>
  </si>
  <si>
    <t>V/Unitario</t>
  </si>
  <si>
    <t>V/Total</t>
  </si>
  <si>
    <t>un</t>
  </si>
  <si>
    <t>SUBTOTAL</t>
  </si>
  <si>
    <t>Mano de Obra</t>
  </si>
  <si>
    <t xml:space="preserve">Jornal </t>
  </si>
  <si>
    <t xml:space="preserve">Jornal prestaciones </t>
  </si>
  <si>
    <t>Rendiemineto</t>
  </si>
  <si>
    <t xml:space="preserve">1 Oficial </t>
  </si>
  <si>
    <t>1 Ayudante</t>
  </si>
  <si>
    <t>Herramienta</t>
  </si>
  <si>
    <t>Herramienta menor</t>
  </si>
  <si>
    <t>(%)mo</t>
  </si>
  <si>
    <t>Transporte</t>
  </si>
  <si>
    <t>P R E C I O   U N I T A R I O</t>
  </si>
  <si>
    <t>m3</t>
  </si>
  <si>
    <t>gl</t>
  </si>
  <si>
    <t>DIA</t>
  </si>
  <si>
    <t>und</t>
  </si>
  <si>
    <t>concreto de 21 Mpa preparado en obra (3000 PSI)</t>
  </si>
  <si>
    <t xml:space="preserve">formaleta tabla comun de 1,7x2x3m </t>
  </si>
  <si>
    <t xml:space="preserve">TOTAL PROYECTO </t>
  </si>
  <si>
    <t xml:space="preserve">Remplazo y reposición de macanas en mal estado, incluye todo lo necesario para su corecta ejecución </t>
  </si>
  <si>
    <t xml:space="preserve">Aplicación de IMPRA para protección de elementos de guadua a la interperie, </t>
  </si>
  <si>
    <t>Descope de especies arboreas en alturas, incluye botada y disposición final del material, y todo lo necesario para su correcta ejecución.</t>
  </si>
  <si>
    <t>Teja de barro maquinada</t>
  </si>
  <si>
    <t xml:space="preserve">Remplazo hasta un 30% de cubierta en mal estado en teja de barro maquinada similares o iguales a las existentes, incluye todo lo necesario para su correcta ejecución </t>
  </si>
  <si>
    <t>Transporte de material</t>
  </si>
  <si>
    <t xml:space="preserve">pulidora de madera </t>
  </si>
  <si>
    <t xml:space="preserve">IMPRA </t>
  </si>
  <si>
    <t xml:space="preserve">Disolvente </t>
  </si>
  <si>
    <t>1 Oficial alturas</t>
  </si>
  <si>
    <t>1 Ayudante alturas</t>
  </si>
  <si>
    <t>Macanas perfiladas y cortadas de acuerdo a diseño existente</t>
  </si>
  <si>
    <t xml:space="preserve">tuerca y arandela </t>
  </si>
  <si>
    <t xml:space="preserve">Tornillo tipo esparrago o similar al existente </t>
  </si>
  <si>
    <t>Guadua inmunizada y taratda para exteriores</t>
  </si>
  <si>
    <t xml:space="preserve">motosierra a gasolina </t>
  </si>
  <si>
    <t xml:space="preserve">transporte y derecho botadero </t>
  </si>
  <si>
    <t xml:space="preserve">Acero </t>
  </si>
  <si>
    <t>kg</t>
  </si>
  <si>
    <t>AU INTERVENCIÓN PUENTE SAN JUDAS</t>
  </si>
  <si>
    <t>MANTENIMIENTO PUENTE SAN JUDAS</t>
  </si>
  <si>
    <t>Remplazo de tornillería en mal estado o inexistente hasta el 70% de la tornillería existente,esta debe ser en acero inoxidable y de acuerdo a diseño existente.</t>
  </si>
  <si>
    <t xml:space="preserve">Construcción de baranda en guadua H=90 cm sobre viga de cimentacición perimetral  de 0,2mx0,2m, incluye todo lo necesario de su correcta ejecución </t>
  </si>
  <si>
    <t>ENCARGADO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</si>
</sst>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[$$-240A]\ * #,##0_);_([$$-240A]\ * \(#,##0\);_([$$-240A]\ * &quot;-&quot;_);_(@_)"/>
    <numFmt numFmtId="168" formatCode="###,###,##0.00000"/>
    <numFmt numFmtId="169" formatCode="_(* ##0.00&quot;%&quot;_)"/>
    <numFmt numFmtId="170" formatCode="###,###,##0.00"/>
    <numFmt numFmtId="171" formatCode="###,###,##0.000"/>
    <numFmt numFmtId="172" formatCode="_-&quot;$&quot;* #,##0_-;\-&quot;$&quot;* #,##0_-;_-&quot;$&quot;* &quot;-&quot;_-;_-@_-"/>
    <numFmt numFmtId="173" formatCode="_-[$$-240A]\ * #,##0.00_-;\-[$$-240A]\ * #,##0.00_-;_-[$$-240A]\ * &quot;-&quot;??_-;_-@_-"/>
    <numFmt numFmtId="174" formatCode="&quot;$&quot;#,##0.00"/>
    <numFmt numFmtId="175" formatCode="&quot;$&quot;\ #,##0.00"/>
    <numFmt numFmtId="176" formatCode="0.0"/>
    <numFmt numFmtId="177" formatCode="0.000"/>
    <numFmt numFmtId="178" formatCode="###,###,##0"/>
    <numFmt numFmtId="179" formatCode="_(&quot;$&quot;\ * #,##0_);_(&quot;$&quot;\ * \(#,##0\);_(&quot;$&quot;\ 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2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11"/>
      <color indexed="9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sz val="11"/>
      <color indexed="8"/>
      <name val="Calibri"/>
      <family val="2"/>
      <charset val="1"/>
    </font>
    <font>
      <sz val="8"/>
      <color rgb="FF000000"/>
      <name val="Arial"/>
      <family val="2"/>
    </font>
    <font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1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1" fillId="0" borderId="0"/>
    <xf numFmtId="41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8" fillId="0" borderId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1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2">
    <xf numFmtId="0" fontId="0" fillId="0" borderId="0" xfId="0"/>
    <xf numFmtId="10" fontId="5" fillId="0" borderId="1" xfId="5" applyNumberFormat="1" applyFont="1" applyBorder="1" applyAlignment="1">
      <alignment horizontal="center"/>
    </xf>
    <xf numFmtId="0" fontId="5" fillId="0" borderId="0" xfId="4" applyFont="1" applyAlignment="1"/>
    <xf numFmtId="0" fontId="6" fillId="0" borderId="1" xfId="4" applyFont="1" applyBorder="1" applyAlignment="1">
      <alignment horizontal="center"/>
    </xf>
    <xf numFmtId="164" fontId="6" fillId="0" borderId="1" xfId="4" applyNumberFormat="1" applyFont="1" applyBorder="1" applyAlignment="1">
      <alignment horizontal="center"/>
    </xf>
    <xf numFmtId="0" fontId="5" fillId="0" borderId="1" xfId="4" applyFont="1" applyBorder="1" applyAlignment="1"/>
    <xf numFmtId="164" fontId="5" fillId="0" borderId="1" xfId="4" applyNumberFormat="1" applyFont="1" applyBorder="1" applyAlignment="1"/>
    <xf numFmtId="44" fontId="5" fillId="0" borderId="1" xfId="2" applyFont="1" applyBorder="1" applyAlignment="1"/>
    <xf numFmtId="9" fontId="5" fillId="0" borderId="1" xfId="3" applyFont="1" applyBorder="1" applyAlignment="1"/>
    <xf numFmtId="9" fontId="5" fillId="0" borderId="1" xfId="4" applyNumberFormat="1" applyFont="1" applyBorder="1" applyAlignment="1"/>
    <xf numFmtId="0" fontId="7" fillId="0" borderId="1" xfId="4" applyFont="1" applyBorder="1" applyAlignment="1"/>
    <xf numFmtId="0" fontId="7" fillId="0" borderId="1" xfId="4" applyFont="1" applyBorder="1" applyAlignment="1">
      <alignment horizontal="left"/>
    </xf>
    <xf numFmtId="0" fontId="6" fillId="0" borderId="1" xfId="4" applyFont="1" applyBorder="1" applyAlignment="1"/>
    <xf numFmtId="4" fontId="5" fillId="0" borderId="1" xfId="4" applyNumberFormat="1" applyFont="1" applyBorder="1" applyAlignment="1"/>
    <xf numFmtId="10" fontId="5" fillId="0" borderId="1" xfId="3" applyNumberFormat="1" applyFont="1" applyBorder="1" applyAlignment="1"/>
    <xf numFmtId="164" fontId="6" fillId="0" borderId="1" xfId="4" applyNumberFormat="1" applyFont="1" applyBorder="1" applyAlignment="1"/>
    <xf numFmtId="164" fontId="6" fillId="4" borderId="1" xfId="4" applyNumberFormat="1" applyFont="1" applyFill="1" applyBorder="1" applyAlignment="1"/>
    <xf numFmtId="10" fontId="6" fillId="0" borderId="1" xfId="4" applyNumberFormat="1" applyFont="1" applyBorder="1" applyAlignment="1"/>
    <xf numFmtId="0" fontId="9" fillId="6" borderId="8" xfId="4" applyFont="1" applyFill="1" applyBorder="1" applyAlignment="1" applyProtection="1">
      <alignment horizontal="center" vertical="center"/>
      <protection locked="0"/>
    </xf>
    <xf numFmtId="0" fontId="9" fillId="6" borderId="1" xfId="4" applyFont="1" applyFill="1" applyBorder="1" applyAlignment="1" applyProtection="1">
      <alignment horizontal="center" vertical="center"/>
      <protection locked="0"/>
    </xf>
    <xf numFmtId="3" fontId="9" fillId="6" borderId="1" xfId="4" applyNumberFormat="1" applyFont="1" applyFill="1" applyBorder="1" applyAlignment="1" applyProtection="1">
      <alignment horizontal="center" vertical="center"/>
      <protection locked="0"/>
    </xf>
    <xf numFmtId="4" fontId="9" fillId="6" borderId="1" xfId="4" applyNumberFormat="1" applyFont="1" applyFill="1" applyBorder="1" applyAlignment="1" applyProtection="1">
      <alignment horizontal="center" vertical="center" wrapText="1"/>
      <protection locked="0"/>
    </xf>
    <xf numFmtId="4" fontId="9" fillId="6" borderId="9" xfId="4" applyNumberFormat="1" applyFont="1" applyFill="1" applyBorder="1" applyAlignment="1" applyProtection="1">
      <alignment horizontal="center" vertical="center"/>
      <protection locked="0"/>
    </xf>
    <xf numFmtId="0" fontId="11" fillId="0" borderId="8" xfId="0" applyFont="1" applyBorder="1" applyAlignment="1">
      <alignment horizontal="center" vertical="center" wrapText="1"/>
    </xf>
    <xf numFmtId="0" fontId="10" fillId="0" borderId="1" xfId="7" applyFont="1" applyBorder="1" applyAlignment="1">
      <alignment horizontal="justify" vertical="center" wrapText="1"/>
    </xf>
    <xf numFmtId="0" fontId="10" fillId="0" borderId="1" xfId="7" applyFont="1" applyBorder="1" applyAlignment="1">
      <alignment horizontal="center" vertical="center"/>
    </xf>
    <xf numFmtId="2" fontId="10" fillId="0" borderId="1" xfId="1" applyNumberFormat="1" applyFont="1" applyFill="1" applyBorder="1" applyAlignment="1" applyProtection="1">
      <alignment horizontal="center" vertical="center"/>
    </xf>
    <xf numFmtId="164" fontId="10" fillId="0" borderId="1" xfId="1" applyNumberFormat="1" applyFont="1" applyFill="1" applyBorder="1" applyAlignment="1" applyProtection="1">
      <alignment horizontal="center" vertical="center"/>
      <protection locked="0"/>
    </xf>
    <xf numFmtId="164" fontId="10" fillId="0" borderId="9" xfId="1" applyNumberFormat="1" applyFont="1" applyFill="1" applyBorder="1" applyAlignment="1" applyProtection="1">
      <alignment horizontal="center" vertical="center"/>
      <protection locked="0"/>
    </xf>
    <xf numFmtId="10" fontId="2" fillId="7" borderId="1" xfId="0" applyNumberFormat="1" applyFont="1" applyFill="1" applyBorder="1"/>
    <xf numFmtId="0" fontId="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right" wrapText="1"/>
    </xf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1" xfId="0" applyFont="1" applyBorder="1" applyAlignment="1">
      <alignment horizontal="centerContinuous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right" vertical="center"/>
    </xf>
    <xf numFmtId="167" fontId="0" fillId="0" borderId="1" xfId="0" applyNumberFormat="1" applyBorder="1" applyAlignment="1">
      <alignment horizontal="right" vertical="center"/>
    </xf>
    <xf numFmtId="169" fontId="3" fillId="9" borderId="1" xfId="0" applyNumberFormat="1" applyFont="1" applyFill="1" applyBorder="1" applyAlignment="1">
      <alignment horizontal="centerContinuous"/>
    </xf>
    <xf numFmtId="0" fontId="3" fillId="9" borderId="1" xfId="0" applyFont="1" applyFill="1" applyBorder="1" applyAlignment="1">
      <alignment horizontal="left"/>
    </xf>
    <xf numFmtId="0" fontId="14" fillId="9" borderId="1" xfId="0" applyFont="1" applyFill="1" applyBorder="1" applyAlignment="1">
      <alignment horizontal="right"/>
    </xf>
    <xf numFmtId="167" fontId="13" fillId="9" borderId="1" xfId="0" applyNumberFormat="1" applyFont="1" applyFill="1" applyBorder="1" applyAlignment="1">
      <alignment vertical="center"/>
    </xf>
    <xf numFmtId="170" fontId="3" fillId="0" borderId="1" xfId="0" applyNumberFormat="1" applyFont="1" applyBorder="1" applyAlignment="1">
      <alignment horizontal="center" vertical="center"/>
    </xf>
    <xf numFmtId="168" fontId="3" fillId="0" borderId="1" xfId="0" applyNumberFormat="1" applyFont="1" applyBorder="1" applyAlignment="1">
      <alignment horizontal="center" vertical="center"/>
    </xf>
    <xf numFmtId="171" fontId="3" fillId="0" borderId="1" xfId="0" applyNumberFormat="1" applyFont="1" applyBorder="1" applyAlignment="1">
      <alignment horizontal="center" vertical="center"/>
    </xf>
    <xf numFmtId="0" fontId="3" fillId="0" borderId="1" xfId="9" applyFont="1" applyBorder="1" applyAlignment="1">
      <alignment horizontal="center" vertical="center"/>
    </xf>
    <xf numFmtId="2" fontId="3" fillId="0" borderId="1" xfId="10" applyNumberFormat="1" applyFont="1" applyBorder="1" applyAlignment="1">
      <alignment horizontal="center" vertical="center"/>
    </xf>
    <xf numFmtId="44" fontId="3" fillId="0" borderId="1" xfId="1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0" fillId="0" borderId="16" xfId="7" applyFont="1" applyBorder="1" applyAlignment="1">
      <alignment horizontal="justify" vertical="center" wrapText="1"/>
    </xf>
    <xf numFmtId="0" fontId="10" fillId="0" borderId="16" xfId="7" applyFont="1" applyBorder="1" applyAlignment="1">
      <alignment horizontal="center" vertical="center"/>
    </xf>
    <xf numFmtId="2" fontId="10" fillId="0" borderId="16" xfId="1" applyNumberFormat="1" applyFont="1" applyFill="1" applyBorder="1" applyAlignment="1" applyProtection="1">
      <alignment horizontal="center" vertical="center"/>
    </xf>
    <xf numFmtId="164" fontId="10" fillId="0" borderId="16" xfId="1" applyNumberFormat="1" applyFont="1" applyFill="1" applyBorder="1" applyAlignment="1" applyProtection="1">
      <alignment horizontal="center" vertical="center"/>
      <protection locked="0"/>
    </xf>
    <xf numFmtId="164" fontId="10" fillId="0" borderId="17" xfId="1" applyNumberFormat="1" applyFont="1" applyFill="1" applyBorder="1" applyAlignment="1" applyProtection="1">
      <alignment horizontal="center" vertical="center"/>
      <protection locked="0"/>
    </xf>
    <xf numFmtId="44" fontId="3" fillId="0" borderId="1" xfId="11" applyFont="1" applyBorder="1" applyAlignment="1">
      <alignment horizontal="center" vertical="center" wrapText="1"/>
    </xf>
    <xf numFmtId="0" fontId="0" fillId="0" borderId="0" xfId="0"/>
    <xf numFmtId="2" fontId="17" fillId="0" borderId="1" xfId="22" applyNumberFormat="1" applyFont="1" applyBorder="1" applyAlignment="1">
      <alignment horizontal="center" vertical="center"/>
    </xf>
    <xf numFmtId="0" fontId="17" fillId="0" borderId="16" xfId="9" applyFont="1" applyBorder="1" applyAlignment="1">
      <alignment horizontal="center" vertical="center"/>
    </xf>
    <xf numFmtId="2" fontId="17" fillId="0" borderId="16" xfId="22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top" wrapText="1" shrinkToFit="1" readingOrder="1"/>
    </xf>
    <xf numFmtId="173" fontId="0" fillId="0" borderId="0" xfId="0" applyNumberFormat="1"/>
    <xf numFmtId="167" fontId="0" fillId="0" borderId="0" xfId="0" applyNumberFormat="1"/>
    <xf numFmtId="174" fontId="2" fillId="7" borderId="9" xfId="0" applyNumberFormat="1" applyFont="1" applyFill="1" applyBorder="1"/>
    <xf numFmtId="174" fontId="2" fillId="7" borderId="12" xfId="0" applyNumberFormat="1" applyFont="1" applyFill="1" applyBorder="1"/>
    <xf numFmtId="175" fontId="0" fillId="0" borderId="0" xfId="0" applyNumberFormat="1"/>
    <xf numFmtId="0" fontId="3" fillId="0" borderId="1" xfId="0" applyFont="1" applyBorder="1" applyAlignment="1">
      <alignment horizontal="left" vertical="center" wrapText="1"/>
    </xf>
    <xf numFmtId="0" fontId="3" fillId="0" borderId="2" xfId="4" applyBorder="1" applyAlignment="1">
      <alignment horizontal="left"/>
    </xf>
    <xf numFmtId="176" fontId="20" fillId="0" borderId="18" xfId="4" applyNumberFormat="1" applyFont="1" applyBorder="1" applyAlignment="1">
      <alignment horizontal="center"/>
    </xf>
    <xf numFmtId="177" fontId="20" fillId="0" borderId="18" xfId="4" applyNumberFormat="1" applyFont="1" applyBorder="1" applyAlignment="1">
      <alignment horizontal="center"/>
    </xf>
    <xf numFmtId="2" fontId="20" fillId="0" borderId="18" xfId="4" applyNumberFormat="1" applyFont="1" applyBorder="1" applyAlignment="1">
      <alignment horizontal="center"/>
    </xf>
    <xf numFmtId="44" fontId="0" fillId="0" borderId="0" xfId="0" applyNumberFormat="1"/>
    <xf numFmtId="2" fontId="3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/>
    <xf numFmtId="0" fontId="0" fillId="0" borderId="1" xfId="0" applyBorder="1" applyAlignment="1"/>
    <xf numFmtId="0" fontId="19" fillId="0" borderId="1" xfId="0" applyFont="1" applyBorder="1" applyAlignment="1">
      <alignment horizontal="center" vertical="top" shrinkToFit="1" readingOrder="1"/>
    </xf>
    <xf numFmtId="0" fontId="3" fillId="0" borderId="1" xfId="0" applyFont="1" applyBorder="1" applyAlignment="1">
      <alignment horizontal="left" vertical="center"/>
    </xf>
    <xf numFmtId="0" fontId="3" fillId="0" borderId="8" xfId="0" applyFont="1" applyBorder="1" applyAlignment="1">
      <alignment horizontal="right"/>
    </xf>
    <xf numFmtId="178" fontId="3" fillId="0" borderId="1" xfId="0" applyNumberFormat="1" applyFont="1" applyBorder="1" applyAlignment="1">
      <alignment horizontal="center" vertical="center"/>
    </xf>
    <xf numFmtId="179" fontId="8" fillId="0" borderId="1" xfId="6" applyNumberFormat="1" applyFont="1" applyBorder="1" applyAlignment="1"/>
    <xf numFmtId="0" fontId="5" fillId="3" borderId="2" xfId="4" applyFont="1" applyFill="1" applyBorder="1" applyAlignment="1">
      <alignment horizontal="center"/>
    </xf>
    <xf numFmtId="0" fontId="5" fillId="3" borderId="3" xfId="4" applyFont="1" applyFill="1" applyBorder="1" applyAlignment="1">
      <alignment horizontal="center"/>
    </xf>
    <xf numFmtId="0" fontId="5" fillId="3" borderId="4" xfId="4" applyFont="1" applyFill="1" applyBorder="1" applyAlignment="1">
      <alignment horizontal="center"/>
    </xf>
    <xf numFmtId="0" fontId="4" fillId="2" borderId="0" xfId="4" applyFont="1" applyFill="1" applyAlignment="1">
      <alignment horizontal="center"/>
    </xf>
    <xf numFmtId="0" fontId="6" fillId="0" borderId="2" xfId="4" applyFont="1" applyBorder="1" applyAlignment="1">
      <alignment horizontal="center"/>
    </xf>
    <xf numFmtId="0" fontId="6" fillId="0" borderId="3" xfId="4" applyFont="1" applyBorder="1" applyAlignment="1">
      <alignment horizontal="center"/>
    </xf>
    <xf numFmtId="0" fontId="6" fillId="0" borderId="4" xfId="4" applyFont="1" applyBorder="1" applyAlignment="1">
      <alignment horizontal="center"/>
    </xf>
    <xf numFmtId="0" fontId="6" fillId="0" borderId="2" xfId="4" applyFont="1" applyBorder="1" applyAlignment="1">
      <alignment horizontal="left"/>
    </xf>
    <xf numFmtId="0" fontId="6" fillId="0" borderId="4" xfId="4" applyFont="1" applyBorder="1" applyAlignment="1">
      <alignment horizontal="left"/>
    </xf>
    <xf numFmtId="0" fontId="6" fillId="0" borderId="1" xfId="4" applyFont="1" applyBorder="1" applyAlignment="1">
      <alignment horizontal="left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7" borderId="10" xfId="0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12" fillId="8" borderId="0" xfId="8" applyNumberFormat="1" applyFont="1" applyFill="1" applyBorder="1" applyAlignment="1" applyProtection="1">
      <alignment horizontal="center"/>
    </xf>
    <xf numFmtId="0" fontId="12" fillId="8" borderId="14" xfId="8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5" fillId="8" borderId="2" xfId="8" applyNumberFormat="1" applyFont="1" applyFill="1" applyBorder="1" applyAlignment="1" applyProtection="1">
      <alignment horizontal="right"/>
    </xf>
    <xf numFmtId="0" fontId="15" fillId="8" borderId="3" xfId="8" applyNumberFormat="1" applyFont="1" applyFill="1" applyBorder="1" applyAlignment="1" applyProtection="1">
      <alignment horizontal="right"/>
    </xf>
    <xf numFmtId="0" fontId="15" fillId="8" borderId="4" xfId="8" applyNumberFormat="1" applyFont="1" applyFill="1" applyBorder="1" applyAlignment="1" applyProtection="1">
      <alignment horizontal="right"/>
    </xf>
    <xf numFmtId="167" fontId="16" fillId="8" borderId="1" xfId="0" applyNumberFormat="1" applyFont="1" applyFill="1" applyBorder="1" applyAlignment="1">
      <alignment horizontal="right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51">
    <cellStyle name="Excel Built-in Normal" xfId="16" xr:uid="{5D858697-546D-4EDF-8A40-46601028423F}"/>
    <cellStyle name="Millares" xfId="1" builtinId="3"/>
    <cellStyle name="Millares [0] 2" xfId="10" xr:uid="{B89F0A9B-3677-4C67-BC9D-B2E93956D88A}"/>
    <cellStyle name="Millares [0] 2 2" xfId="22" xr:uid="{FDFDCE34-6E6C-452C-A493-492CFF1CB354}"/>
    <cellStyle name="Millares [0] 2 2 2" xfId="39" xr:uid="{ADA1F2B5-2A8B-4414-95C6-9AEE003BAD94}"/>
    <cellStyle name="Millares [0] 2 3" xfId="28" xr:uid="{A2EBA054-EC0D-4BC5-8C2E-56916BF882EE}"/>
    <cellStyle name="Millares [0] 2 3 2" xfId="43" xr:uid="{26A19298-A2EF-47BA-B144-9A2DE63680CC}"/>
    <cellStyle name="Millares [0] 2 4" xfId="33" xr:uid="{C2B407E8-2CBC-4606-B5DE-19614D319A6D}"/>
    <cellStyle name="Millares [0] 2 5" xfId="15" xr:uid="{B0730778-50AB-4D3B-B7D4-FDFCCD1C523F}"/>
    <cellStyle name="Millares 2" xfId="8" xr:uid="{057C9D17-6AB3-4844-BA09-4846D79B9553}"/>
    <cellStyle name="Millares 2 2" xfId="42" xr:uid="{C7872640-5FBA-4AB0-AB61-9509F863C735}"/>
    <cellStyle name="Millares 2 3" xfId="25" xr:uid="{60E36C12-1D0D-427F-919C-98360D7ACF4A}"/>
    <cellStyle name="Millares 3" xfId="31" xr:uid="{0A41889D-D2C9-4D74-B24F-F7EFA362614E}"/>
    <cellStyle name="Millares 3 2" xfId="46" xr:uid="{550D18B6-C248-4E43-9483-A13D6345438A}"/>
    <cellStyle name="Millares 4" xfId="37" xr:uid="{BF02A6BA-84AA-4083-8325-96FBFA3E42C3}"/>
    <cellStyle name="Millares 5" xfId="34" xr:uid="{1C47EA3A-CD4F-46A8-915F-E1EC1ECD7A55}"/>
    <cellStyle name="Millares 6" xfId="48" xr:uid="{91D8C547-C913-440C-ADCC-53205D2E3A53}"/>
    <cellStyle name="Millares 7" xfId="19" xr:uid="{DC5CA110-9019-49ED-B1F7-84B21C08188C}"/>
    <cellStyle name="Millares 8" xfId="50" xr:uid="{5CDA8F1E-6C4D-496B-A620-F9245B4DE612}"/>
    <cellStyle name="Moneda" xfId="2" builtinId="4"/>
    <cellStyle name="Moneda [0] 2" xfId="14" xr:uid="{81B63789-94EB-4D5A-8C58-4BC967590AB2}"/>
    <cellStyle name="Moneda 10" xfId="49" xr:uid="{0C3474EB-3902-46BB-9761-D4D22FE15AE4}"/>
    <cellStyle name="Moneda 2" xfId="6" xr:uid="{B81BF313-88B1-4D95-BE44-1D6AC0EB853D}"/>
    <cellStyle name="Moneda 2 2" xfId="23" xr:uid="{083ECC85-7AC6-4647-9E80-F8190EC03335}"/>
    <cellStyle name="Moneda 2 2 2" xfId="40" xr:uid="{77B2B612-7F70-45B2-AE9C-04A558FB5518}"/>
    <cellStyle name="Moneda 2 3" xfId="29" xr:uid="{2ED10CED-BEE7-4F0E-869B-83B28F5A418B}"/>
    <cellStyle name="Moneda 2 3 2" xfId="44" xr:uid="{329BC8C1-DC76-4884-A8C6-A77D772A8E65}"/>
    <cellStyle name="Moneda 2 4" xfId="35" xr:uid="{F64C7B34-D15A-4E00-AE2E-A92EB2F18056}"/>
    <cellStyle name="Moneda 2 5" xfId="17" xr:uid="{1E819F21-A601-42C8-93C0-E11EBBF87BB1}"/>
    <cellStyle name="Moneda 3" xfId="24" xr:uid="{A9FB8F02-60EA-413D-8BD8-8B45EEB37583}"/>
    <cellStyle name="Moneda 3 2" xfId="41" xr:uid="{8E170F6C-5003-4AC0-89C3-CBE6848E8D3A}"/>
    <cellStyle name="Moneda 4" xfId="30" xr:uid="{98270563-EFB8-4889-BF41-C7DCE9874FC3}"/>
    <cellStyle name="Moneda 4 2" xfId="45" xr:uid="{92AABB2C-B500-4DCB-8026-6A42E0D370AE}"/>
    <cellStyle name="Moneda 5" xfId="36" xr:uid="{EC33BD41-CCE7-45DF-9F4E-2A8ABAA4329F}"/>
    <cellStyle name="Moneda 6" xfId="11" xr:uid="{BF25FBC6-8C3E-4631-A79F-2925C01233CC}"/>
    <cellStyle name="Moneda 6 2" xfId="38" xr:uid="{43256FEE-6CB7-4D35-98EB-19851B86941F}"/>
    <cellStyle name="Moneda 6 3" xfId="21" xr:uid="{5124C209-821C-40D7-AB41-0C4185D5ABF8}"/>
    <cellStyle name="Moneda 7" xfId="32" xr:uid="{B4312AB5-B190-4794-B91B-DDA6B3642FAA}"/>
    <cellStyle name="Moneda 8" xfId="47" xr:uid="{A9FDA726-C70B-4F22-A75C-26EB6BB8E07D}"/>
    <cellStyle name="Moneda 9" xfId="18" xr:uid="{2158123A-E347-4397-9380-25D6252B4EB0}"/>
    <cellStyle name="Normal" xfId="0" builtinId="0"/>
    <cellStyle name="Normal 11 45 9" xfId="9" xr:uid="{500024E9-3105-4D0B-8A22-4B0F661FDA18}"/>
    <cellStyle name="Normal 13" xfId="27" xr:uid="{A7A7EB74-E642-4C9A-BC43-1900A791C8FC}"/>
    <cellStyle name="Normal 2" xfId="4" xr:uid="{96CF1D8E-0DE9-4999-A3ED-FC4EDB17F79D}"/>
    <cellStyle name="Normal 2 10 2 2" xfId="5" xr:uid="{C1B3CE76-41EC-45A5-A168-DE0C47036318}"/>
    <cellStyle name="Normal 2 2 2 2 2" xfId="13" xr:uid="{8BF5631E-DE58-4FA8-A6D5-73959BCA1A48}"/>
    <cellStyle name="Normal 2 2 5" xfId="20" xr:uid="{DC6717E8-C60C-46D0-93D5-09B6BE765CAD}"/>
    <cellStyle name="Normal 3 2 2" xfId="12" xr:uid="{EB753FD5-E607-4CCF-8053-A0B023F733B0}"/>
    <cellStyle name="Normal 6 2" xfId="26" xr:uid="{4113A549-98DB-4262-B7FE-32AEBBD76670}"/>
    <cellStyle name="Normal_Hoja1" xfId="7" xr:uid="{E9D1C3A2-3CD0-4F6F-AF4C-54C8F0011B62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fraestructura02/Desktop/2025%20INFRAESTRUCTURA/11.%20PROYECTOS%20INDEPORTES%20BUGA%20Y%20LLANO/PRESUPUESTOS/MANTENIMIENTO%20COLISEO%20LLAN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alle de Presupuesto"/>
      <sheetName val="Materiale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CALCULO AU"/>
      <sheetName val="INTERVENTORÍA "/>
      <sheetName val="FM INTER"/>
      <sheetName val="Mano de Obra"/>
    </sheetNames>
    <sheetDataSet>
      <sheetData sheetId="0"/>
      <sheetData sheetId="1">
        <row r="2">
          <cell r="A2" t="str">
            <v>Cemento gris Uso Gnral 50kg</v>
          </cell>
        </row>
        <row r="3">
          <cell r="A3" t="str">
            <v>Cemento Estructural 42,5kg</v>
          </cell>
        </row>
        <row r="4">
          <cell r="A4" t="str">
            <v>Cemento Blanco</v>
          </cell>
        </row>
        <row r="5">
          <cell r="A5" t="str">
            <v>Concreto Premezclado</v>
          </cell>
        </row>
        <row r="6">
          <cell r="A6" t="str">
            <v>Revoque</v>
          </cell>
        </row>
        <row r="7">
          <cell r="A7" t="str">
            <v>Mortero 1:3</v>
          </cell>
        </row>
        <row r="8">
          <cell r="A8" t="str">
            <v>Impermeabilizante para concreto</v>
          </cell>
        </row>
        <row r="9">
          <cell r="A9" t="str">
            <v>Impermeabilizante integral para morteros</v>
          </cell>
        </row>
        <row r="10">
          <cell r="A10" t="str">
            <v>Arena de concreto</v>
          </cell>
        </row>
        <row r="11">
          <cell r="A11" t="str">
            <v>Arena de Revoque</v>
          </cell>
        </row>
        <row r="12">
          <cell r="A12" t="str">
            <v>Arena de pega</v>
          </cell>
        </row>
        <row r="13">
          <cell r="A13" t="str">
            <v>Triturado de 1/2"</v>
          </cell>
        </row>
        <row r="14">
          <cell r="A14" t="str">
            <v>Tierra no vegetal</v>
          </cell>
        </row>
        <row r="15">
          <cell r="A15" t="str">
            <v>Material Granular seleccionado</v>
          </cell>
        </row>
        <row r="16">
          <cell r="A16" t="str">
            <v>Afirmado</v>
          </cell>
        </row>
        <row r="17">
          <cell r="A17" t="str">
            <v>Costal</v>
          </cell>
        </row>
        <row r="18">
          <cell r="A18" t="str">
            <v>Material para filtro</v>
          </cell>
        </row>
        <row r="19">
          <cell r="A19" t="str">
            <v>Agua</v>
          </cell>
        </row>
        <row r="20">
          <cell r="A20" t="str">
            <v>Cinta de Señalizacion cal 6</v>
          </cell>
        </row>
        <row r="21">
          <cell r="A21" t="str">
            <v>Tela verde para cerramiento 100m x 2.10m</v>
          </cell>
        </row>
        <row r="22">
          <cell r="A22" t="str">
            <v>Tela negra para cerramiento 100m x 2.10m</v>
          </cell>
        </row>
        <row r="23">
          <cell r="A23" t="str">
            <v>Tela blanca para cerramiento 100m x 2.10m</v>
          </cell>
        </row>
        <row r="24">
          <cell r="A24" t="str">
            <v>Caseton de Icopor</v>
          </cell>
        </row>
        <row r="25">
          <cell r="A25" t="str">
            <v>Bloque de cemento 0.10x0.20x0.40m estructural</v>
          </cell>
        </row>
        <row r="26">
          <cell r="A26" t="str">
            <v>Bloque de cemento 0.10x0.20x0.40m</v>
          </cell>
        </row>
        <row r="27">
          <cell r="A27" t="str">
            <v>Bloque de cemento 0.15x0.20x0.40m</v>
          </cell>
        </row>
        <row r="28">
          <cell r="A28" t="str">
            <v>Ladrillo prensado tipo Santa Fe 24.5x12x5.5cm</v>
          </cell>
        </row>
        <row r="29">
          <cell r="A29" t="str">
            <v>Ladrillo Farol #6</v>
          </cell>
        </row>
        <row r="30">
          <cell r="A30" t="str">
            <v>Ladrillo tolete común</v>
          </cell>
        </row>
        <row r="31">
          <cell r="A31" t="str">
            <v>Bloque #5 estándar 12 x 20 x 30 cm</v>
          </cell>
        </row>
        <row r="33">
          <cell r="A33" t="str">
            <v>Hidrofugo Siliconite Transparente</v>
          </cell>
        </row>
        <row r="34">
          <cell r="A34" t="str">
            <v>Limpiador fachada de ladrillo</v>
          </cell>
        </row>
        <row r="35">
          <cell r="A35" t="str">
            <v>Impermeabilizante acrilico</v>
          </cell>
        </row>
        <row r="36">
          <cell r="A36" t="str">
            <v>Barniz intemperie brillante</v>
          </cell>
        </row>
        <row r="37">
          <cell r="A37" t="str">
            <v>Pintura Anticorrosiva</v>
          </cell>
        </row>
        <row r="38">
          <cell r="A38" t="str">
            <v>Pintura Alta Asepsia</v>
          </cell>
        </row>
        <row r="39">
          <cell r="A39" t="str">
            <v>Pintura Epoxica</v>
          </cell>
        </row>
        <row r="40">
          <cell r="A40" t="str">
            <v>Pintura Vinilo tipo I</v>
          </cell>
        </row>
        <row r="41">
          <cell r="A41" t="str">
            <v>Pintura Vinilo tipo II</v>
          </cell>
        </row>
        <row r="42">
          <cell r="A42" t="str">
            <v>Pintura Fondeo</v>
          </cell>
        </row>
        <row r="43">
          <cell r="A43" t="str">
            <v>Pintura Acriltex</v>
          </cell>
        </row>
        <row r="44">
          <cell r="A44" t="str">
            <v>Pintura Vinilo Exterior tipo KORAZA</v>
          </cell>
        </row>
        <row r="45">
          <cell r="A45" t="str">
            <v>Pintura esmalte para exteriores</v>
          </cell>
        </row>
        <row r="46">
          <cell r="A46" t="str">
            <v>Rodillo</v>
          </cell>
        </row>
        <row r="47">
          <cell r="A47" t="str">
            <v>Brocha</v>
          </cell>
        </row>
        <row r="48">
          <cell r="A48" t="str">
            <v>Tex Joint Juntas</v>
          </cell>
        </row>
        <row r="49">
          <cell r="A49" t="str">
            <v>Nevado Base</v>
          </cell>
        </row>
        <row r="50">
          <cell r="A50" t="str">
            <v>Nevado Acabado</v>
          </cell>
        </row>
        <row r="51">
          <cell r="A51" t="str">
            <v>Estuco Acrilico</v>
          </cell>
        </row>
        <row r="52">
          <cell r="A52" t="str">
            <v>Cielo Raso de PVC - Blanco</v>
          </cell>
        </row>
        <row r="53">
          <cell r="A53" t="str">
            <v>Dilatacion en Z</v>
          </cell>
        </row>
        <row r="54">
          <cell r="A54" t="str">
            <v>Esquinero 90°</v>
          </cell>
        </row>
        <row r="55">
          <cell r="A55" t="str">
            <v>Media Caña en PVC - 6cm</v>
          </cell>
        </row>
        <row r="56">
          <cell r="A56" t="str">
            <v>Registro Desmontable Snap Lock - 60x60</v>
          </cell>
        </row>
        <row r="57">
          <cell r="A57" t="str">
            <v>Registro Desmontable Snap Lock - 50x50</v>
          </cell>
        </row>
        <row r="58">
          <cell r="A58" t="str">
            <v>Registro Desmontable Snap Lock - 40x40</v>
          </cell>
        </row>
        <row r="59">
          <cell r="A59" t="str">
            <v>Registro Desmontable Snap Lock - 20x20</v>
          </cell>
        </row>
        <row r="61">
          <cell r="A61" t="str">
            <v>Placa de Yeso</v>
          </cell>
        </row>
        <row r="62">
          <cell r="A62" t="str">
            <v>Placa de Yeso RH</v>
          </cell>
        </row>
        <row r="63">
          <cell r="A63" t="str">
            <v>Placa de Fibrocemento 6mm</v>
          </cell>
        </row>
        <row r="64">
          <cell r="A64" t="str">
            <v>Placa de Fibrocemento 8mm</v>
          </cell>
        </row>
        <row r="65">
          <cell r="A65" t="str">
            <v>Placa de Fibrocemento 10mm</v>
          </cell>
        </row>
        <row r="66">
          <cell r="A66" t="str">
            <v>Placa de Fibrocemento 14mm</v>
          </cell>
        </row>
        <row r="67">
          <cell r="A67" t="str">
            <v>Placa de Fibrocemento 20mm</v>
          </cell>
        </row>
        <row r="69">
          <cell r="A69" t="str">
            <v>Omegas</v>
          </cell>
        </row>
        <row r="70">
          <cell r="A70" t="str">
            <v>Viguetas</v>
          </cell>
        </row>
        <row r="71">
          <cell r="A71" t="str">
            <v>Angulo de refuerzo</v>
          </cell>
        </row>
        <row r="72">
          <cell r="A72" t="str">
            <v>Angulos 2x2</v>
          </cell>
        </row>
        <row r="73">
          <cell r="A73" t="str">
            <v>Paral base 6 cal 26</v>
          </cell>
        </row>
        <row r="74">
          <cell r="A74" t="str">
            <v>Canal base 6 cal 26</v>
          </cell>
        </row>
        <row r="75">
          <cell r="A75" t="str">
            <v>Paral base 6 cal 24</v>
          </cell>
        </row>
        <row r="76">
          <cell r="A76" t="str">
            <v>Canal base 6 cal 24</v>
          </cell>
        </row>
        <row r="77">
          <cell r="A77" t="str">
            <v>Paral base 6 cal 20</v>
          </cell>
        </row>
        <row r="78">
          <cell r="A78" t="str">
            <v>Canal base 6 cal 20</v>
          </cell>
        </row>
        <row r="79">
          <cell r="A79" t="str">
            <v>Paral base 9 cal 24</v>
          </cell>
        </row>
        <row r="80">
          <cell r="A80" t="str">
            <v>Canal base 9 cal 24</v>
          </cell>
        </row>
        <row r="81">
          <cell r="A81" t="str">
            <v>Paral base 9 cal 20</v>
          </cell>
        </row>
        <row r="82">
          <cell r="A82" t="str">
            <v>Canal base 9 cal 20</v>
          </cell>
        </row>
        <row r="83">
          <cell r="A83" t="str">
            <v>Tornilleria</v>
          </cell>
        </row>
        <row r="84">
          <cell r="A84" t="str">
            <v>Madera Plastica</v>
          </cell>
        </row>
        <row r="85">
          <cell r="A85" t="str">
            <v>Masilla Cuñete 28kg</v>
          </cell>
        </row>
        <row r="86">
          <cell r="A86" t="str">
            <v>Cinta malla</v>
          </cell>
        </row>
        <row r="87">
          <cell r="A87" t="str">
            <v>Cinta Papel</v>
          </cell>
        </row>
        <row r="88">
          <cell r="A88" t="str">
            <v>Hoja de lija</v>
          </cell>
        </row>
        <row r="89">
          <cell r="A89" t="str">
            <v>…..</v>
          </cell>
        </row>
        <row r="91">
          <cell r="A91" t="str">
            <v>Mastico</v>
          </cell>
        </row>
        <row r="92">
          <cell r="A92" t="str">
            <v>Ceramica</v>
          </cell>
        </row>
        <row r="93">
          <cell r="A93" t="str">
            <v>Pega para ceramica</v>
          </cell>
        </row>
        <row r="94">
          <cell r="A94" t="str">
            <v>Porcelanato</v>
          </cell>
        </row>
        <row r="95">
          <cell r="A95" t="str">
            <v>Pega para porcelanato</v>
          </cell>
        </row>
        <row r="96">
          <cell r="A96" t="str">
            <v>Boquilla para enchape</v>
          </cell>
        </row>
        <row r="97">
          <cell r="A97" t="str">
            <v>Piso Duropiso 33x33 cm</v>
          </cell>
        </row>
        <row r="98">
          <cell r="A98" t="str">
            <v>Piso Laminado 8mm Centur AC4</v>
          </cell>
        </row>
        <row r="99">
          <cell r="A99" t="str">
            <v>Guardaescoba en Madera, altura 8cm aprox</v>
          </cell>
        </row>
        <row r="100">
          <cell r="A100" t="str">
            <v>Superlon rollo 2mm reforzado polietileno</v>
          </cell>
        </row>
        <row r="101">
          <cell r="A101" t="str">
            <v>Crucetas</v>
          </cell>
        </row>
        <row r="102">
          <cell r="A102" t="str">
            <v>Adoquín de concreto 200x100x60 mm</v>
          </cell>
        </row>
        <row r="103">
          <cell r="A103" t="str">
            <v>Gramoquín 400x400x80 mm</v>
          </cell>
        </row>
        <row r="105">
          <cell r="A105" t="str">
            <v>Pegamento XL Tradicional</v>
          </cell>
        </row>
        <row r="106">
          <cell r="A106" t="str">
            <v>Carton Corrugado</v>
          </cell>
        </row>
        <row r="107">
          <cell r="A107" t="str">
            <v>Plastico Negro 3m de ancho Cal 3,5</v>
          </cell>
        </row>
        <row r="108">
          <cell r="A108" t="str">
            <v>Estopa</v>
          </cell>
        </row>
        <row r="109">
          <cell r="A109" t="str">
            <v>Adhesivo epóxico - Sikadur AnchorFix-4</v>
          </cell>
        </row>
        <row r="110">
          <cell r="A110" t="str">
            <v>Acero de 37000 psi</v>
          </cell>
        </row>
        <row r="111">
          <cell r="A111" t="str">
            <v>Acero de 60000 psi</v>
          </cell>
        </row>
        <row r="112">
          <cell r="A112" t="str">
            <v>Grafil 5.5mm</v>
          </cell>
        </row>
        <row r="114">
          <cell r="A114" t="str">
            <v>Canoa Metálica</v>
          </cell>
        </row>
        <row r="115">
          <cell r="A115" t="str">
            <v>Canoa - Canal Plástica</v>
          </cell>
        </row>
        <row r="116">
          <cell r="A116" t="str">
            <v>Soporte de canoa</v>
          </cell>
        </row>
        <row r="117">
          <cell r="A117" t="str">
            <v>Accesorio PVC para Canoa</v>
          </cell>
        </row>
        <row r="118">
          <cell r="A118" t="str">
            <v>Lamina Policarbonato 8mm</v>
          </cell>
        </row>
        <row r="119">
          <cell r="A119" t="str">
            <v>Pefil U de remate en Aluminio</v>
          </cell>
        </row>
        <row r="120">
          <cell r="A120" t="str">
            <v>Kit Conector Tapa Y Base</v>
          </cell>
        </row>
        <row r="121">
          <cell r="A121" t="str">
            <v>Cinta Antidust 25mm</v>
          </cell>
        </row>
        <row r="122">
          <cell r="A122" t="str">
            <v>Teja Blanca 5.9X0.94M 2.5Mm</v>
          </cell>
        </row>
        <row r="123">
          <cell r="A123" t="str">
            <v>Teja Española AC</v>
          </cell>
        </row>
        <row r="124">
          <cell r="A124" t="str">
            <v>Ganchos para teja AC</v>
          </cell>
        </row>
        <row r="125">
          <cell r="A125" t="str">
            <v>Teja Cerámica</v>
          </cell>
        </row>
        <row r="126">
          <cell r="A126" t="str">
            <v>Amarras</v>
          </cell>
        </row>
        <row r="127">
          <cell r="A127" t="str">
            <v>Silicona</v>
          </cell>
        </row>
        <row r="128">
          <cell r="A128" t="str">
            <v>Tablilla en madera pino</v>
          </cell>
        </row>
        <row r="129">
          <cell r="A129" t="str">
            <v>Manto asfaltico 2.5mm</v>
          </cell>
        </row>
        <row r="130">
          <cell r="A130" t="str">
            <v>Igasol Cubierta</v>
          </cell>
        </row>
        <row r="131">
          <cell r="A131" t="str">
            <v>Cuarton de 2x4-3m</v>
          </cell>
        </row>
        <row r="132">
          <cell r="A132" t="str">
            <v>Caballete Teja Española AC</v>
          </cell>
        </row>
        <row r="133">
          <cell r="A133" t="str">
            <v>Tornillo autoperforante</v>
          </cell>
        </row>
        <row r="134">
          <cell r="A134" t="str">
            <v>Puntilla 2"</v>
          </cell>
        </row>
        <row r="135">
          <cell r="A135" t="str">
            <v>Formaleta Triplex 19mm</v>
          </cell>
        </row>
        <row r="136">
          <cell r="A136" t="str">
            <v>Tabla de 1"x10"-3m</v>
          </cell>
        </row>
        <row r="137">
          <cell r="A137" t="str">
            <v>Vareta 2"x2"-3m</v>
          </cell>
        </row>
        <row r="138">
          <cell r="A138" t="str">
            <v>Guadua 3m</v>
          </cell>
        </row>
        <row r="139">
          <cell r="A139" t="str">
            <v>Nylon</v>
          </cell>
        </row>
        <row r="140">
          <cell r="A140" t="str">
            <v>Bloquelon 0.8x0.23x0.08</v>
          </cell>
        </row>
        <row r="141">
          <cell r="A141" t="str">
            <v>Perfil cal 18 (6m)</v>
          </cell>
        </row>
        <row r="142">
          <cell r="A142" t="str">
            <v>Tubo Cuadrado 11/2" x 11/2" x 1.2mm C18</v>
          </cell>
        </row>
        <row r="143">
          <cell r="A143" t="str">
            <v>Angulo 25 x 2.5mm</v>
          </cell>
        </row>
        <row r="144">
          <cell r="A144" t="str">
            <v>Antisol</v>
          </cell>
        </row>
        <row r="145">
          <cell r="A145" t="str">
            <v>Malla electrosoldada 15x15 4mm 1M2</v>
          </cell>
        </row>
        <row r="146">
          <cell r="A146" t="str">
            <v>Malla electrosoldada D-257 15x15  Ø 7-7 mm</v>
          </cell>
        </row>
        <row r="147">
          <cell r="A147" t="str">
            <v>Desmondante Sika Separol 3.5kg</v>
          </cell>
        </row>
        <row r="148">
          <cell r="A148" t="str">
            <v>Grapas</v>
          </cell>
        </row>
        <row r="149">
          <cell r="A149" t="str">
            <v>Poste de Madera</v>
          </cell>
        </row>
        <row r="150">
          <cell r="A150" t="str">
            <v>Acelerante</v>
          </cell>
        </row>
        <row r="151">
          <cell r="A151" t="str">
            <v>Piedra de canto rodado</v>
          </cell>
        </row>
        <row r="152">
          <cell r="A152" t="str">
            <v>Fuidificante para concreto</v>
          </cell>
        </row>
        <row r="153">
          <cell r="A153" t="str">
            <v>Alambre quemado</v>
          </cell>
        </row>
        <row r="154">
          <cell r="A154" t="str">
            <v>Valla en Tela vinílica con malla de poliester ( banner)</v>
          </cell>
        </row>
        <row r="155">
          <cell r="A155" t="str">
            <v>Material de peña (Recebo) en cantera</v>
          </cell>
        </row>
        <row r="156">
          <cell r="A156" t="str">
            <v>Tabla para formaleta 1" x 10" x 2.9m</v>
          </cell>
        </row>
        <row r="157">
          <cell r="A157" t="str">
            <v>Bisagra de hierro para puerta</v>
          </cell>
        </row>
        <row r="158">
          <cell r="A158" t="str">
            <v>Listo de sajo de 5 x 3 cm x 2.5m (varilla)</v>
          </cell>
        </row>
        <row r="159">
          <cell r="A159" t="str">
            <v>Señalizador tubular de 1m (2 lineas de cinta)</v>
          </cell>
        </row>
        <row r="160">
          <cell r="A160" t="str">
            <v>Tela de cerramiento a=2.10m (Rollo x 100m)</v>
          </cell>
        </row>
        <row r="161">
          <cell r="A161" t="str">
            <v>Malla eslabonada galvanizada Calibre 12 ojo 2"</v>
          </cell>
        </row>
        <row r="162">
          <cell r="A162" t="str">
            <v>Tubo de acero gal, de 48 mm y 1,5 mm de espesor</v>
          </cell>
        </row>
        <row r="163">
          <cell r="A163" t="str">
            <v>Soldadura para hierro estructural</v>
          </cell>
        </row>
        <row r="164">
          <cell r="A164" t="str">
            <v>Alambre Galvanizado C12</v>
          </cell>
        </row>
        <row r="165">
          <cell r="A165" t="str">
            <v>Angulo 1" x 1/8"</v>
          </cell>
        </row>
        <row r="167">
          <cell r="A167" t="str">
            <v>Tubo galvanizado para cerramiento de 1 1/2" x 6m</v>
          </cell>
        </row>
        <row r="168">
          <cell r="A168" t="str">
            <v>Gasolina</v>
          </cell>
        </row>
        <row r="169">
          <cell r="A169" t="str">
            <v>ACPM</v>
          </cell>
        </row>
        <row r="170">
          <cell r="A170" t="str">
            <v>Caseton en eterilla h=0.30 , a=0.65m</v>
          </cell>
        </row>
        <row r="171">
          <cell r="A171" t="str">
            <v>Malla con vena C24</v>
          </cell>
        </row>
        <row r="172">
          <cell r="A172" t="str">
            <v>Caseton en eterilla h=0.40 , a=0.65m</v>
          </cell>
        </row>
        <row r="173">
          <cell r="A173" t="str">
            <v>Caseton en eterilla h=0.45 , a=0.65m</v>
          </cell>
        </row>
        <row r="174">
          <cell r="A174" t="str">
            <v>Steeldeck, Cal 22 0.94x5.60m - e=0.75mm, Perfil e=1.5mm 90 mm L=6m</v>
          </cell>
        </row>
        <row r="176">
          <cell r="A176" t="str">
            <v>Tubo EMT 1/2"</v>
          </cell>
        </row>
        <row r="177">
          <cell r="A177" t="str">
            <v>Curva EMT 1/2"</v>
          </cell>
        </row>
        <row r="178">
          <cell r="A178" t="str">
            <v>Union EMT 1/2" acero</v>
          </cell>
        </row>
        <row r="179">
          <cell r="A179" t="str">
            <v>Conector EMT 1/2"</v>
          </cell>
        </row>
        <row r="180">
          <cell r="A180" t="str">
            <v>Grapa 1 Doble Oreja x 10Und Galvanizada</v>
          </cell>
        </row>
        <row r="181">
          <cell r="A181" t="str">
            <v>Tubo Conduit PVC 1/2"</v>
          </cell>
        </row>
        <row r="182">
          <cell r="A182" t="str">
            <v>Curva Conduit PVC 1/2"</v>
          </cell>
        </row>
        <row r="183">
          <cell r="A183" t="str">
            <v>Adaptador Terminal PVC 1/2"</v>
          </cell>
        </row>
        <row r="184">
          <cell r="A184" t="str">
            <v>Limpiador PVC</v>
          </cell>
        </row>
        <row r="185">
          <cell r="A185" t="str">
            <v>Soldadura PVC</v>
          </cell>
        </row>
        <row r="186">
          <cell r="A186" t="str">
            <v>Caja Rectangular Rawelt 2x4</v>
          </cell>
        </row>
        <row r="187">
          <cell r="A187" t="str">
            <v>Caja Rectangular Rawelt 4x4</v>
          </cell>
        </row>
        <row r="188">
          <cell r="A188" t="str">
            <v>Caja 2x4 Metalica galvanizada</v>
          </cell>
        </row>
        <row r="189">
          <cell r="A189" t="str">
            <v>Cable Cu aislado #12 AWG THHN/THWN</v>
          </cell>
        </row>
        <row r="190">
          <cell r="A190" t="str">
            <v>Conector para cable</v>
          </cell>
        </row>
        <row r="191">
          <cell r="A191" t="str">
            <v>Cinta Aislante</v>
          </cell>
        </row>
        <row r="192">
          <cell r="A192" t="str">
            <v>Tubo Conduit PVC 1"</v>
          </cell>
        </row>
        <row r="193">
          <cell r="A193" t="str">
            <v>Curva Conduit PVC 1"</v>
          </cell>
        </row>
        <row r="194">
          <cell r="A194" t="str">
            <v>Adaptador Terminal PVC 1"</v>
          </cell>
        </row>
        <row r="195">
          <cell r="A195" t="str">
            <v>Cable Cu aislado #10 -#8 AWG THHN/THWN</v>
          </cell>
        </row>
        <row r="196">
          <cell r="A196" t="str">
            <v xml:space="preserve">Cable Eléctrico Encauchetado 3x12 Awg </v>
          </cell>
        </row>
        <row r="197">
          <cell r="A197" t="str">
            <v>Tablero monofásico 6 circuitos con barraje de 75 A</v>
          </cell>
        </row>
        <row r="198">
          <cell r="A198" t="str">
            <v>Interruptor enchufable 1x20 A 10 KA</v>
          </cell>
        </row>
        <row r="199">
          <cell r="A199" t="str">
            <v>Adhesivo impreso</v>
          </cell>
        </row>
        <row r="200">
          <cell r="A200" t="str">
            <v>Taco Individual</v>
          </cell>
        </row>
        <row r="201">
          <cell r="A201" t="str">
            <v>Toma Trifilar 240v</v>
          </cell>
        </row>
        <row r="202">
          <cell r="A202" t="str">
            <v>Toma corriente normal 2P + T</v>
          </cell>
        </row>
        <row r="203">
          <cell r="A203" t="str">
            <v>Toma corriente GFCI</v>
          </cell>
        </row>
        <row r="204">
          <cell r="A204" t="str">
            <v>Roseta plástica (Plafon)</v>
          </cell>
        </row>
        <row r="205">
          <cell r="A205" t="str">
            <v>Interruptor Simple</v>
          </cell>
        </row>
        <row r="206">
          <cell r="A206" t="str">
            <v>Panel Led Redondo 9W Luz Blanca</v>
          </cell>
        </row>
        <row r="207">
          <cell r="A207" t="str">
            <v>Lámpara Colgante 1 Luz</v>
          </cell>
        </row>
        <row r="208">
          <cell r="A208" t="str">
            <v>Bombillo led</v>
          </cell>
        </row>
        <row r="209">
          <cell r="A209" t="str">
            <v>Reflector Led 200w Intemperie</v>
          </cell>
        </row>
        <row r="211">
          <cell r="A211" t="str">
            <v>Accesorio PVC presion</v>
          </cell>
        </row>
        <row r="212">
          <cell r="A212" t="str">
            <v>Tuberia PVC presion 1/2"</v>
          </cell>
        </row>
        <row r="213">
          <cell r="A213" t="str">
            <v>Niple de HG de 1/2" 15cm</v>
          </cell>
        </row>
        <row r="215">
          <cell r="A215" t="str">
            <v>Tuberia PVC presion 3/4"</v>
          </cell>
        </row>
        <row r="216">
          <cell r="A216" t="str">
            <v>Niple de HG de 3/4" 15cm</v>
          </cell>
        </row>
        <row r="218">
          <cell r="A218" t="str">
            <v>Tuberia PVC presion 1"</v>
          </cell>
        </row>
        <row r="219">
          <cell r="A219" t="str">
            <v>Niple de HG de 1" 15cm</v>
          </cell>
        </row>
        <row r="221">
          <cell r="A221" t="str">
            <v>Tuberia PVC presion 1 1/4"</v>
          </cell>
        </row>
        <row r="222">
          <cell r="A222" t="str">
            <v>Niple de HG de 1 1/4" 15cm</v>
          </cell>
        </row>
        <row r="224">
          <cell r="A224" t="str">
            <v>Tuberia PVC presion 1 1/2"</v>
          </cell>
        </row>
        <row r="225">
          <cell r="A225" t="str">
            <v>Niple de HG de 1 1/2" 15cm</v>
          </cell>
        </row>
        <row r="227">
          <cell r="A227" t="str">
            <v>Registro de corte de 1/2"</v>
          </cell>
        </row>
        <row r="228">
          <cell r="A228" t="str">
            <v>Cheque de 1/2" Presion</v>
          </cell>
        </row>
        <row r="230">
          <cell r="A230" t="str">
            <v>Cinta de Teflon 10m</v>
          </cell>
        </row>
        <row r="231">
          <cell r="A231" t="str">
            <v>Adaptador PVC macho de 1/2" presion</v>
          </cell>
        </row>
        <row r="232">
          <cell r="A232" t="str">
            <v>Adaptador PVC hembra de 1/2" presion</v>
          </cell>
        </row>
        <row r="233">
          <cell r="A233" t="str">
            <v>Llave de paso 1/2"</v>
          </cell>
        </row>
        <row r="235">
          <cell r="A235" t="str">
            <v>Tuberia PVC agua lluvia de 3"</v>
          </cell>
        </row>
        <row r="236">
          <cell r="A236" t="str">
            <v>Accesorio PVC agua lluvia</v>
          </cell>
        </row>
        <row r="237">
          <cell r="A237" t="str">
            <v>Soporte bajante PVC agua lluvia</v>
          </cell>
        </row>
        <row r="238">
          <cell r="A238" t="str">
            <v>Tuberia PVC ventilacion de 2"</v>
          </cell>
        </row>
        <row r="240">
          <cell r="A240" t="str">
            <v>Tapon de cobre</v>
          </cell>
        </row>
        <row r="241">
          <cell r="A241" t="str">
            <v>Adaptador macho cobre</v>
          </cell>
        </row>
        <row r="242">
          <cell r="A242" t="str">
            <v>Tuberia de cobre</v>
          </cell>
        </row>
        <row r="244">
          <cell r="A244" t="str">
            <v>Accesorio PVC 2" sanitaria</v>
          </cell>
        </row>
        <row r="245">
          <cell r="A245" t="str">
            <v>Tuberia PVC Sanitaria 2"</v>
          </cell>
        </row>
        <row r="246">
          <cell r="A246" t="str">
            <v>Accesorio PVC 4" sanitaria</v>
          </cell>
        </row>
        <row r="247">
          <cell r="A247" t="str">
            <v>Tuberia PVC Sanitaria 4"</v>
          </cell>
        </row>
        <row r="249">
          <cell r="A249" t="str">
            <v>Valvula de bola 1/2"</v>
          </cell>
        </row>
        <row r="250">
          <cell r="A250" t="str">
            <v>Valvula de Cheque 1/2"</v>
          </cell>
        </row>
        <row r="252">
          <cell r="A252" t="str">
            <v>Sanitario ACUAPLUS ultra Bone</v>
          </cell>
        </row>
        <row r="253">
          <cell r="A253" t="str">
            <v>Sanitario HAPPY REDONDO Single 4.8 litros</v>
          </cell>
        </row>
        <row r="254">
          <cell r="A254" t="str">
            <v>Sanitario MANANTIAL 4.8 Litros</v>
          </cell>
        </row>
        <row r="255">
          <cell r="A255" t="str">
            <v>Sanitario AQUAPRO Redondo 3.7 Litros</v>
          </cell>
        </row>
        <row r="256">
          <cell r="A256" t="str">
            <v>Sanitario Taza Báltica entrada posterior</v>
          </cell>
        </row>
        <row r="257">
          <cell r="A257" t="str">
            <v>Sanitario ECOCLEAN Single Blanco</v>
          </cell>
        </row>
        <row r="258">
          <cell r="A258" t="str">
            <v>Sanitario MONTECARLO Novo Redondo</v>
          </cell>
        </row>
        <row r="259">
          <cell r="A259" t="str">
            <v>Sanitario MONTECARLO Novo Alongado</v>
          </cell>
        </row>
        <row r="261">
          <cell r="A261" t="str">
            <v>Válvula para Sanitario Push</v>
          </cell>
        </row>
        <row r="262">
          <cell r="A262" t="str">
            <v>Brida Flexible 4"</v>
          </cell>
        </row>
        <row r="263">
          <cell r="A263" t="str">
            <v>Brida Flexible 3"</v>
          </cell>
        </row>
        <row r="265">
          <cell r="A265" t="str">
            <v>Lavamanos colgar ACUACER</v>
          </cell>
        </row>
        <row r="266">
          <cell r="A266" t="str">
            <v>Lavamanos Pedestal MILANO</v>
          </cell>
        </row>
        <row r="267">
          <cell r="A267" t="str">
            <v>Lavamanos Colgar MILANO</v>
          </cell>
        </row>
        <row r="268">
          <cell r="A268" t="str">
            <v xml:space="preserve">Lavamanos Pedestal AVANTI </v>
          </cell>
        </row>
        <row r="269">
          <cell r="A269" t="str">
            <v>Lavamanos Estación de lavado fijación muro</v>
          </cell>
        </row>
        <row r="270">
          <cell r="A270" t="str">
            <v>Lavamanos colgar Happy Blanco</v>
          </cell>
        </row>
        <row r="271">
          <cell r="A271" t="str">
            <v>Lavamanos de Sobreponer</v>
          </cell>
        </row>
        <row r="272">
          <cell r="A272" t="str">
            <v>Lavaplatos para Cocina</v>
          </cell>
        </row>
        <row r="274">
          <cell r="A274" t="str">
            <v>Grifería institucional de mesa tipo push para lavamanos</v>
          </cell>
        </row>
        <row r="275">
          <cell r="A275" t="str">
            <v>Grifería para Lavamanos Monocontrol</v>
          </cell>
        </row>
        <row r="276">
          <cell r="A276" t="str">
            <v>Grifería para Lavamanos NOGAL</v>
          </cell>
        </row>
        <row r="277">
          <cell r="A277" t="str">
            <v>Grifería Lavaplatos Monocontrol</v>
          </cell>
        </row>
        <row r="278">
          <cell r="A278" t="str">
            <v>Grifería sencilla lavaplatos</v>
          </cell>
        </row>
        <row r="279">
          <cell r="A279" t="str">
            <v>Grifería lavaplatos con mezclador</v>
          </cell>
        </row>
        <row r="280">
          <cell r="A280" t="str">
            <v>Kit Lavaplatos con Desague Tipo Push</v>
          </cell>
        </row>
        <row r="281">
          <cell r="A281" t="str">
            <v>Kit Lavamos con Desague Sencillo</v>
          </cell>
        </row>
        <row r="282">
          <cell r="A282" t="str">
            <v>Kit Lavamos con Desague Tipo Push</v>
          </cell>
        </row>
        <row r="283">
          <cell r="A283" t="str">
            <v>Kit Instalacion Sanitario</v>
          </cell>
        </row>
        <row r="284">
          <cell r="A284" t="str">
            <v>Kit Instalacion Lavaplatos</v>
          </cell>
        </row>
        <row r="285">
          <cell r="A285" t="str">
            <v>Kit por 6 Accesorios de baño</v>
          </cell>
        </row>
        <row r="286">
          <cell r="A286" t="str">
            <v>Ducha doble Manija</v>
          </cell>
        </row>
        <row r="287">
          <cell r="A287" t="str">
            <v>Ducha sencilla cromo</v>
          </cell>
        </row>
        <row r="288">
          <cell r="A288" t="str">
            <v>Mezclador de Ducha</v>
          </cell>
        </row>
        <row r="289">
          <cell r="A289" t="str">
            <v>Rejilla de piso Plastica 3x2</v>
          </cell>
        </row>
        <row r="290">
          <cell r="A290" t="str">
            <v>Rejilla de piso Metalica 3x2</v>
          </cell>
        </row>
        <row r="292">
          <cell r="A292" t="str">
            <v>Mesón en acero inox para cocineta 150x55cm + Poceta</v>
          </cell>
        </row>
        <row r="293">
          <cell r="A293" t="str">
            <v>Mesón en acero inoxidable 100x55cm + Pozuelo</v>
          </cell>
        </row>
        <row r="294">
          <cell r="A294" t="str">
            <v>Mesón en acero inox para cocineta 150x55cm + Poceta y 4 Puestos coccion</v>
          </cell>
        </row>
        <row r="295">
          <cell r="A295" t="str">
            <v>Mesón en Quarstone</v>
          </cell>
        </row>
        <row r="296">
          <cell r="A296" t="str">
            <v>Babero en Quarstone hasta 10cm</v>
          </cell>
        </row>
        <row r="297">
          <cell r="A297" t="str">
            <v>Salpicadero en Quarstone hasta 10cm</v>
          </cell>
        </row>
        <row r="298">
          <cell r="A298" t="str">
            <v>Pega para Piedra</v>
          </cell>
        </row>
        <row r="300">
          <cell r="A300" t="str">
            <v>Lamina en Acero Inoxidable Cal18</v>
          </cell>
        </row>
        <row r="301">
          <cell r="A301" t="str">
            <v>Soporte de Pared en Acero Inox</v>
          </cell>
        </row>
        <row r="302">
          <cell r="A302" t="str">
            <v>Mueble Inferior Madera aglomerada RH</v>
          </cell>
        </row>
        <row r="303">
          <cell r="A303" t="str">
            <v>Mueble Superior Madera aglomerada RH</v>
          </cell>
        </row>
        <row r="304">
          <cell r="A304" t="str">
            <v>Mueble Madera Aglomerada para Closet</v>
          </cell>
        </row>
        <row r="306">
          <cell r="A306" t="str">
            <v>Detergente</v>
          </cell>
        </row>
        <row r="307">
          <cell r="A307" t="str">
            <v>Limpiavidrios</v>
          </cell>
        </row>
        <row r="309">
          <cell r="A309" t="str">
            <v>Ventana en Aluminio crudo de 1.00x1.00m</v>
          </cell>
        </row>
        <row r="310">
          <cell r="A310" t="str">
            <v>Puerta Metalica de 1.00x2.10m</v>
          </cell>
        </row>
        <row r="311">
          <cell r="A311" t="str">
            <v>Puerta Madera de 0.80x2.10m</v>
          </cell>
        </row>
        <row r="312">
          <cell r="A312" t="str">
            <v>Puerta Madera de 0.70x2.10m</v>
          </cell>
        </row>
        <row r="313">
          <cell r="A313" t="str">
            <v>Puerta Metalica y Lamina de 0.80x2.10m</v>
          </cell>
        </row>
        <row r="314">
          <cell r="A314" t="str">
            <v>Bisagra de hierro para Puerta X3</v>
          </cell>
        </row>
        <row r="315">
          <cell r="A315" t="str">
            <v>Chapa Candado Puerta Corrediza</v>
          </cell>
        </row>
        <row r="316">
          <cell r="A316" t="str">
            <v>Chapa Pomo Entrada Principal Acero</v>
          </cell>
        </row>
        <row r="317">
          <cell r="A317" t="str">
            <v>Chapa Pomo Alcoba Acero</v>
          </cell>
        </row>
        <row r="318">
          <cell r="A318" t="str">
            <v>Chapa Pomo Baño Acero</v>
          </cell>
        </row>
        <row r="320">
          <cell r="A320" t="str">
            <v>----------------------------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A2" t="str">
            <v>Ayudante</v>
          </cell>
        </row>
        <row r="3">
          <cell r="A3" t="str">
            <v>Oficial</v>
          </cell>
        </row>
        <row r="4">
          <cell r="A4" t="str">
            <v>Maestro</v>
          </cell>
        </row>
        <row r="5">
          <cell r="A5" t="str">
            <v>Coordinador SST</v>
          </cell>
        </row>
        <row r="6">
          <cell r="A6" t="str">
            <v>L</v>
          </cell>
        </row>
        <row r="7">
          <cell r="A7" t="str">
            <v>1 Oficial / 1 Ayudantes</v>
          </cell>
        </row>
        <row r="8">
          <cell r="A8" t="str">
            <v>1 Oficial / 2 Ayudantes</v>
          </cell>
        </row>
        <row r="9">
          <cell r="A9" t="str">
            <v>1 Oficial / 3 Ayudantes</v>
          </cell>
        </row>
        <row r="10">
          <cell r="A10" t="str">
            <v>1 Oficial / 4 Ayudantes</v>
          </cell>
        </row>
        <row r="11">
          <cell r="A11" t="str">
            <v>1 Oficial / 5 Ayudantes</v>
          </cell>
        </row>
        <row r="12">
          <cell r="A12" t="str">
            <v>1 Oficial / 6 Ayudantes</v>
          </cell>
        </row>
        <row r="13">
          <cell r="A13" t="str">
            <v>1 Oficial / 7 Ayudantes</v>
          </cell>
        </row>
        <row r="14">
          <cell r="A14" t="str">
            <v>2 Oficial / 2 Ayudantes</v>
          </cell>
        </row>
        <row r="15">
          <cell r="A15" t="str">
            <v>2 Oficial / 4 Ayudantes</v>
          </cell>
        </row>
        <row r="16">
          <cell r="A16" t="str">
            <v>2 Oficial / 6 Ayudantes</v>
          </cell>
        </row>
        <row r="17">
          <cell r="A17" t="str">
            <v>2 Oficial / 8 Ayudantes</v>
          </cell>
        </row>
        <row r="18">
          <cell r="A18" t="str">
            <v>3 Oficial / 3 Ayudantes</v>
          </cell>
        </row>
        <row r="19">
          <cell r="A19" t="str">
            <v>2 Ayudantes</v>
          </cell>
        </row>
        <row r="20">
          <cell r="A20" t="str">
            <v>3 Ayudantes</v>
          </cell>
        </row>
        <row r="21">
          <cell r="A21" t="str">
            <v>4 Ayudantes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27CB0-17DC-4B61-BB13-E799CAF5194F}">
  <dimension ref="A2:F37"/>
  <sheetViews>
    <sheetView workbookViewId="0">
      <selection activeCell="D7" sqref="D7"/>
    </sheetView>
  </sheetViews>
  <sheetFormatPr baseColWidth="10" defaultRowHeight="15" x14ac:dyDescent="0.25"/>
  <cols>
    <col min="1" max="1" width="46.140625" customWidth="1"/>
    <col min="3" max="3" width="31.28515625" customWidth="1"/>
    <col min="5" max="5" width="14.42578125" customWidth="1"/>
    <col min="6" max="6" width="23.85546875" customWidth="1"/>
  </cols>
  <sheetData>
    <row r="2" spans="1:6" x14ac:dyDescent="0.25">
      <c r="A2" s="84" t="s">
        <v>88</v>
      </c>
      <c r="B2" s="84"/>
      <c r="C2" s="84"/>
      <c r="D2" s="84"/>
      <c r="E2" s="84"/>
      <c r="F2" s="84"/>
    </row>
    <row r="3" spans="1:6" x14ac:dyDescent="0.25">
      <c r="A3" s="2"/>
      <c r="B3" s="2"/>
      <c r="C3" s="2"/>
      <c r="D3" s="2"/>
      <c r="E3" s="2"/>
      <c r="F3" s="2"/>
    </row>
    <row r="4" spans="1:6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4" t="s">
        <v>5</v>
      </c>
    </row>
    <row r="5" spans="1:6" x14ac:dyDescent="0.25">
      <c r="A5" s="5" t="s">
        <v>6</v>
      </c>
      <c r="B5" s="5"/>
      <c r="C5" s="5"/>
      <c r="D5" s="5"/>
      <c r="E5" s="5"/>
      <c r="F5" s="6"/>
    </row>
    <row r="6" spans="1:6" x14ac:dyDescent="0.25">
      <c r="A6" s="5" t="s">
        <v>92</v>
      </c>
      <c r="B6" s="5">
        <v>1</v>
      </c>
      <c r="C6" s="7">
        <v>3000000</v>
      </c>
      <c r="D6" s="8">
        <v>1</v>
      </c>
      <c r="E6" s="5">
        <v>1</v>
      </c>
      <c r="F6" s="7">
        <f>+B6*C6*D6*E6</f>
        <v>3000000</v>
      </c>
    </row>
    <row r="7" spans="1:6" x14ac:dyDescent="0.25">
      <c r="A7" s="5" t="s">
        <v>7</v>
      </c>
      <c r="B7" s="5"/>
      <c r="C7" s="6"/>
      <c r="D7" s="9"/>
      <c r="E7" s="5"/>
      <c r="F7" s="6">
        <f>+B7*C7*D7*E7</f>
        <v>0</v>
      </c>
    </row>
    <row r="8" spans="1:6" x14ac:dyDescent="0.25">
      <c r="A8" s="10" t="s">
        <v>8</v>
      </c>
      <c r="B8" s="5"/>
      <c r="C8" s="5"/>
      <c r="D8" s="5"/>
      <c r="E8" s="5"/>
      <c r="F8" s="6">
        <v>0</v>
      </c>
    </row>
    <row r="9" spans="1:6" x14ac:dyDescent="0.25">
      <c r="A9" s="11" t="s">
        <v>9</v>
      </c>
      <c r="B9" s="5"/>
      <c r="C9" s="6"/>
      <c r="D9" s="5"/>
      <c r="E9" s="5"/>
      <c r="F9" s="6">
        <f>+B9*C9*D9*E9</f>
        <v>0</v>
      </c>
    </row>
    <row r="10" spans="1:6" x14ac:dyDescent="0.25">
      <c r="A10" s="12" t="s">
        <v>10</v>
      </c>
      <c r="B10" s="5"/>
      <c r="C10" s="5"/>
      <c r="D10" s="5"/>
      <c r="E10" s="5"/>
      <c r="F10" s="6"/>
    </row>
    <row r="11" spans="1:6" x14ac:dyDescent="0.25">
      <c r="A11" s="5" t="s">
        <v>11</v>
      </c>
      <c r="B11" s="5"/>
      <c r="C11" s="5"/>
      <c r="D11" s="5"/>
      <c r="E11" s="5"/>
      <c r="F11" s="13"/>
    </row>
    <row r="12" spans="1:6" x14ac:dyDescent="0.25">
      <c r="A12" s="5"/>
      <c r="B12" s="5"/>
      <c r="C12" s="5"/>
      <c r="D12" s="5"/>
      <c r="E12" s="5"/>
      <c r="F12" s="6"/>
    </row>
    <row r="13" spans="1:6" x14ac:dyDescent="0.25">
      <c r="A13" s="12" t="s">
        <v>12</v>
      </c>
      <c r="B13" s="5"/>
      <c r="C13" s="5"/>
      <c r="D13" s="5"/>
      <c r="E13" s="5"/>
      <c r="F13" s="6">
        <f>F6</f>
        <v>3000000</v>
      </c>
    </row>
    <row r="14" spans="1:6" x14ac:dyDescent="0.25">
      <c r="A14" s="5"/>
      <c r="B14" s="5"/>
      <c r="C14" s="5"/>
      <c r="D14" s="5"/>
      <c r="E14" s="5"/>
      <c r="F14" s="6"/>
    </row>
    <row r="15" spans="1:6" x14ac:dyDescent="0.25">
      <c r="A15" s="81" t="s">
        <v>13</v>
      </c>
      <c r="B15" s="82"/>
      <c r="C15" s="82"/>
      <c r="D15" s="82"/>
      <c r="E15" s="82"/>
      <c r="F15" s="83"/>
    </row>
    <row r="16" spans="1:6" x14ac:dyDescent="0.25">
      <c r="A16" s="5"/>
      <c r="B16" s="5"/>
      <c r="C16" s="5"/>
      <c r="D16" s="5"/>
      <c r="E16" s="5"/>
      <c r="F16" s="6"/>
    </row>
    <row r="17" spans="1:6" x14ac:dyDescent="0.25">
      <c r="A17" s="5" t="s">
        <v>14</v>
      </c>
      <c r="B17" s="5"/>
      <c r="C17" s="5"/>
      <c r="D17" s="5"/>
      <c r="E17" s="5"/>
      <c r="F17" s="6">
        <v>0</v>
      </c>
    </row>
    <row r="18" spans="1:6" x14ac:dyDescent="0.25">
      <c r="A18" s="10" t="s">
        <v>15</v>
      </c>
      <c r="B18" s="5"/>
      <c r="C18" s="5"/>
      <c r="D18" s="5"/>
      <c r="E18" s="5"/>
      <c r="F18" s="6"/>
    </row>
    <row r="19" spans="1:6" x14ac:dyDescent="0.25">
      <c r="A19" s="5" t="s">
        <v>16</v>
      </c>
      <c r="B19" s="5"/>
      <c r="C19" s="5"/>
      <c r="D19" s="5"/>
      <c r="E19" s="5"/>
      <c r="F19" s="6">
        <f>+F17+F13+F18</f>
        <v>3000000</v>
      </c>
    </row>
    <row r="20" spans="1:6" x14ac:dyDescent="0.25">
      <c r="A20" s="81"/>
      <c r="B20" s="82"/>
      <c r="C20" s="82"/>
      <c r="D20" s="82"/>
      <c r="E20" s="82"/>
      <c r="F20" s="83"/>
    </row>
    <row r="21" spans="1:6" x14ac:dyDescent="0.25">
      <c r="A21" s="85" t="s">
        <v>17</v>
      </c>
      <c r="B21" s="86"/>
      <c r="C21" s="86"/>
      <c r="D21" s="86"/>
      <c r="E21" s="86"/>
      <c r="F21" s="87"/>
    </row>
    <row r="22" spans="1:6" x14ac:dyDescent="0.25">
      <c r="A22" s="5" t="s">
        <v>18</v>
      </c>
      <c r="B22" s="1">
        <v>0.04</v>
      </c>
      <c r="C22" s="5"/>
      <c r="D22" s="5"/>
      <c r="E22" s="5"/>
      <c r="F22" s="6">
        <v>0</v>
      </c>
    </row>
    <row r="23" spans="1:6" x14ac:dyDescent="0.25">
      <c r="A23" s="5" t="s">
        <v>19</v>
      </c>
      <c r="B23" s="1">
        <v>0.02</v>
      </c>
      <c r="C23" s="5"/>
      <c r="D23" s="5"/>
      <c r="E23" s="5"/>
      <c r="F23" s="6">
        <v>0</v>
      </c>
    </row>
    <row r="24" spans="1:6" x14ac:dyDescent="0.25">
      <c r="A24" s="5" t="s">
        <v>20</v>
      </c>
      <c r="B24" s="1">
        <v>0.02</v>
      </c>
      <c r="C24" s="5"/>
      <c r="D24" s="5"/>
      <c r="E24" s="5"/>
      <c r="F24" s="6">
        <f t="shared" ref="F24:F28" ca="1" si="0">$F$37*B24</f>
        <v>619164.88530066819</v>
      </c>
    </row>
    <row r="25" spans="1:6" x14ac:dyDescent="0.25">
      <c r="A25" s="5" t="s">
        <v>21</v>
      </c>
      <c r="B25" s="1">
        <v>0.01</v>
      </c>
      <c r="C25" s="5"/>
      <c r="D25" s="5"/>
      <c r="E25" s="5"/>
      <c r="F25" s="6">
        <v>0</v>
      </c>
    </row>
    <row r="26" spans="1:6" x14ac:dyDescent="0.25">
      <c r="A26" s="5" t="s">
        <v>22</v>
      </c>
      <c r="B26" s="1">
        <v>2.5000000000000001E-2</v>
      </c>
      <c r="C26" s="5"/>
      <c r="D26" s="5"/>
      <c r="E26" s="5"/>
      <c r="F26" s="6">
        <f t="shared" ca="1" si="0"/>
        <v>773956.10662583529</v>
      </c>
    </row>
    <row r="27" spans="1:6" x14ac:dyDescent="0.25">
      <c r="A27" s="5" t="s">
        <v>23</v>
      </c>
      <c r="B27" s="1">
        <v>0.05</v>
      </c>
      <c r="C27" s="5"/>
      <c r="D27" s="5"/>
      <c r="E27" s="5"/>
      <c r="F27" s="6">
        <f t="shared" ca="1" si="0"/>
        <v>1547912.2132516706</v>
      </c>
    </row>
    <row r="28" spans="1:6" x14ac:dyDescent="0.25">
      <c r="A28" s="5" t="s">
        <v>24</v>
      </c>
      <c r="B28" s="14">
        <v>7.0000000000000001E-3</v>
      </c>
      <c r="C28" s="5"/>
      <c r="D28" s="5"/>
      <c r="E28" s="5"/>
      <c r="F28" s="6">
        <f t="shared" ca="1" si="0"/>
        <v>216707.70985523387</v>
      </c>
    </row>
    <row r="29" spans="1:6" x14ac:dyDescent="0.25">
      <c r="A29" s="81"/>
      <c r="B29" s="82"/>
      <c r="C29" s="82"/>
      <c r="D29" s="82"/>
      <c r="E29" s="82"/>
      <c r="F29" s="83"/>
    </row>
    <row r="30" spans="1:6" x14ac:dyDescent="0.25">
      <c r="A30" s="12" t="s">
        <v>25</v>
      </c>
      <c r="B30" s="5"/>
      <c r="C30" s="5"/>
      <c r="D30" s="5"/>
      <c r="E30" s="5"/>
      <c r="F30" s="15">
        <f ca="1">+SUM(F22:F28)</f>
        <v>3157740.915033408</v>
      </c>
    </row>
    <row r="31" spans="1:6" x14ac:dyDescent="0.25">
      <c r="A31" s="12" t="s">
        <v>26</v>
      </c>
      <c r="B31" s="5"/>
      <c r="C31" s="5"/>
      <c r="D31" s="5"/>
      <c r="E31" s="5"/>
      <c r="F31" s="15">
        <f ca="1">+F30+F19</f>
        <v>6157740.9150334075</v>
      </c>
    </row>
    <row r="32" spans="1:6" x14ac:dyDescent="0.25">
      <c r="A32" s="81"/>
      <c r="B32" s="82"/>
      <c r="C32" s="82"/>
      <c r="D32" s="82"/>
      <c r="E32" s="82"/>
      <c r="F32" s="83"/>
    </row>
    <row r="33" spans="1:6" x14ac:dyDescent="0.25">
      <c r="A33" s="88" t="s">
        <v>27</v>
      </c>
      <c r="B33" s="89"/>
      <c r="C33" s="5"/>
      <c r="D33" s="5"/>
      <c r="E33" s="5"/>
      <c r="F33" s="16">
        <f>PPTO!F9</f>
        <v>23619527</v>
      </c>
    </row>
    <row r="34" spans="1:6" x14ac:dyDescent="0.25">
      <c r="A34" s="88" t="s">
        <v>28</v>
      </c>
      <c r="B34" s="89"/>
      <c r="C34" s="5"/>
      <c r="D34" s="5"/>
      <c r="E34" s="17">
        <f ca="1">F34/F33</f>
        <v>0.26070551349455084</v>
      </c>
      <c r="F34" s="80">
        <f ca="1">F31</f>
        <v>6157740.9150334075</v>
      </c>
    </row>
    <row r="35" spans="1:6" x14ac:dyDescent="0.25">
      <c r="A35" s="88" t="s">
        <v>29</v>
      </c>
      <c r="B35" s="89"/>
      <c r="C35" s="5"/>
      <c r="D35" s="5"/>
      <c r="E35" s="17">
        <v>0.05</v>
      </c>
      <c r="F35" s="80">
        <f>+F33*E35</f>
        <v>1180976.3500000001</v>
      </c>
    </row>
    <row r="36" spans="1:6" x14ac:dyDescent="0.25">
      <c r="A36" s="90" t="s">
        <v>30</v>
      </c>
      <c r="B36" s="90"/>
      <c r="C36" s="5"/>
      <c r="D36" s="5"/>
      <c r="E36" s="17">
        <f ca="1">E34+E35</f>
        <v>0.31070551349455083</v>
      </c>
      <c r="F36" s="80">
        <f ca="1">+F34+F35</f>
        <v>7338717.2650334071</v>
      </c>
    </row>
    <row r="37" spans="1:6" x14ac:dyDescent="0.25">
      <c r="A37" s="88" t="s">
        <v>31</v>
      </c>
      <c r="B37" s="89"/>
      <c r="C37" s="5"/>
      <c r="D37" s="5"/>
      <c r="E37" s="5"/>
      <c r="F37" s="16">
        <f ca="1">+F33+F36</f>
        <v>30958244.265033409</v>
      </c>
    </row>
  </sheetData>
  <mergeCells count="11">
    <mergeCell ref="A33:B33"/>
    <mergeCell ref="A34:B34"/>
    <mergeCell ref="A35:B35"/>
    <mergeCell ref="A36:B36"/>
    <mergeCell ref="A37:B37"/>
    <mergeCell ref="A32:F32"/>
    <mergeCell ref="A2:F2"/>
    <mergeCell ref="A15:F15"/>
    <mergeCell ref="A20:F20"/>
    <mergeCell ref="A21:F21"/>
    <mergeCell ref="A29:F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4826E-7128-424A-9A09-7FD118B7F6F6}">
  <dimension ref="A1:F12"/>
  <sheetViews>
    <sheetView tabSelected="1" workbookViewId="0">
      <selection activeCell="E12" sqref="E12"/>
    </sheetView>
  </sheetViews>
  <sheetFormatPr baseColWidth="10" defaultRowHeight="15" x14ac:dyDescent="0.25"/>
  <cols>
    <col min="1" max="1" width="7.140625" customWidth="1"/>
    <col min="2" max="2" width="59.7109375" customWidth="1"/>
    <col min="3" max="4" width="8.5703125" customWidth="1"/>
    <col min="5" max="5" width="14.140625" bestFit="1" customWidth="1"/>
    <col min="6" max="6" width="16.28515625" customWidth="1"/>
  </cols>
  <sheetData>
    <row r="1" spans="1:6" x14ac:dyDescent="0.25">
      <c r="A1" s="91" t="s">
        <v>89</v>
      </c>
      <c r="B1" s="92"/>
      <c r="C1" s="92"/>
      <c r="D1" s="92"/>
      <c r="E1" s="92"/>
      <c r="F1" s="93"/>
    </row>
    <row r="2" spans="1:6" ht="16.5" x14ac:dyDescent="0.25">
      <c r="A2" s="18" t="s">
        <v>32</v>
      </c>
      <c r="B2" s="19" t="s">
        <v>33</v>
      </c>
      <c r="C2" s="19" t="s">
        <v>34</v>
      </c>
      <c r="D2" s="20" t="s">
        <v>35</v>
      </c>
      <c r="E2" s="21" t="s">
        <v>36</v>
      </c>
      <c r="F2" s="22" t="s">
        <v>37</v>
      </c>
    </row>
    <row r="3" spans="1:6" ht="49.5" x14ac:dyDescent="0.25">
      <c r="A3" s="23">
        <v>1</v>
      </c>
      <c r="B3" s="24" t="s">
        <v>73</v>
      </c>
      <c r="C3" s="25" t="s">
        <v>38</v>
      </c>
      <c r="D3" s="26">
        <f>35*2.7*0.3</f>
        <v>28.349999999999998</v>
      </c>
      <c r="E3" s="27">
        <f>APUS!E22</f>
        <v>153000</v>
      </c>
      <c r="F3" s="28">
        <f t="shared" ref="F3:F8" si="0">D3*E3</f>
        <v>4337550</v>
      </c>
    </row>
    <row r="4" spans="1:6" ht="33" x14ac:dyDescent="0.25">
      <c r="A4" s="50">
        <v>2</v>
      </c>
      <c r="B4" s="51" t="s">
        <v>70</v>
      </c>
      <c r="C4" s="52" t="s">
        <v>38</v>
      </c>
      <c r="D4" s="53">
        <f>2*PI()*0.2*35*8</f>
        <v>351.85837720205683</v>
      </c>
      <c r="E4" s="54">
        <f>APUS!E47</f>
        <v>27520</v>
      </c>
      <c r="F4" s="55">
        <f t="shared" si="0"/>
        <v>9683142.5406006034</v>
      </c>
    </row>
    <row r="5" spans="1:6" ht="33" x14ac:dyDescent="0.25">
      <c r="A5" s="50">
        <v>3</v>
      </c>
      <c r="B5" s="51" t="s">
        <v>69</v>
      </c>
      <c r="C5" s="52" t="s">
        <v>65</v>
      </c>
      <c r="D5" s="53">
        <f>(35/0.2)*0.2</f>
        <v>35</v>
      </c>
      <c r="E5" s="54">
        <f>APUS!E70</f>
        <v>39850</v>
      </c>
      <c r="F5" s="55">
        <f t="shared" si="0"/>
        <v>1394750</v>
      </c>
    </row>
    <row r="6" spans="1:6" s="57" customFormat="1" ht="49.5" x14ac:dyDescent="0.25">
      <c r="A6" s="50">
        <v>4</v>
      </c>
      <c r="B6" s="51" t="s">
        <v>90</v>
      </c>
      <c r="C6" s="52" t="s">
        <v>39</v>
      </c>
      <c r="D6" s="53">
        <f>(35)*4*70%</f>
        <v>98</v>
      </c>
      <c r="E6" s="54">
        <f>APUS!E97</f>
        <v>11188</v>
      </c>
      <c r="F6" s="55">
        <f t="shared" si="0"/>
        <v>1096424</v>
      </c>
    </row>
    <row r="7" spans="1:6" ht="49.5" x14ac:dyDescent="0.25">
      <c r="A7" s="50">
        <v>5</v>
      </c>
      <c r="B7" s="51" t="s">
        <v>91</v>
      </c>
      <c r="C7" s="52" t="s">
        <v>39</v>
      </c>
      <c r="D7" s="53">
        <v>9</v>
      </c>
      <c r="E7" s="54">
        <f>APUS!E125</f>
        <v>157740</v>
      </c>
      <c r="F7" s="55">
        <f t="shared" si="0"/>
        <v>1419660</v>
      </c>
    </row>
    <row r="8" spans="1:6" s="57" customFormat="1" ht="33.75" thickBot="1" x14ac:dyDescent="0.3">
      <c r="A8" s="50">
        <v>6</v>
      </c>
      <c r="B8" s="51" t="s">
        <v>71</v>
      </c>
      <c r="C8" s="52" t="s">
        <v>65</v>
      </c>
      <c r="D8" s="53">
        <v>4</v>
      </c>
      <c r="E8" s="54">
        <f>APUS!E150</f>
        <v>1422000</v>
      </c>
      <c r="F8" s="55">
        <f t="shared" si="0"/>
        <v>5688000</v>
      </c>
    </row>
    <row r="9" spans="1:6" x14ac:dyDescent="0.25">
      <c r="A9" s="94" t="s">
        <v>40</v>
      </c>
      <c r="B9" s="95"/>
      <c r="C9" s="95"/>
      <c r="D9" s="95"/>
      <c r="E9" s="95"/>
      <c r="F9" s="65">
        <f>ROUNDUP(SUM(F3:F8),0)</f>
        <v>23619527</v>
      </c>
    </row>
    <row r="10" spans="1:6" x14ac:dyDescent="0.25">
      <c r="A10" s="96" t="s">
        <v>41</v>
      </c>
      <c r="B10" s="97"/>
      <c r="C10" s="97"/>
      <c r="D10" s="97"/>
      <c r="E10" s="29">
        <f ca="1">AU!E36</f>
        <v>0.31070551349455083</v>
      </c>
      <c r="F10" s="64">
        <f ca="1">ROUNDUP(F9*E10,0)</f>
        <v>7338718</v>
      </c>
    </row>
    <row r="11" spans="1:6" s="57" customFormat="1" x14ac:dyDescent="0.25">
      <c r="A11" s="96" t="s">
        <v>68</v>
      </c>
      <c r="B11" s="97"/>
      <c r="C11" s="97"/>
      <c r="D11" s="97"/>
      <c r="E11" s="98"/>
      <c r="F11" s="64">
        <f ca="1">F9+F10</f>
        <v>30958245</v>
      </c>
    </row>
    <row r="12" spans="1:6" x14ac:dyDescent="0.25">
      <c r="F12" s="66"/>
    </row>
  </sheetData>
  <mergeCells count="4">
    <mergeCell ref="A1:F1"/>
    <mergeCell ref="A9:E9"/>
    <mergeCell ref="A10:D10"/>
    <mergeCell ref="A11:E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04623-5450-4373-93DD-3010742438FB}">
  <dimension ref="A1:I150"/>
  <sheetViews>
    <sheetView topLeftCell="A64" workbookViewId="0">
      <selection activeCell="D77" sqref="D77"/>
    </sheetView>
  </sheetViews>
  <sheetFormatPr baseColWidth="10" defaultRowHeight="15" x14ac:dyDescent="0.25"/>
  <cols>
    <col min="2" max="2" width="35.140625" customWidth="1"/>
    <col min="4" max="4" width="20.42578125" customWidth="1"/>
    <col min="5" max="5" width="17.85546875" customWidth="1"/>
    <col min="7" max="7" width="14.5703125" bestFit="1" customWidth="1"/>
  </cols>
  <sheetData>
    <row r="1" spans="1:6" ht="15.75" x14ac:dyDescent="0.25">
      <c r="A1" s="99" t="s">
        <v>42</v>
      </c>
      <c r="B1" s="99"/>
      <c r="C1" s="99"/>
      <c r="D1" s="99"/>
      <c r="E1" s="99"/>
      <c r="F1" s="100"/>
    </row>
    <row r="2" spans="1:6" x14ac:dyDescent="0.25">
      <c r="A2" s="32" t="s">
        <v>32</v>
      </c>
      <c r="B2" s="101" t="str">
        <f>PPTO!B3</f>
        <v xml:space="preserve">Remplazo hasta un 30% de cubierta en mal estado en teja de barro maquinada similares o iguales a las existentes, incluye todo lo necesario para su correcta ejecución </v>
      </c>
      <c r="C2" s="101"/>
      <c r="D2" s="101"/>
      <c r="E2" s="102" t="s">
        <v>43</v>
      </c>
      <c r="F2" s="103"/>
    </row>
    <row r="3" spans="1:6" ht="48.75" customHeight="1" x14ac:dyDescent="0.25">
      <c r="A3" s="33">
        <v>1</v>
      </c>
      <c r="B3" s="101"/>
      <c r="C3" s="101"/>
      <c r="D3" s="101"/>
      <c r="E3" s="104" t="str">
        <f>PPTO!C3</f>
        <v>m2</v>
      </c>
      <c r="F3" s="105"/>
    </row>
    <row r="4" spans="1:6" x14ac:dyDescent="0.25">
      <c r="A4" s="32" t="s">
        <v>44</v>
      </c>
      <c r="B4" s="34" t="s">
        <v>45</v>
      </c>
      <c r="C4" s="35" t="s">
        <v>43</v>
      </c>
      <c r="D4" s="35" t="s">
        <v>46</v>
      </c>
      <c r="E4" s="35" t="s">
        <v>47</v>
      </c>
      <c r="F4" s="35" t="s">
        <v>48</v>
      </c>
    </row>
    <row r="5" spans="1:6" x14ac:dyDescent="0.25">
      <c r="A5" s="36">
        <v>1</v>
      </c>
      <c r="B5" s="68" t="s">
        <v>72</v>
      </c>
      <c r="C5" s="37" t="s">
        <v>49</v>
      </c>
      <c r="D5" s="69">
        <v>15</v>
      </c>
      <c r="E5" s="38">
        <v>2800</v>
      </c>
      <c r="F5" s="39">
        <f>ROUND(E5*D5,0)</f>
        <v>42000</v>
      </c>
    </row>
    <row r="6" spans="1:6" x14ac:dyDescent="0.25">
      <c r="A6" s="36"/>
      <c r="B6" s="68"/>
      <c r="C6" s="37"/>
      <c r="D6" s="70"/>
      <c r="E6" s="38"/>
      <c r="F6" s="39"/>
    </row>
    <row r="7" spans="1:6" x14ac:dyDescent="0.25">
      <c r="A7" s="36"/>
      <c r="B7" s="68"/>
      <c r="C7" s="37"/>
      <c r="D7" s="71"/>
      <c r="E7" s="38"/>
      <c r="F7" s="39"/>
    </row>
    <row r="8" spans="1:6" x14ac:dyDescent="0.25">
      <c r="A8" s="40"/>
      <c r="B8" s="41"/>
      <c r="C8" s="40"/>
      <c r="D8" s="41"/>
      <c r="E8" s="42" t="s">
        <v>50</v>
      </c>
      <c r="F8" s="43">
        <f>SUM(F5:F7)</f>
        <v>42000</v>
      </c>
    </row>
    <row r="9" spans="1:6" x14ac:dyDescent="0.25">
      <c r="A9" s="32" t="s">
        <v>44</v>
      </c>
      <c r="B9" s="34" t="s">
        <v>51</v>
      </c>
      <c r="C9" s="35" t="s">
        <v>52</v>
      </c>
      <c r="D9" s="35" t="s">
        <v>53</v>
      </c>
      <c r="E9" s="35" t="s">
        <v>54</v>
      </c>
      <c r="F9" s="35" t="s">
        <v>47</v>
      </c>
    </row>
    <row r="10" spans="1:6" x14ac:dyDescent="0.25">
      <c r="A10" s="31">
        <v>1</v>
      </c>
      <c r="B10" s="30" t="s">
        <v>78</v>
      </c>
      <c r="C10" s="37">
        <v>210000</v>
      </c>
      <c r="D10" s="44">
        <f>SUM(C10*60%)+C10</f>
        <v>336000</v>
      </c>
      <c r="E10" s="38">
        <v>6</v>
      </c>
      <c r="F10" s="39">
        <f>ROUND(D10/E10,0)</f>
        <v>56000</v>
      </c>
    </row>
    <row r="11" spans="1:6" x14ac:dyDescent="0.25">
      <c r="A11" s="36">
        <v>2</v>
      </c>
      <c r="B11" s="30" t="s">
        <v>79</v>
      </c>
      <c r="C11" s="37">
        <v>120000</v>
      </c>
      <c r="D11" s="44">
        <f>SUM(C11*70%)+C11</f>
        <v>204000</v>
      </c>
      <c r="E11" s="38">
        <v>6</v>
      </c>
      <c r="F11" s="39">
        <f>ROUND(D11/E11,0)</f>
        <v>34000</v>
      </c>
    </row>
    <row r="12" spans="1:6" x14ac:dyDescent="0.25">
      <c r="A12" s="36"/>
      <c r="B12" s="30"/>
      <c r="C12" s="37"/>
      <c r="D12" s="45"/>
      <c r="E12" s="38"/>
      <c r="F12" s="39"/>
    </row>
    <row r="13" spans="1:6" x14ac:dyDescent="0.25">
      <c r="A13" s="40"/>
      <c r="B13" s="41"/>
      <c r="C13" s="40"/>
      <c r="D13" s="41"/>
      <c r="E13" s="42" t="s">
        <v>50</v>
      </c>
      <c r="F13" s="43">
        <f>SUM(F10:F12)</f>
        <v>90000</v>
      </c>
    </row>
    <row r="14" spans="1:6" x14ac:dyDescent="0.25">
      <c r="A14" s="32" t="s">
        <v>44</v>
      </c>
      <c r="B14" s="34" t="s">
        <v>57</v>
      </c>
      <c r="C14" s="35" t="s">
        <v>43</v>
      </c>
      <c r="D14" s="35" t="s">
        <v>46</v>
      </c>
      <c r="E14" s="35" t="s">
        <v>47</v>
      </c>
      <c r="F14" s="35" t="s">
        <v>48</v>
      </c>
    </row>
    <row r="15" spans="1:6" x14ac:dyDescent="0.25">
      <c r="A15" s="36">
        <v>1</v>
      </c>
      <c r="B15" s="30" t="s">
        <v>58</v>
      </c>
      <c r="C15" s="37" t="s">
        <v>59</v>
      </c>
      <c r="D15" s="45">
        <v>0.1</v>
      </c>
      <c r="E15" s="38">
        <f>+F13</f>
        <v>90000</v>
      </c>
      <c r="F15" s="39">
        <f>ROUND(E15*D15,0)</f>
        <v>9000</v>
      </c>
    </row>
    <row r="16" spans="1:6" x14ac:dyDescent="0.25">
      <c r="A16" s="36"/>
      <c r="B16" s="30"/>
      <c r="C16" s="37"/>
      <c r="D16" s="45"/>
      <c r="E16" s="38"/>
      <c r="F16" s="39"/>
    </row>
    <row r="17" spans="1:7" x14ac:dyDescent="0.25">
      <c r="A17" s="40"/>
      <c r="B17" s="41"/>
      <c r="C17" s="40"/>
      <c r="D17" s="41"/>
      <c r="E17" s="42" t="s">
        <v>50</v>
      </c>
      <c r="F17" s="43">
        <f>SUM(F15:F15)</f>
        <v>9000</v>
      </c>
    </row>
    <row r="18" spans="1:7" x14ac:dyDescent="0.25">
      <c r="A18" s="32" t="s">
        <v>44</v>
      </c>
      <c r="B18" s="34" t="s">
        <v>60</v>
      </c>
      <c r="C18" s="35" t="s">
        <v>43</v>
      </c>
      <c r="D18" s="35" t="s">
        <v>46</v>
      </c>
      <c r="E18" s="35" t="s">
        <v>47</v>
      </c>
      <c r="F18" s="35" t="s">
        <v>48</v>
      </c>
    </row>
    <row r="19" spans="1:7" x14ac:dyDescent="0.25">
      <c r="A19" s="36"/>
      <c r="B19" s="30" t="s">
        <v>74</v>
      </c>
      <c r="C19" s="37"/>
      <c r="D19" s="46">
        <v>0.1</v>
      </c>
      <c r="E19" s="38">
        <v>120000</v>
      </c>
      <c r="F19" s="39">
        <f>ROUND(E19*D19,0)</f>
        <v>12000</v>
      </c>
      <c r="G19" s="62"/>
    </row>
    <row r="20" spans="1:7" x14ac:dyDescent="0.25">
      <c r="A20" s="36"/>
      <c r="B20" s="30"/>
      <c r="C20" s="37"/>
      <c r="D20" s="46"/>
      <c r="E20" s="38"/>
      <c r="F20" s="39">
        <f>ROUND(E20*D20,0)</f>
        <v>0</v>
      </c>
    </row>
    <row r="21" spans="1:7" x14ac:dyDescent="0.25">
      <c r="A21" s="40"/>
      <c r="B21" s="41"/>
      <c r="C21" s="40"/>
      <c r="D21" s="41"/>
      <c r="E21" s="42" t="s">
        <v>50</v>
      </c>
      <c r="F21" s="43">
        <f>SUM(F19:F20)</f>
        <v>12000</v>
      </c>
      <c r="G21" s="63"/>
    </row>
    <row r="22" spans="1:7" x14ac:dyDescent="0.25">
      <c r="A22" s="106" t="s">
        <v>61</v>
      </c>
      <c r="B22" s="107"/>
      <c r="C22" s="107"/>
      <c r="D22" s="108"/>
      <c r="E22" s="109">
        <f>+F21+F17+F13+F8</f>
        <v>153000</v>
      </c>
      <c r="F22" s="109"/>
    </row>
    <row r="25" spans="1:7" ht="15.75" x14ac:dyDescent="0.25">
      <c r="A25" s="99" t="s">
        <v>42</v>
      </c>
      <c r="B25" s="99"/>
      <c r="C25" s="99"/>
      <c r="D25" s="99"/>
      <c r="E25" s="99"/>
      <c r="F25" s="100"/>
    </row>
    <row r="26" spans="1:7" x14ac:dyDescent="0.25">
      <c r="A26" s="32" t="s">
        <v>32</v>
      </c>
      <c r="B26" s="101" t="str">
        <f>PPTO!B4</f>
        <v xml:space="preserve">Aplicación de IMPRA para protección de elementos de guadua a la interperie, </v>
      </c>
      <c r="C26" s="101"/>
      <c r="D26" s="101"/>
      <c r="E26" s="102" t="s">
        <v>43</v>
      </c>
      <c r="F26" s="103"/>
    </row>
    <row r="27" spans="1:7" ht="21" customHeight="1" x14ac:dyDescent="0.25">
      <c r="A27" s="33">
        <v>2</v>
      </c>
      <c r="B27" s="101"/>
      <c r="C27" s="101"/>
      <c r="D27" s="101"/>
      <c r="E27" s="104" t="str">
        <f>PPTO!C4</f>
        <v>m2</v>
      </c>
      <c r="F27" s="105"/>
    </row>
    <row r="28" spans="1:7" x14ac:dyDescent="0.25">
      <c r="A28" s="32" t="s">
        <v>44</v>
      </c>
      <c r="B28" s="34" t="s">
        <v>45</v>
      </c>
      <c r="C28" s="35" t="s">
        <v>43</v>
      </c>
      <c r="D28" s="35" t="s">
        <v>46</v>
      </c>
      <c r="E28" s="35" t="s">
        <v>47</v>
      </c>
      <c r="F28" s="35" t="s">
        <v>48</v>
      </c>
    </row>
    <row r="29" spans="1:7" x14ac:dyDescent="0.25">
      <c r="A29" s="36">
        <v>1</v>
      </c>
      <c r="B29" s="30" t="s">
        <v>76</v>
      </c>
      <c r="C29" s="47" t="s">
        <v>63</v>
      </c>
      <c r="D29" s="48">
        <v>0.06</v>
      </c>
      <c r="E29" s="49">
        <v>251000</v>
      </c>
      <c r="F29" s="39">
        <f>ROUND(E29*D29,0)</f>
        <v>15060</v>
      </c>
      <c r="G29" s="72"/>
    </row>
    <row r="30" spans="1:7" s="57" customFormat="1" x14ac:dyDescent="0.25">
      <c r="A30" s="36">
        <v>2</v>
      </c>
      <c r="B30" s="67" t="s">
        <v>77</v>
      </c>
      <c r="C30" s="47" t="s">
        <v>63</v>
      </c>
      <c r="D30" s="48">
        <v>0.09</v>
      </c>
      <c r="E30" s="49">
        <v>33000</v>
      </c>
      <c r="F30" s="39">
        <f>ROUND(E30*D30,0)</f>
        <v>2970</v>
      </c>
      <c r="G30" s="72"/>
    </row>
    <row r="31" spans="1:7" x14ac:dyDescent="0.25">
      <c r="A31" s="36"/>
      <c r="B31" s="30"/>
      <c r="C31" s="37"/>
      <c r="D31" s="44"/>
      <c r="E31" s="38"/>
      <c r="F31" s="39"/>
    </row>
    <row r="32" spans="1:7" x14ac:dyDescent="0.25">
      <c r="A32" s="40"/>
      <c r="B32" s="41"/>
      <c r="C32" s="40"/>
      <c r="D32" s="41"/>
      <c r="E32" s="42" t="s">
        <v>50</v>
      </c>
      <c r="F32" s="43">
        <f>SUM(F29:F29)</f>
        <v>15060</v>
      </c>
    </row>
    <row r="33" spans="1:7" x14ac:dyDescent="0.25">
      <c r="A33" s="32" t="s">
        <v>44</v>
      </c>
      <c r="B33" s="34" t="s">
        <v>51</v>
      </c>
      <c r="C33" s="35" t="s">
        <v>52</v>
      </c>
      <c r="D33" s="35" t="s">
        <v>53</v>
      </c>
      <c r="E33" s="35" t="s">
        <v>54</v>
      </c>
      <c r="F33" s="35" t="s">
        <v>47</v>
      </c>
    </row>
    <row r="34" spans="1:7" x14ac:dyDescent="0.25">
      <c r="A34" s="31">
        <v>1</v>
      </c>
      <c r="B34" s="67" t="s">
        <v>78</v>
      </c>
      <c r="C34" s="37">
        <v>210000</v>
      </c>
      <c r="D34" s="44">
        <f>SUM(C34*60%)+C34</f>
        <v>336000</v>
      </c>
      <c r="E34" s="73">
        <v>60</v>
      </c>
      <c r="F34" s="39">
        <f>ROUND(D34/E34,0)</f>
        <v>5600</v>
      </c>
    </row>
    <row r="35" spans="1:7" x14ac:dyDescent="0.25">
      <c r="A35" s="36">
        <v>2</v>
      </c>
      <c r="B35" s="67" t="s">
        <v>79</v>
      </c>
      <c r="C35" s="37">
        <v>120000</v>
      </c>
      <c r="D35" s="44">
        <f>SUM(C35*70%)+C35</f>
        <v>204000</v>
      </c>
      <c r="E35" s="73">
        <v>60</v>
      </c>
      <c r="F35" s="39">
        <f>ROUND(D35/E35,0)</f>
        <v>3400</v>
      </c>
    </row>
    <row r="36" spans="1:7" x14ac:dyDescent="0.25">
      <c r="A36" s="36"/>
      <c r="B36" s="30"/>
      <c r="C36" s="37"/>
      <c r="D36" s="45"/>
      <c r="E36" s="38"/>
      <c r="F36" s="39"/>
    </row>
    <row r="37" spans="1:7" x14ac:dyDescent="0.25">
      <c r="A37" s="40"/>
      <c r="B37" s="41"/>
      <c r="C37" s="40"/>
      <c r="D37" s="41"/>
      <c r="E37" s="42" t="s">
        <v>50</v>
      </c>
      <c r="F37" s="43">
        <f>SUM(F34:F36)</f>
        <v>9000</v>
      </c>
    </row>
    <row r="38" spans="1:7" x14ac:dyDescent="0.25">
      <c r="A38" s="32" t="s">
        <v>44</v>
      </c>
      <c r="B38" s="34" t="s">
        <v>57</v>
      </c>
      <c r="C38" s="35" t="s">
        <v>43</v>
      </c>
      <c r="D38" s="35" t="s">
        <v>46</v>
      </c>
      <c r="E38" s="35" t="s">
        <v>47</v>
      </c>
      <c r="F38" s="35" t="s">
        <v>48</v>
      </c>
    </row>
    <row r="39" spans="1:7" x14ac:dyDescent="0.25">
      <c r="A39" s="36">
        <v>1</v>
      </c>
      <c r="B39" s="30" t="s">
        <v>58</v>
      </c>
      <c r="C39" s="37" t="s">
        <v>59</v>
      </c>
      <c r="D39" s="45">
        <v>0.1</v>
      </c>
      <c r="E39" s="38">
        <f>+F37</f>
        <v>9000</v>
      </c>
      <c r="F39" s="39">
        <f>ROUND(E39*D39,0)</f>
        <v>900</v>
      </c>
    </row>
    <row r="40" spans="1:7" x14ac:dyDescent="0.25">
      <c r="A40" s="36">
        <v>2</v>
      </c>
      <c r="B40" s="67" t="s">
        <v>75</v>
      </c>
      <c r="C40" s="37" t="s">
        <v>64</v>
      </c>
      <c r="D40" s="45">
        <v>0.08</v>
      </c>
      <c r="E40" s="38">
        <v>32000</v>
      </c>
      <c r="F40" s="39">
        <f>ROUND(E40*D40,0)</f>
        <v>2560</v>
      </c>
    </row>
    <row r="41" spans="1:7" x14ac:dyDescent="0.25">
      <c r="A41" s="36"/>
      <c r="B41" s="30"/>
      <c r="C41" s="37"/>
      <c r="D41" s="45"/>
      <c r="E41" s="38"/>
      <c r="F41" s="39"/>
    </row>
    <row r="42" spans="1:7" x14ac:dyDescent="0.25">
      <c r="A42" s="40"/>
      <c r="B42" s="41"/>
      <c r="C42" s="40"/>
      <c r="D42" s="41"/>
      <c r="E42" s="42" t="s">
        <v>50</v>
      </c>
      <c r="F42" s="43">
        <f>SUM(F39:F40)</f>
        <v>3460</v>
      </c>
    </row>
    <row r="43" spans="1:7" x14ac:dyDescent="0.25">
      <c r="A43" s="32" t="s">
        <v>44</v>
      </c>
      <c r="B43" s="34" t="s">
        <v>60</v>
      </c>
      <c r="C43" s="35" t="s">
        <v>43</v>
      </c>
      <c r="D43" s="35" t="s">
        <v>46</v>
      </c>
      <c r="E43" s="35" t="s">
        <v>47</v>
      </c>
      <c r="F43" s="35" t="s">
        <v>48</v>
      </c>
    </row>
    <row r="44" spans="1:7" x14ac:dyDescent="0.25">
      <c r="A44" s="36"/>
      <c r="B44" s="30"/>
      <c r="C44" s="37"/>
      <c r="D44" s="46"/>
      <c r="E44" s="38"/>
      <c r="F44" s="39">
        <f>ROUND(E44*D44,0)</f>
        <v>0</v>
      </c>
    </row>
    <row r="45" spans="1:7" x14ac:dyDescent="0.25">
      <c r="A45" s="36"/>
      <c r="B45" s="30"/>
      <c r="C45" s="37"/>
      <c r="D45" s="46"/>
      <c r="E45" s="38"/>
      <c r="F45" s="39">
        <f>ROUND(E45*D45,0)</f>
        <v>0</v>
      </c>
    </row>
    <row r="46" spans="1:7" x14ac:dyDescent="0.25">
      <c r="A46" s="40"/>
      <c r="B46" s="41"/>
      <c r="C46" s="40"/>
      <c r="D46" s="41"/>
      <c r="E46" s="42" t="s">
        <v>50</v>
      </c>
      <c r="F46" s="43">
        <f>SUM(F44:F45)</f>
        <v>0</v>
      </c>
      <c r="G46" s="63"/>
    </row>
    <row r="47" spans="1:7" x14ac:dyDescent="0.25">
      <c r="A47" s="106" t="s">
        <v>61</v>
      </c>
      <c r="B47" s="107"/>
      <c r="C47" s="107"/>
      <c r="D47" s="108"/>
      <c r="E47" s="109">
        <f>+F46+F42+F37+F32</f>
        <v>27520</v>
      </c>
      <c r="F47" s="109"/>
    </row>
    <row r="50" spans="1:6" ht="15.75" x14ac:dyDescent="0.25">
      <c r="A50" s="99" t="s">
        <v>42</v>
      </c>
      <c r="B50" s="99"/>
      <c r="C50" s="99"/>
      <c r="D50" s="99"/>
      <c r="E50" s="99"/>
      <c r="F50" s="100"/>
    </row>
    <row r="51" spans="1:6" x14ac:dyDescent="0.25">
      <c r="A51" s="32" t="s">
        <v>32</v>
      </c>
      <c r="B51" s="101" t="str">
        <f>PPTO!B5</f>
        <v xml:space="preserve">Remplazo y reposición de macanas en mal estado, incluye todo lo necesario para su corecta ejecución </v>
      </c>
      <c r="C51" s="101"/>
      <c r="D51" s="101"/>
      <c r="E51" s="102" t="s">
        <v>43</v>
      </c>
      <c r="F51" s="103"/>
    </row>
    <row r="52" spans="1:6" ht="23.25" customHeight="1" x14ac:dyDescent="0.25">
      <c r="A52" s="33">
        <v>3</v>
      </c>
      <c r="B52" s="101"/>
      <c r="C52" s="101"/>
      <c r="D52" s="101"/>
      <c r="E52" s="104" t="str">
        <f>PPTO!C5</f>
        <v>und</v>
      </c>
      <c r="F52" s="105"/>
    </row>
    <row r="53" spans="1:6" x14ac:dyDescent="0.25">
      <c r="A53" s="32" t="s">
        <v>44</v>
      </c>
      <c r="B53" s="34" t="s">
        <v>45</v>
      </c>
      <c r="C53" s="35" t="s">
        <v>43</v>
      </c>
      <c r="D53" s="35" t="s">
        <v>46</v>
      </c>
      <c r="E53" s="35" t="s">
        <v>47</v>
      </c>
      <c r="F53" s="35" t="s">
        <v>48</v>
      </c>
    </row>
    <row r="54" spans="1:6" x14ac:dyDescent="0.25">
      <c r="A54" s="36">
        <v>1</v>
      </c>
      <c r="B54" s="49" t="s">
        <v>80</v>
      </c>
      <c r="C54" s="61" t="s">
        <v>43</v>
      </c>
      <c r="D54" s="48">
        <v>1</v>
      </c>
      <c r="E54" s="49">
        <v>25000</v>
      </c>
      <c r="F54" s="39">
        <f t="shared" ref="F54" si="0">ROUND(E54*D54,0)</f>
        <v>25000</v>
      </c>
    </row>
    <row r="55" spans="1:6" x14ac:dyDescent="0.25">
      <c r="A55" s="36"/>
      <c r="B55" s="67"/>
      <c r="C55" s="37"/>
      <c r="D55" s="44"/>
      <c r="E55" s="38"/>
      <c r="F55" s="39"/>
    </row>
    <row r="56" spans="1:6" x14ac:dyDescent="0.25">
      <c r="A56" s="40"/>
      <c r="B56" s="41"/>
      <c r="C56" s="40"/>
      <c r="D56" s="41"/>
      <c r="E56" s="42" t="s">
        <v>50</v>
      </c>
      <c r="F56" s="43">
        <f>SUM(F54:F54)</f>
        <v>25000</v>
      </c>
    </row>
    <row r="57" spans="1:6" x14ac:dyDescent="0.25">
      <c r="A57" s="32" t="s">
        <v>44</v>
      </c>
      <c r="B57" s="34" t="s">
        <v>51</v>
      </c>
      <c r="C57" s="35" t="s">
        <v>52</v>
      </c>
      <c r="D57" s="35" t="s">
        <v>53</v>
      </c>
      <c r="E57" s="35" t="s">
        <v>54</v>
      </c>
      <c r="F57" s="35" t="s">
        <v>47</v>
      </c>
    </row>
    <row r="58" spans="1:6" x14ac:dyDescent="0.25">
      <c r="A58" s="31">
        <v>1</v>
      </c>
      <c r="B58" s="67" t="s">
        <v>78</v>
      </c>
      <c r="C58" s="37">
        <v>210000</v>
      </c>
      <c r="D58" s="44">
        <f>SUM(C58*60%)+C58</f>
        <v>336000</v>
      </c>
      <c r="E58" s="38">
        <v>40</v>
      </c>
      <c r="F58" s="39">
        <f>ROUND(D58/E58,0)</f>
        <v>8400</v>
      </c>
    </row>
    <row r="59" spans="1:6" x14ac:dyDescent="0.25">
      <c r="A59" s="36">
        <v>2</v>
      </c>
      <c r="B59" s="67" t="s">
        <v>79</v>
      </c>
      <c r="C59" s="37">
        <v>120000</v>
      </c>
      <c r="D59" s="44">
        <f>SUM(C59*70%)+C59</f>
        <v>204000</v>
      </c>
      <c r="E59" s="38">
        <v>40</v>
      </c>
      <c r="F59" s="39">
        <f>ROUND(D59/E59,0)</f>
        <v>5100</v>
      </c>
    </row>
    <row r="60" spans="1:6" x14ac:dyDescent="0.25">
      <c r="A60" s="36"/>
      <c r="B60" s="30"/>
      <c r="C60" s="37"/>
      <c r="D60" s="45"/>
      <c r="E60" s="38"/>
      <c r="F60" s="39"/>
    </row>
    <row r="61" spans="1:6" x14ac:dyDescent="0.25">
      <c r="A61" s="40"/>
      <c r="B61" s="41"/>
      <c r="C61" s="40"/>
      <c r="D61" s="41"/>
      <c r="E61" s="42" t="s">
        <v>50</v>
      </c>
      <c r="F61" s="43">
        <f>SUM(F58:F60)</f>
        <v>13500</v>
      </c>
    </row>
    <row r="62" spans="1:6" x14ac:dyDescent="0.25">
      <c r="A62" s="32" t="s">
        <v>44</v>
      </c>
      <c r="B62" s="34" t="s">
        <v>57</v>
      </c>
      <c r="C62" s="35" t="s">
        <v>43</v>
      </c>
      <c r="D62" s="35" t="s">
        <v>46</v>
      </c>
      <c r="E62" s="35" t="s">
        <v>47</v>
      </c>
      <c r="F62" s="35" t="s">
        <v>48</v>
      </c>
    </row>
    <row r="63" spans="1:6" x14ac:dyDescent="0.25">
      <c r="A63" s="36">
        <v>1</v>
      </c>
      <c r="B63" s="30" t="s">
        <v>58</v>
      </c>
      <c r="C63" s="37" t="s">
        <v>59</v>
      </c>
      <c r="D63" s="45">
        <v>0.1</v>
      </c>
      <c r="E63" s="38">
        <f>+F61</f>
        <v>13500</v>
      </c>
      <c r="F63" s="39">
        <f>ROUND(E63*D63,0)</f>
        <v>1350</v>
      </c>
    </row>
    <row r="64" spans="1:6" x14ac:dyDescent="0.25">
      <c r="A64" s="36"/>
      <c r="B64" s="30"/>
      <c r="C64" s="37"/>
      <c r="D64" s="45"/>
      <c r="E64" s="38"/>
      <c r="F64" s="39"/>
    </row>
    <row r="65" spans="1:7" x14ac:dyDescent="0.25">
      <c r="A65" s="40"/>
      <c r="B65" s="41"/>
      <c r="C65" s="40"/>
      <c r="D65" s="41"/>
      <c r="E65" s="42" t="s">
        <v>50</v>
      </c>
      <c r="F65" s="43">
        <f>SUM(F63:F63)</f>
        <v>1350</v>
      </c>
    </row>
    <row r="66" spans="1:7" x14ac:dyDescent="0.25">
      <c r="A66" s="32" t="s">
        <v>44</v>
      </c>
      <c r="B66" s="34" t="s">
        <v>60</v>
      </c>
      <c r="C66" s="35" t="s">
        <v>43</v>
      </c>
      <c r="D66" s="35" t="s">
        <v>46</v>
      </c>
      <c r="E66" s="35" t="s">
        <v>47</v>
      </c>
      <c r="F66" s="35" t="s">
        <v>48</v>
      </c>
    </row>
    <row r="67" spans="1:7" x14ac:dyDescent="0.25">
      <c r="A67" s="36"/>
      <c r="B67" s="30"/>
      <c r="C67" s="37"/>
      <c r="D67" s="46"/>
      <c r="E67" s="38"/>
      <c r="F67" s="39">
        <f>ROUND(E67*D67,0)</f>
        <v>0</v>
      </c>
      <c r="G67" s="63"/>
    </row>
    <row r="68" spans="1:7" x14ac:dyDescent="0.25">
      <c r="A68" s="36"/>
      <c r="B68" s="30"/>
      <c r="C68" s="37"/>
      <c r="D68" s="46"/>
      <c r="E68" s="38"/>
      <c r="F68" s="39">
        <f>ROUND(E68*D68,0)</f>
        <v>0</v>
      </c>
    </row>
    <row r="69" spans="1:7" x14ac:dyDescent="0.25">
      <c r="A69" s="40"/>
      <c r="B69" s="41"/>
      <c r="C69" s="40"/>
      <c r="D69" s="41"/>
      <c r="E69" s="42" t="s">
        <v>50</v>
      </c>
      <c r="F69" s="43">
        <f>SUM(F67:F68)</f>
        <v>0</v>
      </c>
    </row>
    <row r="70" spans="1:7" x14ac:dyDescent="0.25">
      <c r="A70" s="106" t="s">
        <v>61</v>
      </c>
      <c r="B70" s="107"/>
      <c r="C70" s="107"/>
      <c r="D70" s="108"/>
      <c r="E70" s="109">
        <f>+F69+F65+F61+F56</f>
        <v>39850</v>
      </c>
      <c r="F70" s="109"/>
    </row>
    <row r="73" spans="1:7" ht="15.75" x14ac:dyDescent="0.25">
      <c r="A73" s="99" t="s">
        <v>42</v>
      </c>
      <c r="B73" s="99"/>
      <c r="C73" s="99"/>
      <c r="D73" s="99"/>
      <c r="E73" s="99"/>
      <c r="F73" s="100"/>
    </row>
    <row r="74" spans="1:7" x14ac:dyDescent="0.25">
      <c r="A74" s="32" t="s">
        <v>32</v>
      </c>
      <c r="B74" s="101" t="str">
        <f>PPTO!B6</f>
        <v>Remplazo de tornillería en mal estado o inexistente hasta el 70% de la tornillería existente,esta debe ser en acero inoxidable y de acuerdo a diseño existente.</v>
      </c>
      <c r="C74" s="101"/>
      <c r="D74" s="101"/>
      <c r="E74" s="102" t="s">
        <v>43</v>
      </c>
      <c r="F74" s="103"/>
    </row>
    <row r="75" spans="1:7" x14ac:dyDescent="0.25">
      <c r="A75" s="33">
        <v>4</v>
      </c>
      <c r="B75" s="101"/>
      <c r="C75" s="101"/>
      <c r="D75" s="101"/>
      <c r="E75" s="104" t="str">
        <f>PPTO!C6</f>
        <v>ml</v>
      </c>
      <c r="F75" s="105"/>
    </row>
    <row r="76" spans="1:7" x14ac:dyDescent="0.25">
      <c r="A76" s="32" t="s">
        <v>44</v>
      </c>
      <c r="B76" s="34" t="s">
        <v>45</v>
      </c>
      <c r="C76" s="35" t="s">
        <v>43</v>
      </c>
      <c r="D76" s="35" t="s">
        <v>46</v>
      </c>
      <c r="E76" s="35" t="s">
        <v>47</v>
      </c>
      <c r="F76" s="35" t="s">
        <v>48</v>
      </c>
    </row>
    <row r="77" spans="1:7" ht="25.5" x14ac:dyDescent="0.25">
      <c r="A77" s="36">
        <v>1</v>
      </c>
      <c r="B77" s="56" t="s">
        <v>82</v>
      </c>
      <c r="C77" s="59" t="s">
        <v>43</v>
      </c>
      <c r="D77" s="60">
        <v>1</v>
      </c>
      <c r="E77" s="49">
        <v>4000</v>
      </c>
      <c r="F77" s="39">
        <f t="shared" ref="F77" si="1">ROUND(E77*D77,0)</f>
        <v>4000</v>
      </c>
    </row>
    <row r="78" spans="1:7" x14ac:dyDescent="0.25">
      <c r="A78" s="36">
        <v>2</v>
      </c>
      <c r="B78" s="49" t="s">
        <v>81</v>
      </c>
      <c r="C78" s="59" t="s">
        <v>43</v>
      </c>
      <c r="D78" s="58">
        <v>6</v>
      </c>
      <c r="E78" s="49">
        <v>1000</v>
      </c>
      <c r="F78" s="39">
        <f>D78*E78</f>
        <v>6000</v>
      </c>
    </row>
    <row r="79" spans="1:7" x14ac:dyDescent="0.25">
      <c r="A79" s="36"/>
      <c r="B79" s="49"/>
      <c r="C79" s="61"/>
      <c r="D79" s="48"/>
      <c r="E79" s="49"/>
      <c r="F79" s="39"/>
    </row>
    <row r="80" spans="1:7" x14ac:dyDescent="0.25">
      <c r="A80" s="36"/>
      <c r="B80" s="49"/>
      <c r="C80" s="61"/>
      <c r="D80" s="48"/>
      <c r="E80" s="49"/>
      <c r="F80" s="39"/>
    </row>
    <row r="81" spans="1:6" x14ac:dyDescent="0.25">
      <c r="A81" s="36"/>
      <c r="B81" s="30"/>
      <c r="C81" s="37"/>
      <c r="D81" s="44"/>
      <c r="E81" s="38"/>
      <c r="F81" s="39"/>
    </row>
    <row r="82" spans="1:6" x14ac:dyDescent="0.25">
      <c r="A82" s="40"/>
      <c r="B82" s="41"/>
      <c r="C82" s="40"/>
      <c r="D82" s="41"/>
      <c r="E82" s="42" t="s">
        <v>50</v>
      </c>
      <c r="F82" s="43">
        <f>SUM(F77:F80)</f>
        <v>10000</v>
      </c>
    </row>
    <row r="83" spans="1:6" x14ac:dyDescent="0.25">
      <c r="A83" s="32" t="s">
        <v>44</v>
      </c>
      <c r="B83" s="34" t="s">
        <v>51</v>
      </c>
      <c r="C83" s="35" t="s">
        <v>52</v>
      </c>
      <c r="D83" s="35" t="s">
        <v>53</v>
      </c>
      <c r="E83" s="35" t="s">
        <v>54</v>
      </c>
      <c r="F83" s="35" t="s">
        <v>47</v>
      </c>
    </row>
    <row r="84" spans="1:6" x14ac:dyDescent="0.25">
      <c r="A84" s="31">
        <v>1</v>
      </c>
      <c r="B84" s="67" t="s">
        <v>78</v>
      </c>
      <c r="C84" s="37">
        <v>210000</v>
      </c>
      <c r="D84" s="44">
        <f>SUM(C84*60%)+C84</f>
        <v>336000</v>
      </c>
      <c r="E84" s="38">
        <v>500</v>
      </c>
      <c r="F84" s="39">
        <f>ROUND(D84/E84,0)</f>
        <v>672</v>
      </c>
    </row>
    <row r="85" spans="1:6" x14ac:dyDescent="0.25">
      <c r="A85" s="36">
        <v>2</v>
      </c>
      <c r="B85" s="67" t="s">
        <v>79</v>
      </c>
      <c r="C85" s="37">
        <v>120000</v>
      </c>
      <c r="D85" s="44">
        <f>SUM(C85*70%)+C85</f>
        <v>204000</v>
      </c>
      <c r="E85" s="38">
        <v>500</v>
      </c>
      <c r="F85" s="39">
        <f>ROUND(D85/E85,0)</f>
        <v>408</v>
      </c>
    </row>
    <row r="86" spans="1:6" x14ac:dyDescent="0.25">
      <c r="A86" s="36"/>
      <c r="B86" s="30"/>
      <c r="C86" s="37"/>
      <c r="D86" s="45"/>
      <c r="E86" s="38"/>
      <c r="F86" s="39"/>
    </row>
    <row r="87" spans="1:6" x14ac:dyDescent="0.25">
      <c r="A87" s="40"/>
      <c r="B87" s="41"/>
      <c r="C87" s="40"/>
      <c r="D87" s="41"/>
      <c r="E87" s="42" t="s">
        <v>50</v>
      </c>
      <c r="F87" s="43">
        <f>SUM(F84:F86)</f>
        <v>1080</v>
      </c>
    </row>
    <row r="88" spans="1:6" ht="15" customHeight="1" x14ac:dyDescent="0.25">
      <c r="A88" s="32" t="s">
        <v>44</v>
      </c>
      <c r="B88" s="34" t="s">
        <v>57</v>
      </c>
      <c r="C88" s="35" t="s">
        <v>43</v>
      </c>
      <c r="D88" s="35" t="s">
        <v>46</v>
      </c>
      <c r="E88" s="35" t="s">
        <v>47</v>
      </c>
      <c r="F88" s="35" t="s">
        <v>48</v>
      </c>
    </row>
    <row r="89" spans="1:6" x14ac:dyDescent="0.25">
      <c r="A89" s="36">
        <v>1</v>
      </c>
      <c r="B89" s="30" t="s">
        <v>58</v>
      </c>
      <c r="C89" s="37" t="s">
        <v>59</v>
      </c>
      <c r="D89" s="45">
        <v>0.1</v>
      </c>
      <c r="E89" s="38">
        <f>+F87</f>
        <v>1080</v>
      </c>
      <c r="F89" s="39">
        <f>ROUND(E89*D89,0)</f>
        <v>108</v>
      </c>
    </row>
    <row r="90" spans="1:6" x14ac:dyDescent="0.25">
      <c r="A90" s="36"/>
      <c r="B90" s="30"/>
      <c r="C90" s="37"/>
      <c r="D90" s="45"/>
      <c r="E90" s="38"/>
      <c r="F90" s="39"/>
    </row>
    <row r="91" spans="1:6" x14ac:dyDescent="0.25">
      <c r="A91" s="36"/>
      <c r="B91" s="30"/>
      <c r="C91" s="37"/>
      <c r="D91" s="45"/>
      <c r="E91" s="38"/>
      <c r="F91" s="39"/>
    </row>
    <row r="92" spans="1:6" x14ac:dyDescent="0.25">
      <c r="A92" s="40"/>
      <c r="B92" s="41"/>
      <c r="C92" s="40"/>
      <c r="D92" s="41"/>
      <c r="E92" s="42" t="s">
        <v>50</v>
      </c>
      <c r="F92" s="43">
        <f>SUM(F89:F90)</f>
        <v>108</v>
      </c>
    </row>
    <row r="93" spans="1:6" x14ac:dyDescent="0.25">
      <c r="A93" s="32" t="s">
        <v>44</v>
      </c>
      <c r="B93" s="34" t="s">
        <v>60</v>
      </c>
      <c r="C93" s="35" t="s">
        <v>43</v>
      </c>
      <c r="D93" s="35" t="s">
        <v>46</v>
      </c>
      <c r="E93" s="35" t="s">
        <v>47</v>
      </c>
      <c r="F93" s="35" t="s">
        <v>48</v>
      </c>
    </row>
    <row r="94" spans="1:6" x14ac:dyDescent="0.25">
      <c r="A94" s="36"/>
      <c r="B94" s="30"/>
      <c r="C94" s="37"/>
      <c r="D94" s="46"/>
      <c r="E94" s="38"/>
      <c r="F94" s="39">
        <f>ROUND(E94*D94,0)</f>
        <v>0</v>
      </c>
    </row>
    <row r="95" spans="1:6" x14ac:dyDescent="0.25">
      <c r="A95" s="36"/>
      <c r="B95" s="30"/>
      <c r="C95" s="37"/>
      <c r="D95" s="46"/>
      <c r="E95" s="38"/>
      <c r="F95" s="39">
        <f>ROUND(E95*D95,0)</f>
        <v>0</v>
      </c>
    </row>
    <row r="96" spans="1:6" x14ac:dyDescent="0.25">
      <c r="A96" s="40"/>
      <c r="B96" s="41"/>
      <c r="C96" s="40"/>
      <c r="D96" s="41"/>
      <c r="E96" s="42" t="s">
        <v>50</v>
      </c>
      <c r="F96" s="43">
        <f>SUM(F94:F95)</f>
        <v>0</v>
      </c>
    </row>
    <row r="97" spans="1:9" x14ac:dyDescent="0.25">
      <c r="A97" s="106" t="s">
        <v>61</v>
      </c>
      <c r="B97" s="107"/>
      <c r="C97" s="107"/>
      <c r="D97" s="108"/>
      <c r="E97" s="109">
        <f>+F96+F92+F87+F82</f>
        <v>11188</v>
      </c>
      <c r="F97" s="109"/>
    </row>
    <row r="101" spans="1:9" ht="15.75" x14ac:dyDescent="0.25">
      <c r="A101" s="99" t="s">
        <v>42</v>
      </c>
      <c r="B101" s="99"/>
      <c r="C101" s="99"/>
      <c r="D101" s="99"/>
      <c r="E101" s="99"/>
      <c r="F101" s="100"/>
    </row>
    <row r="102" spans="1:9" ht="15" customHeight="1" x14ac:dyDescent="0.25">
      <c r="A102" s="74" t="s">
        <v>32</v>
      </c>
      <c r="B102" s="101" t="str">
        <f>PPTO!B7</f>
        <v xml:space="preserve">Construcción de baranda en guadua H=90 cm sobre viga de cimentacición perimetral  de 0,2mx0,2m, incluye todo lo necesario de su correcta ejecución </v>
      </c>
      <c r="C102" s="101"/>
      <c r="D102" s="101"/>
      <c r="E102" s="102" t="s">
        <v>43</v>
      </c>
      <c r="F102" s="103"/>
    </row>
    <row r="103" spans="1:9" ht="30.75" customHeight="1" x14ac:dyDescent="0.25">
      <c r="A103" s="33">
        <v>4</v>
      </c>
      <c r="B103" s="101"/>
      <c r="C103" s="101"/>
      <c r="D103" s="101"/>
      <c r="E103" s="110" t="s">
        <v>39</v>
      </c>
      <c r="F103" s="111"/>
    </row>
    <row r="104" spans="1:9" x14ac:dyDescent="0.25">
      <c r="A104" s="74" t="s">
        <v>44</v>
      </c>
      <c r="B104" s="34" t="s">
        <v>45</v>
      </c>
      <c r="C104" s="35" t="s">
        <v>43</v>
      </c>
      <c r="D104" s="35" t="s">
        <v>46</v>
      </c>
      <c r="E104" s="35" t="s">
        <v>47</v>
      </c>
      <c r="F104" s="35" t="s">
        <v>48</v>
      </c>
    </row>
    <row r="105" spans="1:9" ht="25.5" x14ac:dyDescent="0.25">
      <c r="A105" s="75">
        <v>1</v>
      </c>
      <c r="B105" s="56" t="s">
        <v>66</v>
      </c>
      <c r="C105" s="59" t="s">
        <v>62</v>
      </c>
      <c r="D105" s="48">
        <v>0.04</v>
      </c>
      <c r="E105" s="49">
        <v>862254</v>
      </c>
      <c r="F105" s="39">
        <f t="shared" ref="F105:F107" si="2">ROUND(E105*D105,0)</f>
        <v>34490</v>
      </c>
    </row>
    <row r="106" spans="1:9" x14ac:dyDescent="0.25">
      <c r="A106" s="75">
        <v>2</v>
      </c>
      <c r="B106" s="56" t="s">
        <v>67</v>
      </c>
      <c r="C106" s="59" t="s">
        <v>43</v>
      </c>
      <c r="D106" s="48">
        <v>0.22</v>
      </c>
      <c r="E106" s="49">
        <v>27500</v>
      </c>
      <c r="F106" s="39">
        <f t="shared" si="2"/>
        <v>6050</v>
      </c>
    </row>
    <row r="107" spans="1:9" ht="25.5" x14ac:dyDescent="0.25">
      <c r="A107" s="75">
        <v>3</v>
      </c>
      <c r="B107" s="56" t="s">
        <v>83</v>
      </c>
      <c r="C107" s="76" t="s">
        <v>39</v>
      </c>
      <c r="D107" s="48">
        <v>4</v>
      </c>
      <c r="E107" s="49">
        <v>5000</v>
      </c>
      <c r="F107" s="39">
        <f t="shared" si="2"/>
        <v>20000</v>
      </c>
      <c r="I107">
        <f>0.2*0.2*1</f>
        <v>4.0000000000000008E-2</v>
      </c>
    </row>
    <row r="108" spans="1:9" x14ac:dyDescent="0.25">
      <c r="A108" s="75">
        <v>4</v>
      </c>
      <c r="B108" s="49" t="s">
        <v>86</v>
      </c>
      <c r="C108" s="76" t="s">
        <v>87</v>
      </c>
      <c r="D108" s="48">
        <v>5</v>
      </c>
      <c r="E108" s="49">
        <v>5700</v>
      </c>
      <c r="F108" s="39">
        <f>D108*E108</f>
        <v>28500</v>
      </c>
      <c r="I108">
        <f>4.5*0.994</f>
        <v>4.4729999999999999</v>
      </c>
    </row>
    <row r="109" spans="1:9" x14ac:dyDescent="0.25">
      <c r="A109" s="75"/>
      <c r="B109" s="77"/>
      <c r="C109" s="37"/>
      <c r="D109" s="44"/>
      <c r="E109" s="38"/>
      <c r="F109" s="39"/>
    </row>
    <row r="110" spans="1:9" x14ac:dyDescent="0.25">
      <c r="A110" s="40"/>
      <c r="B110" s="41"/>
      <c r="C110" s="40"/>
      <c r="D110" s="41"/>
      <c r="E110" s="42" t="s">
        <v>50</v>
      </c>
      <c r="F110" s="43">
        <f>SUM(F105:F108)</f>
        <v>89040</v>
      </c>
    </row>
    <row r="111" spans="1:9" x14ac:dyDescent="0.25">
      <c r="A111" s="74" t="s">
        <v>44</v>
      </c>
      <c r="B111" s="34" t="s">
        <v>51</v>
      </c>
      <c r="C111" s="35" t="s">
        <v>52</v>
      </c>
      <c r="D111" s="35" t="s">
        <v>53</v>
      </c>
      <c r="E111" s="35" t="s">
        <v>54</v>
      </c>
      <c r="F111" s="35" t="s">
        <v>47</v>
      </c>
    </row>
    <row r="112" spans="1:9" x14ac:dyDescent="0.25">
      <c r="A112" s="78">
        <v>1</v>
      </c>
      <c r="B112" s="77" t="s">
        <v>55</v>
      </c>
      <c r="C112" s="37">
        <v>210000</v>
      </c>
      <c r="D112" s="44">
        <f>SUM(C112*60%)+C112</f>
        <v>336000</v>
      </c>
      <c r="E112" s="38">
        <v>10</v>
      </c>
      <c r="F112" s="39">
        <f>ROUND(D112/E112,0)</f>
        <v>33600</v>
      </c>
    </row>
    <row r="113" spans="1:6" x14ac:dyDescent="0.25">
      <c r="A113" s="75">
        <v>2</v>
      </c>
      <c r="B113" s="77" t="s">
        <v>56</v>
      </c>
      <c r="C113" s="37">
        <v>120000</v>
      </c>
      <c r="D113" s="44">
        <f>SUM(C113*70%)+C113</f>
        <v>204000</v>
      </c>
      <c r="E113" s="38">
        <v>10</v>
      </c>
      <c r="F113" s="39">
        <f>ROUND(D113/E113,0)</f>
        <v>20400</v>
      </c>
    </row>
    <row r="114" spans="1:6" x14ac:dyDescent="0.25">
      <c r="A114" s="75"/>
      <c r="B114" s="77"/>
      <c r="C114" s="37"/>
      <c r="D114" s="45"/>
      <c r="E114" s="38"/>
      <c r="F114" s="39"/>
    </row>
    <row r="115" spans="1:6" x14ac:dyDescent="0.25">
      <c r="A115" s="40"/>
      <c r="B115" s="41"/>
      <c r="C115" s="40"/>
      <c r="D115" s="41"/>
      <c r="E115" s="42" t="s">
        <v>50</v>
      </c>
      <c r="F115" s="43">
        <f>SUM(F112:F114)</f>
        <v>54000</v>
      </c>
    </row>
    <row r="116" spans="1:6" x14ac:dyDescent="0.25">
      <c r="A116" s="74" t="s">
        <v>44</v>
      </c>
      <c r="B116" s="34" t="s">
        <v>57</v>
      </c>
      <c r="C116" s="35" t="s">
        <v>43</v>
      </c>
      <c r="D116" s="35" t="s">
        <v>46</v>
      </c>
      <c r="E116" s="35" t="s">
        <v>47</v>
      </c>
      <c r="F116" s="35" t="s">
        <v>48</v>
      </c>
    </row>
    <row r="117" spans="1:6" x14ac:dyDescent="0.25">
      <c r="A117" s="75">
        <v>1</v>
      </c>
      <c r="B117" s="77" t="s">
        <v>58</v>
      </c>
      <c r="C117" s="37" t="s">
        <v>59</v>
      </c>
      <c r="D117" s="45">
        <v>0.05</v>
      </c>
      <c r="E117" s="38">
        <f>+F115</f>
        <v>54000</v>
      </c>
      <c r="F117" s="39">
        <f>ROUND(E117*D117,0)</f>
        <v>2700</v>
      </c>
    </row>
    <row r="118" spans="1:6" x14ac:dyDescent="0.25">
      <c r="A118" s="75"/>
      <c r="B118" s="77"/>
      <c r="C118" s="37"/>
      <c r="D118" s="45"/>
      <c r="E118" s="38"/>
      <c r="F118" s="39"/>
    </row>
    <row r="119" spans="1:6" x14ac:dyDescent="0.25">
      <c r="A119" s="75"/>
      <c r="B119" s="77"/>
      <c r="C119" s="37"/>
      <c r="D119" s="45"/>
      <c r="E119" s="38"/>
      <c r="F119" s="39"/>
    </row>
    <row r="120" spans="1:6" x14ac:dyDescent="0.25">
      <c r="A120" s="40"/>
      <c r="B120" s="41"/>
      <c r="C120" s="40"/>
      <c r="D120" s="41"/>
      <c r="E120" s="42" t="s">
        <v>50</v>
      </c>
      <c r="F120" s="43">
        <f>SUM(F117:F118)</f>
        <v>2700</v>
      </c>
    </row>
    <row r="121" spans="1:6" x14ac:dyDescent="0.25">
      <c r="A121" s="74" t="s">
        <v>44</v>
      </c>
      <c r="B121" s="34" t="s">
        <v>60</v>
      </c>
      <c r="C121" s="35" t="s">
        <v>43</v>
      </c>
      <c r="D121" s="35" t="s">
        <v>46</v>
      </c>
      <c r="E121" s="35" t="s">
        <v>47</v>
      </c>
      <c r="F121" s="35" t="s">
        <v>48</v>
      </c>
    </row>
    <row r="122" spans="1:6" x14ac:dyDescent="0.25">
      <c r="A122" s="75"/>
      <c r="B122" s="67" t="s">
        <v>74</v>
      </c>
      <c r="C122" s="37"/>
      <c r="D122" s="46">
        <v>0.1</v>
      </c>
      <c r="E122" s="38">
        <v>120000</v>
      </c>
      <c r="F122" s="39">
        <f>ROUND(E122*D122,0)</f>
        <v>12000</v>
      </c>
    </row>
    <row r="123" spans="1:6" x14ac:dyDescent="0.25">
      <c r="A123" s="75"/>
      <c r="B123" s="77"/>
      <c r="C123" s="37"/>
      <c r="D123" s="46"/>
      <c r="E123" s="38"/>
      <c r="F123" s="39">
        <f>ROUND(E123*D123,0)</f>
        <v>0</v>
      </c>
    </row>
    <row r="124" spans="1:6" x14ac:dyDescent="0.25">
      <c r="A124" s="40"/>
      <c r="B124" s="41"/>
      <c r="C124" s="40"/>
      <c r="D124" s="41"/>
      <c r="E124" s="42" t="s">
        <v>50</v>
      </c>
      <c r="F124" s="43">
        <f>SUM(F122:F123)</f>
        <v>12000</v>
      </c>
    </row>
    <row r="125" spans="1:6" x14ac:dyDescent="0.25">
      <c r="A125" s="106" t="s">
        <v>61</v>
      </c>
      <c r="B125" s="107"/>
      <c r="C125" s="107"/>
      <c r="D125" s="108"/>
      <c r="E125" s="109">
        <f>+F124+F120+F115+F110</f>
        <v>157740</v>
      </c>
      <c r="F125" s="109"/>
    </row>
    <row r="129" spans="1:6" ht="15.75" x14ac:dyDescent="0.25">
      <c r="A129" s="99" t="s">
        <v>42</v>
      </c>
      <c r="B129" s="99"/>
      <c r="C129" s="99"/>
      <c r="D129" s="99"/>
      <c r="E129" s="99"/>
      <c r="F129" s="100"/>
    </row>
    <row r="130" spans="1:6" x14ac:dyDescent="0.25">
      <c r="A130" s="32" t="s">
        <v>32</v>
      </c>
      <c r="B130" s="101" t="str">
        <f>PPTO!B8</f>
        <v>Descope de especies arboreas en alturas, incluye botada y disposición final del material, y todo lo necesario para su correcta ejecución.</v>
      </c>
      <c r="C130" s="101"/>
      <c r="D130" s="101"/>
      <c r="E130" s="102" t="s">
        <v>43</v>
      </c>
      <c r="F130" s="103"/>
    </row>
    <row r="131" spans="1:6" x14ac:dyDescent="0.25">
      <c r="A131" s="33">
        <v>6</v>
      </c>
      <c r="B131" s="101"/>
      <c r="C131" s="101"/>
      <c r="D131" s="101"/>
      <c r="E131" s="104" t="s">
        <v>38</v>
      </c>
      <c r="F131" s="105"/>
    </row>
    <row r="132" spans="1:6" x14ac:dyDescent="0.25">
      <c r="A132" s="32" t="s">
        <v>44</v>
      </c>
      <c r="B132" s="34" t="s">
        <v>45</v>
      </c>
      <c r="C132" s="35" t="s">
        <v>43</v>
      </c>
      <c r="D132" s="35" t="s">
        <v>46</v>
      </c>
      <c r="E132" s="35" t="s">
        <v>47</v>
      </c>
      <c r="F132" s="35" t="s">
        <v>48</v>
      </c>
    </row>
    <row r="133" spans="1:6" x14ac:dyDescent="0.25">
      <c r="A133" s="36"/>
      <c r="B133" s="49"/>
      <c r="C133" s="49"/>
      <c r="D133" s="48"/>
      <c r="E133" s="49"/>
      <c r="F133" s="39">
        <f t="shared" ref="F133" si="3">ROUND(E133*D133,0)</f>
        <v>0</v>
      </c>
    </row>
    <row r="134" spans="1:6" x14ac:dyDescent="0.25">
      <c r="A134" s="36"/>
      <c r="B134" s="30"/>
      <c r="C134" s="37"/>
      <c r="D134" s="44"/>
      <c r="E134" s="38"/>
      <c r="F134" s="39"/>
    </row>
    <row r="135" spans="1:6" x14ac:dyDescent="0.25">
      <c r="A135" s="40"/>
      <c r="B135" s="41"/>
      <c r="C135" s="40"/>
      <c r="D135" s="41"/>
      <c r="E135" s="42" t="s">
        <v>50</v>
      </c>
      <c r="F135" s="43">
        <f>SUM(F133:F133)</f>
        <v>0</v>
      </c>
    </row>
    <row r="136" spans="1:6" x14ac:dyDescent="0.25">
      <c r="A136" s="32" t="s">
        <v>44</v>
      </c>
      <c r="B136" s="34" t="s">
        <v>51</v>
      </c>
      <c r="C136" s="35" t="s">
        <v>52</v>
      </c>
      <c r="D136" s="35" t="s">
        <v>53</v>
      </c>
      <c r="E136" s="35" t="s">
        <v>54</v>
      </c>
      <c r="F136" s="35" t="s">
        <v>47</v>
      </c>
    </row>
    <row r="137" spans="1:6" x14ac:dyDescent="0.25">
      <c r="A137" s="78">
        <v>1</v>
      </c>
      <c r="B137" s="77" t="s">
        <v>55</v>
      </c>
      <c r="C137" s="37">
        <v>210000</v>
      </c>
      <c r="D137" s="44">
        <f>SUM(C137*60%)+C137</f>
        <v>336000</v>
      </c>
      <c r="E137" s="38">
        <v>1</v>
      </c>
      <c r="F137" s="39">
        <f>ROUND(D137/E137,0)</f>
        <v>336000</v>
      </c>
    </row>
    <row r="138" spans="1:6" x14ac:dyDescent="0.25">
      <c r="A138" s="75">
        <v>2</v>
      </c>
      <c r="B138" s="77" t="s">
        <v>56</v>
      </c>
      <c r="C138" s="37">
        <v>120000</v>
      </c>
      <c r="D138" s="44">
        <f>SUM(C138*70%)+C138</f>
        <v>204000</v>
      </c>
      <c r="E138" s="38">
        <v>1</v>
      </c>
      <c r="F138" s="39">
        <f>ROUND(D138/E138,0)</f>
        <v>204000</v>
      </c>
    </row>
    <row r="139" spans="1:6" x14ac:dyDescent="0.25">
      <c r="A139" s="36"/>
      <c r="B139" s="30"/>
      <c r="C139" s="37"/>
      <c r="D139" s="45"/>
      <c r="E139" s="38"/>
      <c r="F139" s="39"/>
    </row>
    <row r="140" spans="1:6" x14ac:dyDescent="0.25">
      <c r="A140" s="40"/>
      <c r="B140" s="41"/>
      <c r="C140" s="40"/>
      <c r="D140" s="41"/>
      <c r="E140" s="42" t="s">
        <v>50</v>
      </c>
      <c r="F140" s="43">
        <f>SUM(F137:F139)</f>
        <v>540000</v>
      </c>
    </row>
    <row r="141" spans="1:6" x14ac:dyDescent="0.25">
      <c r="A141" s="32" t="s">
        <v>44</v>
      </c>
      <c r="B141" s="34" t="s">
        <v>57</v>
      </c>
      <c r="C141" s="35" t="s">
        <v>43</v>
      </c>
      <c r="D141" s="35" t="s">
        <v>46</v>
      </c>
      <c r="E141" s="35" t="s">
        <v>47</v>
      </c>
      <c r="F141" s="35" t="s">
        <v>48</v>
      </c>
    </row>
    <row r="142" spans="1:6" x14ac:dyDescent="0.25">
      <c r="A142" s="36"/>
      <c r="B142" s="30" t="s">
        <v>58</v>
      </c>
      <c r="C142" s="37"/>
      <c r="D142" s="45">
        <v>0.1</v>
      </c>
      <c r="E142" s="38">
        <f>F140</f>
        <v>540000</v>
      </c>
      <c r="F142" s="39">
        <f>ROUND(E142*D142,0)</f>
        <v>54000</v>
      </c>
    </row>
    <row r="143" spans="1:6" x14ac:dyDescent="0.25">
      <c r="A143" s="36"/>
      <c r="B143" s="30" t="s">
        <v>84</v>
      </c>
      <c r="C143" s="37" t="s">
        <v>65</v>
      </c>
      <c r="D143" s="79">
        <v>2</v>
      </c>
      <c r="E143" s="38">
        <v>30000</v>
      </c>
      <c r="F143" s="39">
        <f>ROUND(E143*D143,0)</f>
        <v>60000</v>
      </c>
    </row>
    <row r="144" spans="1:6" x14ac:dyDescent="0.25">
      <c r="A144" s="36"/>
      <c r="B144" s="30"/>
      <c r="C144" s="37"/>
      <c r="D144" s="45"/>
      <c r="E144" s="38"/>
      <c r="F144" s="39"/>
    </row>
    <row r="145" spans="1:6" x14ac:dyDescent="0.25">
      <c r="A145" s="40"/>
      <c r="B145" s="41"/>
      <c r="C145" s="40"/>
      <c r="D145" s="41"/>
      <c r="E145" s="42" t="s">
        <v>50</v>
      </c>
      <c r="F145" s="43">
        <f>SUM(F142:F143)</f>
        <v>114000</v>
      </c>
    </row>
    <row r="146" spans="1:6" x14ac:dyDescent="0.25">
      <c r="A146" s="32" t="s">
        <v>44</v>
      </c>
      <c r="B146" s="34" t="s">
        <v>60</v>
      </c>
      <c r="C146" s="35" t="s">
        <v>43</v>
      </c>
      <c r="D146" s="35" t="s">
        <v>46</v>
      </c>
      <c r="E146" s="35" t="s">
        <v>47</v>
      </c>
      <c r="F146" s="35" t="s">
        <v>48</v>
      </c>
    </row>
    <row r="147" spans="1:6" x14ac:dyDescent="0.25">
      <c r="A147" s="36"/>
      <c r="B147" s="30" t="s">
        <v>85</v>
      </c>
      <c r="C147" s="37" t="s">
        <v>65</v>
      </c>
      <c r="D147" s="46">
        <v>1</v>
      </c>
      <c r="E147" s="38">
        <v>768000</v>
      </c>
      <c r="F147" s="39">
        <f>ROUND(E147*D147,0)</f>
        <v>768000</v>
      </c>
    </row>
    <row r="148" spans="1:6" x14ac:dyDescent="0.25">
      <c r="A148" s="36"/>
      <c r="B148" s="30"/>
      <c r="C148" s="37"/>
      <c r="D148" s="46"/>
      <c r="E148" s="38"/>
      <c r="F148" s="39">
        <f>ROUND(E148*D148,0)</f>
        <v>0</v>
      </c>
    </row>
    <row r="149" spans="1:6" x14ac:dyDescent="0.25">
      <c r="A149" s="40"/>
      <c r="B149" s="41"/>
      <c r="C149" s="40"/>
      <c r="D149" s="41"/>
      <c r="E149" s="42" t="s">
        <v>50</v>
      </c>
      <c r="F149" s="43">
        <f>SUM(F147:F148)</f>
        <v>768000</v>
      </c>
    </row>
    <row r="150" spans="1:6" x14ac:dyDescent="0.25">
      <c r="A150" s="106" t="s">
        <v>61</v>
      </c>
      <c r="B150" s="107"/>
      <c r="C150" s="107"/>
      <c r="D150" s="108"/>
      <c r="E150" s="109">
        <f>+F149+F145+F140+F135</f>
        <v>1422000</v>
      </c>
      <c r="F150" s="109"/>
    </row>
  </sheetData>
  <mergeCells count="36">
    <mergeCell ref="A1:F1"/>
    <mergeCell ref="B2:D3"/>
    <mergeCell ref="E2:F2"/>
    <mergeCell ref="E3:F3"/>
    <mergeCell ref="A22:D22"/>
    <mergeCell ref="E22:F22"/>
    <mergeCell ref="A25:F25"/>
    <mergeCell ref="B26:D27"/>
    <mergeCell ref="E26:F26"/>
    <mergeCell ref="E27:F27"/>
    <mergeCell ref="A47:D47"/>
    <mergeCell ref="E47:F47"/>
    <mergeCell ref="A50:F50"/>
    <mergeCell ref="B51:D52"/>
    <mergeCell ref="E51:F51"/>
    <mergeCell ref="E52:F52"/>
    <mergeCell ref="A70:D70"/>
    <mergeCell ref="E70:F70"/>
    <mergeCell ref="A73:F73"/>
    <mergeCell ref="B74:D75"/>
    <mergeCell ref="E74:F74"/>
    <mergeCell ref="E75:F75"/>
    <mergeCell ref="A97:D97"/>
    <mergeCell ref="E97:F97"/>
    <mergeCell ref="A101:F101"/>
    <mergeCell ref="B102:D103"/>
    <mergeCell ref="E102:F102"/>
    <mergeCell ref="E103:F103"/>
    <mergeCell ref="A125:D125"/>
    <mergeCell ref="E125:F125"/>
    <mergeCell ref="A129:F129"/>
    <mergeCell ref="B130:D131"/>
    <mergeCell ref="E130:F130"/>
    <mergeCell ref="E131:F131"/>
    <mergeCell ref="A150:D150"/>
    <mergeCell ref="E150:F15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AU</vt:lpstr>
      <vt:lpstr>PPTO</vt:lpstr>
      <vt:lpstr>APUS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Infraestructura02</dc:creator>
  <cp:lastModifiedBy>Infraestructura02</cp:lastModifiedBy>
  <dcterms:created xsi:type="dcterms:W3CDTF">2025-03-19T19:21:02Z</dcterms:created>
  <dcterms:modified xsi:type="dcterms:W3CDTF">2025-05-29T14:18:57Z</dcterms:modified>
</cp:coreProperties>
</file>