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lmargoty_deaj_ramajudicial_gov_co/Documents/Contrato 153 de 2024/"/>
    </mc:Choice>
  </mc:AlternateContent>
  <xr:revisionPtr revIDLastSave="0" documentId="8_{93872DF7-93FD-4ED0-B474-3F1CF56EEE34}" xr6:coauthVersionLast="47" xr6:coauthVersionMax="47" xr10:uidLastSave="{00000000-0000-0000-0000-000000000000}"/>
  <bookViews>
    <workbookView xWindow="-108" yWindow="-108" windowWidth="23256" windowHeight="12456" tabRatio="549" xr2:uid="{00000000-000D-0000-FFFF-FFFF00000000}"/>
  </bookViews>
  <sheets>
    <sheet name="Proyecto" sheetId="7" r:id="rId1"/>
    <sheet name="Reportes" sheetId="8" r:id="rId2"/>
  </sheets>
  <definedNames>
    <definedName name="_Fill" hidden="1">#REF!</definedName>
    <definedName name="Comprobantes">#REF!</definedName>
    <definedName name="Días">OFFSET(#REF!,1,0,COUNTA(#REF!)-COUNTIF(#REF!,"")+1,1)</definedName>
    <definedName name="Etapa">OFFSET(#REF!,1,0,COUNTA(#REF!)-COUNTIF(#REF!,"")+1,1)</definedName>
    <definedName name="PC">#REF!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13" i="7" l="1"/>
  <c r="AR13" i="7"/>
  <c r="AS13" i="7" s="1"/>
  <c r="AT13" i="7" s="1"/>
  <c r="AU13" i="7" s="1"/>
  <c r="AV13" i="7" s="1"/>
  <c r="AW13" i="7" s="1"/>
  <c r="AX13" i="7" s="1"/>
  <c r="AY13" i="7" s="1"/>
  <c r="X20" i="8" l="1"/>
  <c r="W42" i="8"/>
  <c r="V42" i="8"/>
  <c r="U42" i="8"/>
  <c r="W41" i="8"/>
  <c r="V41" i="8"/>
  <c r="U41" i="8"/>
  <c r="W40" i="8"/>
  <c r="V40" i="8"/>
  <c r="U40" i="8"/>
  <c r="W39" i="8"/>
  <c r="V39" i="8"/>
  <c r="U39" i="8"/>
  <c r="W38" i="8"/>
  <c r="V38" i="8"/>
  <c r="U38" i="8"/>
  <c r="W37" i="8"/>
  <c r="V37" i="8"/>
  <c r="U37" i="8"/>
  <c r="W36" i="8"/>
  <c r="V36" i="8"/>
  <c r="U36" i="8"/>
  <c r="W35" i="8"/>
  <c r="V35" i="8"/>
  <c r="U35" i="8"/>
  <c r="W34" i="8"/>
  <c r="V34" i="8"/>
  <c r="U34" i="8"/>
  <c r="W33" i="8"/>
  <c r="V33" i="8"/>
  <c r="U33" i="8"/>
  <c r="X33" i="8" s="1"/>
  <c r="W32" i="8"/>
  <c r="V32" i="8"/>
  <c r="U32" i="8"/>
  <c r="W31" i="8"/>
  <c r="V31" i="8"/>
  <c r="U31" i="8"/>
  <c r="W30" i="8"/>
  <c r="V30" i="8"/>
  <c r="U30" i="8"/>
  <c r="W29" i="8"/>
  <c r="V29" i="8"/>
  <c r="U29" i="8"/>
  <c r="W28" i="8"/>
  <c r="V28" i="8"/>
  <c r="U28" i="8"/>
  <c r="X28" i="8" s="1"/>
  <c r="W27" i="8"/>
  <c r="V27" i="8"/>
  <c r="U27" i="8"/>
  <c r="W26" i="8"/>
  <c r="V26" i="8"/>
  <c r="U26" i="8"/>
  <c r="W25" i="8"/>
  <c r="V25" i="8"/>
  <c r="U25" i="8"/>
  <c r="W24" i="8"/>
  <c r="V24" i="8"/>
  <c r="U24" i="8"/>
  <c r="W23" i="8"/>
  <c r="V23" i="8"/>
  <c r="U23" i="8"/>
  <c r="W22" i="8"/>
  <c r="V22" i="8"/>
  <c r="U22" i="8"/>
  <c r="X22" i="8" s="1"/>
  <c r="W21" i="8"/>
  <c r="V21" i="8"/>
  <c r="U21" i="8"/>
  <c r="X21" i="8" s="1"/>
  <c r="W20" i="8"/>
  <c r="V20" i="8"/>
  <c r="U20" i="8"/>
  <c r="Y20" i="8" s="1"/>
  <c r="W19" i="8"/>
  <c r="V19" i="8"/>
  <c r="U19" i="8"/>
  <c r="X19" i="8" s="1"/>
  <c r="W18" i="8"/>
  <c r="V18" i="8"/>
  <c r="U18" i="8"/>
  <c r="W17" i="8"/>
  <c r="V17" i="8"/>
  <c r="U17" i="8"/>
  <c r="W16" i="8"/>
  <c r="V16" i="8"/>
  <c r="U16" i="8"/>
  <c r="W15" i="8"/>
  <c r="V15" i="8"/>
  <c r="U15" i="8"/>
  <c r="W14" i="8"/>
  <c r="V14" i="8"/>
  <c r="U14" i="8"/>
  <c r="W13" i="8"/>
  <c r="V13" i="8"/>
  <c r="U13" i="8"/>
  <c r="W12" i="8"/>
  <c r="V12" i="8"/>
  <c r="U12" i="8"/>
  <c r="W11" i="8"/>
  <c r="V11" i="8"/>
  <c r="U11" i="8"/>
  <c r="W10" i="8"/>
  <c r="V10" i="8"/>
  <c r="U10" i="8"/>
  <c r="W9" i="8"/>
  <c r="V9" i="8"/>
  <c r="U9" i="8"/>
  <c r="X9" i="8" s="1"/>
  <c r="Y9" i="8" s="1"/>
  <c r="W8" i="8"/>
  <c r="V8" i="8"/>
  <c r="U8" i="8"/>
  <c r="X8" i="8" s="1"/>
  <c r="W7" i="8"/>
  <c r="V7" i="8"/>
  <c r="U7" i="8"/>
  <c r="W6" i="8"/>
  <c r="V6" i="8"/>
  <c r="U6" i="8"/>
  <c r="X6" i="8" s="1"/>
  <c r="O9" i="8"/>
  <c r="O7" i="8"/>
  <c r="O8" i="8"/>
  <c r="O6" i="8"/>
  <c r="S42" i="8"/>
  <c r="S41" i="8"/>
  <c r="S40" i="8"/>
  <c r="S39" i="8"/>
  <c r="S38" i="8"/>
  <c r="S37" i="8"/>
  <c r="S36" i="8"/>
  <c r="S35" i="8"/>
  <c r="S34" i="8"/>
  <c r="S33" i="8"/>
  <c r="S32" i="8"/>
  <c r="S31" i="8"/>
  <c r="S30" i="8"/>
  <c r="S29" i="8"/>
  <c r="S28" i="8"/>
  <c r="S27" i="8"/>
  <c r="S26" i="8"/>
  <c r="S25" i="8"/>
  <c r="S24" i="8"/>
  <c r="S23" i="8"/>
  <c r="S22" i="8"/>
  <c r="S21" i="8"/>
  <c r="S20" i="8"/>
  <c r="S19" i="8"/>
  <c r="S18" i="8"/>
  <c r="S17" i="8"/>
  <c r="S16" i="8"/>
  <c r="S15" i="8"/>
  <c r="S14" i="8"/>
  <c r="S13" i="8"/>
  <c r="S12" i="8"/>
  <c r="S11" i="8"/>
  <c r="S10" i="8"/>
  <c r="S9" i="8"/>
  <c r="S8" i="8"/>
  <c r="S7" i="8"/>
  <c r="S6" i="8"/>
  <c r="D10" i="7"/>
  <c r="C4" i="8" s="1"/>
  <c r="X27" i="8" l="1"/>
  <c r="Y13" i="8"/>
  <c r="BJ34" i="7" s="1"/>
  <c r="X29" i="8"/>
  <c r="Y29" i="8" s="1"/>
  <c r="BJ50" i="7" s="1"/>
  <c r="Y19" i="8"/>
  <c r="X12" i="8"/>
  <c r="Y12" i="8" s="1"/>
  <c r="BJ33" i="7" s="1"/>
  <c r="X36" i="8"/>
  <c r="Y36" i="8" s="1"/>
  <c r="BJ57" i="7" s="1"/>
  <c r="X13" i="8"/>
  <c r="X42" i="8"/>
  <c r="Y42" i="8" s="1"/>
  <c r="BJ63" i="7" s="1"/>
  <c r="Y21" i="8"/>
  <c r="BJ27" i="7"/>
  <c r="Y6" i="8"/>
  <c r="Y27" i="8"/>
  <c r="Y8" i="8"/>
  <c r="Y28" i="8"/>
  <c r="X25" i="8"/>
  <c r="Y25" i="8" s="1"/>
  <c r="BJ46" i="7" s="1"/>
  <c r="X39" i="8"/>
  <c r="Y39" i="8" s="1"/>
  <c r="BJ60" i="7" s="1"/>
  <c r="X26" i="8"/>
  <c r="Y26" i="8" s="1"/>
  <c r="BJ47" i="7" s="1"/>
  <c r="BJ30" i="7"/>
  <c r="BJ29" i="7"/>
  <c r="X7" i="8"/>
  <c r="Y7" i="8" s="1"/>
  <c r="BJ28" i="7" s="1"/>
  <c r="X37" i="8"/>
  <c r="X40" i="8"/>
  <c r="Y40" i="8" s="1"/>
  <c r="BJ61" i="7" s="1"/>
  <c r="X41" i="8"/>
  <c r="Y41" i="8" s="1"/>
  <c r="BJ62" i="7" s="1"/>
  <c r="X34" i="8"/>
  <c r="Y34" i="8" s="1"/>
  <c r="BJ55" i="7" s="1"/>
  <c r="X35" i="8"/>
  <c r="X24" i="8"/>
  <c r="Y24" i="8" s="1"/>
  <c r="BJ45" i="7" s="1"/>
  <c r="X15" i="8"/>
  <c r="Y15" i="8" s="1"/>
  <c r="BJ36" i="7" s="1"/>
  <c r="BJ22" i="7"/>
  <c r="BJ21" i="7"/>
  <c r="BJ19" i="7"/>
  <c r="BJ49" i="7"/>
  <c r="BJ42" i="7"/>
  <c r="BJ26" i="7"/>
  <c r="BJ18" i="7"/>
  <c r="BJ41" i="7"/>
  <c r="BJ25" i="7"/>
  <c r="BJ17" i="7"/>
  <c r="BJ23" i="7"/>
  <c r="BJ15" i="7"/>
  <c r="BJ48" i="7"/>
  <c r="BJ40" i="7"/>
  <c r="BJ24" i="7"/>
  <c r="BJ16" i="7"/>
  <c r="BJ20" i="7"/>
  <c r="X38" i="8"/>
  <c r="Y38" i="8" s="1"/>
  <c r="BJ59" i="7" s="1"/>
  <c r="Y37" i="8"/>
  <c r="BJ58" i="7" s="1"/>
  <c r="Y35" i="8"/>
  <c r="BJ56" i="7" s="1"/>
  <c r="Y33" i="8"/>
  <c r="BJ54" i="7" s="1"/>
  <c r="X32" i="8"/>
  <c r="Y32" i="8" s="1"/>
  <c r="BJ53" i="7" s="1"/>
  <c r="X31" i="8"/>
  <c r="Y31" i="8" s="1"/>
  <c r="BJ52" i="7" s="1"/>
  <c r="X30" i="8"/>
  <c r="Y30" i="8" s="1"/>
  <c r="BJ51" i="7" s="1"/>
  <c r="X23" i="8"/>
  <c r="Y23" i="8" s="1"/>
  <c r="BJ44" i="7" s="1"/>
  <c r="Y22" i="8"/>
  <c r="BJ43" i="7" s="1"/>
  <c r="X18" i="8"/>
  <c r="Y18" i="8" s="1"/>
  <c r="BJ39" i="7" s="1"/>
  <c r="X17" i="8"/>
  <c r="Y17" i="8" s="1"/>
  <c r="BJ38" i="7" s="1"/>
  <c r="X16" i="8"/>
  <c r="Y16" i="8" s="1"/>
  <c r="BJ37" i="7" s="1"/>
  <c r="X14" i="8"/>
  <c r="Y14" i="8" s="1"/>
  <c r="BJ35" i="7" s="1"/>
  <c r="X11" i="8"/>
  <c r="Y11" i="8" s="1"/>
  <c r="BJ32" i="7" s="1"/>
  <c r="V43" i="8"/>
  <c r="W43" i="8"/>
  <c r="X10" i="8"/>
  <c r="U43" i="8"/>
  <c r="O10" i="8"/>
  <c r="X43" i="8" l="1"/>
  <c r="V44" i="8" s="1"/>
  <c r="Y10" i="8"/>
  <c r="BJ31" i="7" s="1"/>
  <c r="N9" i="8"/>
  <c r="N7" i="8"/>
  <c r="N8" i="8"/>
  <c r="N6" i="8"/>
  <c r="H15" i="7"/>
  <c r="H26" i="7"/>
  <c r="H25" i="7"/>
  <c r="H24" i="7"/>
  <c r="H23" i="7"/>
  <c r="H22" i="7"/>
  <c r="H21" i="7"/>
  <c r="H20" i="7"/>
  <c r="H19" i="7"/>
  <c r="H18" i="7"/>
  <c r="H17" i="7"/>
  <c r="H16" i="7"/>
  <c r="H63" i="7"/>
  <c r="T42" i="8" s="1"/>
  <c r="H62" i="7"/>
  <c r="T41" i="8" s="1"/>
  <c r="H61" i="7"/>
  <c r="T40" i="8" s="1"/>
  <c r="H60" i="7"/>
  <c r="T39" i="8" s="1"/>
  <c r="H59" i="7"/>
  <c r="T38" i="8" s="1"/>
  <c r="H58" i="7"/>
  <c r="T37" i="8" s="1"/>
  <c r="H57" i="7"/>
  <c r="T36" i="8" s="1"/>
  <c r="H56" i="7"/>
  <c r="T35" i="8" s="1"/>
  <c r="H55" i="7"/>
  <c r="T34" i="8" s="1"/>
  <c r="H54" i="7"/>
  <c r="T33" i="8" s="1"/>
  <c r="H53" i="7"/>
  <c r="T32" i="8" s="1"/>
  <c r="H52" i="7"/>
  <c r="T31" i="8" s="1"/>
  <c r="H51" i="7"/>
  <c r="T30" i="8" s="1"/>
  <c r="H50" i="7"/>
  <c r="T29" i="8" s="1"/>
  <c r="H49" i="7"/>
  <c r="T28" i="8" s="1"/>
  <c r="H48" i="7"/>
  <c r="T27" i="8" s="1"/>
  <c r="H47" i="7"/>
  <c r="T26" i="8" s="1"/>
  <c r="H46" i="7"/>
  <c r="T25" i="8" s="1"/>
  <c r="H45" i="7"/>
  <c r="T24" i="8" s="1"/>
  <c r="H44" i="7"/>
  <c r="T23" i="8" s="1"/>
  <c r="H43" i="7"/>
  <c r="T22" i="8" s="1"/>
  <c r="H42" i="7"/>
  <c r="T21" i="8" s="1"/>
  <c r="H41" i="7"/>
  <c r="T20" i="8" s="1"/>
  <c r="H40" i="7"/>
  <c r="T19" i="8" s="1"/>
  <c r="H39" i="7"/>
  <c r="T18" i="8" s="1"/>
  <c r="H38" i="7"/>
  <c r="T17" i="8" s="1"/>
  <c r="H37" i="7"/>
  <c r="T16" i="8" s="1"/>
  <c r="H36" i="7"/>
  <c r="T15" i="8" s="1"/>
  <c r="H35" i="7"/>
  <c r="T14" i="8" s="1"/>
  <c r="H34" i="7"/>
  <c r="T13" i="8" s="1"/>
  <c r="H33" i="7"/>
  <c r="T12" i="8" s="1"/>
  <c r="H32" i="7"/>
  <c r="T11" i="8" s="1"/>
  <c r="H31" i="7"/>
  <c r="T10" i="8" s="1"/>
  <c r="H30" i="7"/>
  <c r="T9" i="8" s="1"/>
  <c r="H29" i="7"/>
  <c r="T8" i="8" s="1"/>
  <c r="H28" i="7"/>
  <c r="T7" i="8" s="1"/>
  <c r="H27" i="7"/>
  <c r="T6" i="8" s="1"/>
  <c r="C3" i="8"/>
  <c r="C5" i="8" s="1"/>
  <c r="C6" i="8" s="1"/>
  <c r="W44" i="8" l="1"/>
  <c r="U44" i="8"/>
  <c r="Y43" i="8"/>
  <c r="AN14" i="7"/>
  <c r="AO14" i="7" s="1"/>
  <c r="AP14" i="7" s="1"/>
  <c r="AQ14" i="7" s="1"/>
  <c r="K13" i="7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AA13" i="7" s="1"/>
  <c r="AB13" i="7" s="1"/>
  <c r="AC13" i="7" s="1"/>
  <c r="AD13" i="7" s="1"/>
  <c r="AE13" i="7" s="1"/>
  <c r="AF13" i="7" s="1"/>
  <c r="AG13" i="7" s="1"/>
  <c r="AH13" i="7" s="1"/>
  <c r="AI13" i="7" s="1"/>
  <c r="AJ13" i="7" s="1"/>
  <c r="AK13" i="7" s="1"/>
  <c r="AL13" i="7" s="1"/>
  <c r="AM13" i="7" s="1"/>
  <c r="AN13" i="7" s="1"/>
  <c r="AO13" i="7" s="1"/>
  <c r="AP13" i="7" s="1"/>
  <c r="AQ13" i="7" s="1"/>
  <c r="U45" i="8" l="1"/>
  <c r="X44" i="8"/>
  <c r="Y44" i="8" s="1"/>
</calcChain>
</file>

<file path=xl/sharedStrings.xml><?xml version="1.0" encoding="utf-8"?>
<sst xmlns="http://schemas.openxmlformats.org/spreadsheetml/2006/main" count="732" uniqueCount="174">
  <si>
    <t>CRONOGRAMA ACTIVIDADES DE PROYECTO</t>
  </si>
  <si>
    <t>CONTRATANTE</t>
  </si>
  <si>
    <t>CONSEJO SUPERIOR DE LA JUICATURA</t>
  </si>
  <si>
    <t>CONTRATISTA</t>
  </si>
  <si>
    <t>AUTENTIC SOLUCIONES S.A.S</t>
  </si>
  <si>
    <t>PROYECTO</t>
  </si>
  <si>
    <t>contrato 153 de 2024. objeto: “Implementar controles y mecanismos de gestión de identidad prioritarios, para mejorar las condiciones de ciberseguridad de la Rama Judicial”</t>
  </si>
  <si>
    <t>FECHA DE INICIO</t>
  </si>
  <si>
    <t>FECHA DE FIN</t>
  </si>
  <si>
    <t>DIAS DE TRABAJO</t>
  </si>
  <si>
    <t>Mes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</si>
  <si>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</si>
  <si>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</si>
  <si>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</si>
  <si>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</si>
  <si>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</si>
  <si>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</si>
  <si>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</si>
  <si>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</si>
  <si>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</si>
  <si>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</si>
  <si>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r>
      <t xml:space="preserve">Inicio Semana 
</t>
    </r>
    <r>
      <rPr>
        <i/>
        <sz val="11"/>
        <color theme="0"/>
        <rFont val="Montserrat"/>
      </rPr>
      <t>(lunes)</t>
    </r>
  </si>
  <si>
    <t>Actividad</t>
  </si>
  <si>
    <t>Detalle</t>
  </si>
  <si>
    <t>Fecha limite ejecución</t>
  </si>
  <si>
    <t>Responsable</t>
  </si>
  <si>
    <t>Estado</t>
  </si>
  <si>
    <t>Días</t>
  </si>
  <si>
    <t>Observaciones/Avances</t>
  </si>
  <si>
    <t>Avance</t>
  </si>
  <si>
    <t>Entregable 0</t>
  </si>
  <si>
    <t>A 0.1</t>
  </si>
  <si>
    <t xml:space="preserve">Firma Contrato </t>
  </si>
  <si>
    <t>AUTENTIC</t>
  </si>
  <si>
    <t>Completado</t>
  </si>
  <si>
    <t>A 0.2</t>
  </si>
  <si>
    <t>Expedición pólizas</t>
  </si>
  <si>
    <t>A 0.3</t>
  </si>
  <si>
    <t xml:space="preserve">Firma Acta de Inicio </t>
  </si>
  <si>
    <t>A 0.4</t>
  </si>
  <si>
    <t xml:space="preserve">Kick off </t>
  </si>
  <si>
    <t>A 0.5</t>
  </si>
  <si>
    <t>Plan de trabajo y cronograma definitivo</t>
  </si>
  <si>
    <t>A 0.6</t>
  </si>
  <si>
    <t>Reuniones de seguimiento</t>
  </si>
  <si>
    <t>En progreso</t>
  </si>
  <si>
    <t>A 0.7</t>
  </si>
  <si>
    <t>Informe Mensual de Seguimiento</t>
  </si>
  <si>
    <t>A 0.8</t>
  </si>
  <si>
    <t>Solicitud primer desembolso</t>
  </si>
  <si>
    <t>Retrasado</t>
  </si>
  <si>
    <t>R</t>
  </si>
  <si>
    <t>A 0.9</t>
  </si>
  <si>
    <t>Solicitud segundo desembolso</t>
  </si>
  <si>
    <t>A 0.10</t>
  </si>
  <si>
    <t>Solicitud tercer desembolso</t>
  </si>
  <si>
    <t>No comenzado</t>
  </si>
  <si>
    <t>A 0.11</t>
  </si>
  <si>
    <t>Informe Cierre Proyecto Final</t>
  </si>
  <si>
    <t>A 0.13</t>
  </si>
  <si>
    <t>Liquidación del contrato</t>
  </si>
  <si>
    <t xml:space="preserve">Resultado 1 </t>
  </si>
  <si>
    <t>A 1.1</t>
  </si>
  <si>
    <t>Entregable 1 - Reunión inicial con supervisión</t>
  </si>
  <si>
    <t>CSJ</t>
  </si>
  <si>
    <t>C</t>
  </si>
  <si>
    <t>A 1.2</t>
  </si>
  <si>
    <t>Entregable 1 - Levantamiento de información - Contexto organzación</t>
  </si>
  <si>
    <t>A 1.3</t>
  </si>
  <si>
    <t>Entregable 1 - Reunión inicial con directores de la UTDI</t>
  </si>
  <si>
    <t>Confirmar si se realizaron todas las reunioens o hacen falta. Solicitar el listado para relacioanrlo en informe.</t>
  </si>
  <si>
    <t>A 1.4</t>
  </si>
  <si>
    <t>Entregable 1 - Reunión inicial con altas cortes y unidades del consejo superior</t>
  </si>
  <si>
    <t>A 1.5</t>
  </si>
  <si>
    <t>Entregable 1 - Recolección de información sobre roles y activos de información UTDI</t>
  </si>
  <si>
    <t>Se han recibido en principio 46 archivos, se generó un informe inicial y con base en este se han programado nuevas reuniones para avanzar en la interooperabilidad.</t>
  </si>
  <si>
    <t>P</t>
  </si>
  <si>
    <t>A 1.6</t>
  </si>
  <si>
    <t>Entregable 1 - Recolección de información sobre roles y activos de información - Altas Cortes.</t>
  </si>
  <si>
    <t>ANCLA</t>
  </si>
  <si>
    <t>Pendiente confirmación viabilidad Corte Constitucional.</t>
  </si>
  <si>
    <t>A 1.7</t>
  </si>
  <si>
    <t>Entregable 1 - Definición de estructura y requisitos de la matriz RBAC</t>
  </si>
  <si>
    <t>A 1.8</t>
  </si>
  <si>
    <t>Entregable 1 - Asignación Infraestructura Matriz RBAC</t>
  </si>
  <si>
    <t>A 1.9</t>
  </si>
  <si>
    <t>Entregable 1 - Desarrollo e implementación de la matriz RBAC</t>
  </si>
  <si>
    <t>Se hizo la validación de historias de usuario. Por parte del CSJ se realizaron observaciones para aplicarlas en la experiencia de usuario.</t>
  </si>
  <si>
    <t>A 1.10</t>
  </si>
  <si>
    <t>Entregable 1 - Validación y ajuste de la matriz con los directores</t>
  </si>
  <si>
    <t>A 1.11</t>
  </si>
  <si>
    <t>Entregable 1 - Diseño de la estrategia de socialización</t>
  </si>
  <si>
    <t>Se recibieron las plantillas de presentación de estrategia. Se adaptará la propuesta a dichas plantillas.</t>
  </si>
  <si>
    <t>V</t>
  </si>
  <si>
    <t>A 1.12</t>
  </si>
  <si>
    <t>Entregable 1 - Creación de materiales de capacitación</t>
  </si>
  <si>
    <t>A 1.13</t>
  </si>
  <si>
    <t>Entregable 1 - Ejecución de la estrategia de socialización</t>
  </si>
  <si>
    <t>A 1.14</t>
  </si>
  <si>
    <t>Entregable 1 - Entrega de la estrategia y resultados</t>
  </si>
  <si>
    <t>Resultado 2</t>
  </si>
  <si>
    <t>A 2.1</t>
  </si>
  <si>
    <t>Entregable 2 -  Reunión inicial con supervisión</t>
  </si>
  <si>
    <t>A 2.2</t>
  </si>
  <si>
    <t>Entregable 2 - Reunión inicial con directores de la UTDI</t>
  </si>
  <si>
    <t>Confirmar si se realizaron todas las reuniones o hacen falta. Solicitar el listado para relacioanrlo en informe.</t>
  </si>
  <si>
    <t>A 2.3</t>
  </si>
  <si>
    <t>Entregable 2 - Levantamiento de información sobre interfaz de monitoreo</t>
  </si>
  <si>
    <t>A 2.4</t>
  </si>
  <si>
    <t>Entregable 2 - Desarrollo - construcción de interfaz de monitoreo</t>
  </si>
  <si>
    <t>A 2.5</t>
  </si>
  <si>
    <t>Entregable 2 - Monitoreo de usuarios y perfiles de acceso</t>
  </si>
  <si>
    <t>A 2.6</t>
  </si>
  <si>
    <t>Entregable 2 - Validación con directores de unidad y división</t>
  </si>
  <si>
    <t>A 2.7</t>
  </si>
  <si>
    <t>Entregable 2 - Reporte parcial de hallazgos</t>
  </si>
  <si>
    <t>A 2.8</t>
  </si>
  <si>
    <t>Entregable 2 - Entrega del reporte final de monitoreo</t>
  </si>
  <si>
    <t>Resultado 3</t>
  </si>
  <si>
    <t>A 3.1</t>
  </si>
  <si>
    <t>Entregable 3 - Reunión inicial con supervisión y asignación de prioridades</t>
  </si>
  <si>
    <t>A 3.2</t>
  </si>
  <si>
    <t>Entregable 3 - Definición CSJ 6 aplicativos a integrar</t>
  </si>
  <si>
    <t>2025-04-08 Hace falta 1 sistema por definir.
1. Efinomina
2. ESAV
3. SGDE (Alfresco)
4. GTH - Pendiente
5. Tyba - Pendiente
6. Memoriales - Pendiente</t>
  </si>
  <si>
    <t>A 3.3</t>
  </si>
  <si>
    <t>Entregable 3 - Análisis técnico de compatibilidad e integración</t>
  </si>
  <si>
    <t>28/1032025</t>
  </si>
  <si>
    <t>Es necesario realizar las reuniones de socialización del proyecto IdP con los 6 aplicativos para validar y confirmar viabilidad técnica, contractual, etc.</t>
  </si>
  <si>
    <t>A 3.4</t>
  </si>
  <si>
    <t>Entregable 3 - Evaluación de requerimientos técnicos adicionales</t>
  </si>
  <si>
    <t>A 3.5</t>
  </si>
  <si>
    <t>Entregable 3 - Sesiones Sincronización y requerimientos técnicos, integración y desarrollo 6 aplicativos</t>
  </si>
  <si>
    <t>A 3.6</t>
  </si>
  <si>
    <t>Entregable 3 - Asignación Infraestructura Integración</t>
  </si>
  <si>
    <t>Se recibió el usuario y se modificaron los privilegios de la cuenta para administración. Hace falta sesión transferencia de conomiciento.</t>
  </si>
  <si>
    <t>A 3.7</t>
  </si>
  <si>
    <t>Entregable 3 - Desarrollo de componentes de integración 6 aplicativos</t>
  </si>
  <si>
    <t>A 3.8</t>
  </si>
  <si>
    <t>Entregable 3 - Configuración del componente de gestión de identidad</t>
  </si>
  <si>
    <t>A 3.9</t>
  </si>
  <si>
    <t>Entregable 3 - Definición IdP CSJ</t>
  </si>
  <si>
    <t>IdP definido: EntraID</t>
  </si>
  <si>
    <t>A 3.10</t>
  </si>
  <si>
    <t>Entregable 3 - Configuración IdP CSJ
Sincronización con gestión de usuario</t>
  </si>
  <si>
    <t>2025-04-01 - La cuenta de EntraID no tiene privilegios.
2025-04-22 Se entregarán credenciales de administrador a AutenTIC.</t>
  </si>
  <si>
    <t>A 3.11</t>
  </si>
  <si>
    <t>Entregable 3 - Integración Directorio Activo CSJ</t>
  </si>
  <si>
    <t>2025-04-01 - La cuenta de EntraID no tiene privilegios.
Se requiere definición de procedimiento por parte del CSJ respecto a la sincronización y acceso a plataforma de EntraID
2025-04-22 Se entregarán credenciales de administrador a AutenTIC.</t>
  </si>
  <si>
    <t>A 3.12</t>
  </si>
  <si>
    <t>Entregable 3 - Implementación de la integración de las aplicaciones</t>
  </si>
  <si>
    <t>A 3.13</t>
  </si>
  <si>
    <t>Entregable 3 - Validación de la sincronización y pruebas de funcionamiento</t>
  </si>
  <si>
    <t>A 3.14</t>
  </si>
  <si>
    <t>Entregable 3 - Documentación y reporte de implementación</t>
  </si>
  <si>
    <t>A 4</t>
  </si>
  <si>
    <t>Cierre - Informe de Cierre de proyecto</t>
  </si>
  <si>
    <t>En el cronograma, marque con una P las semanas en que se espera se ejecute cada una de las actividades</t>
  </si>
  <si>
    <t>Conforme las actividades se vayan ejecutando, puede cambiar por la letra C</t>
  </si>
  <si>
    <t>Una vez revisado el avance por el cliente/interventoría podrá cambiar las actividades correspondientes a la letra V</t>
  </si>
  <si>
    <t>En el caso de tener un retraso y/o la necesidad de reprogramar en el gant alguna actividad, es necesario marcarla con R en el plazo no atendido y colocar un nuevo plazo con la letra P. Es importante que en la columna de observaciones se registren los cambios al cronograma que sean realizados</t>
  </si>
  <si>
    <t>Fecha de reporte</t>
  </si>
  <si>
    <t>Días planeados</t>
  </si>
  <si>
    <t>Días transcurridos</t>
  </si>
  <si>
    <t>Cantidad</t>
  </si>
  <si>
    <t>#</t>
  </si>
  <si>
    <t xml:space="preserve">Etapa </t>
  </si>
  <si>
    <t>Completados</t>
  </si>
  <si>
    <t>Planeados</t>
  </si>
  <si>
    <t>Retrasados</t>
  </si>
  <si>
    <t>Total</t>
  </si>
  <si>
    <t>Días faltantes</t>
  </si>
  <si>
    <t>Días de retraso vs días ganados</t>
  </si>
  <si>
    <t>Total días de retraso</t>
  </si>
  <si>
    <t>Total días ganados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</si>
</sst>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ourier"/>
    </font>
    <font>
      <sz val="11"/>
      <color rgb="FF9C5700"/>
      <name val="Calibri"/>
      <family val="2"/>
      <scheme val="minor"/>
    </font>
    <font>
      <sz val="10"/>
      <name val="Montserrat"/>
    </font>
    <font>
      <sz val="11"/>
      <color theme="1"/>
      <name val="Montserrat"/>
    </font>
    <font>
      <sz val="12"/>
      <name val="Montserrat"/>
    </font>
    <font>
      <sz val="11"/>
      <name val="Montserrat"/>
    </font>
    <font>
      <b/>
      <sz val="11"/>
      <color theme="1"/>
      <name val="Montserrat"/>
    </font>
    <font>
      <b/>
      <sz val="11"/>
      <color theme="0"/>
      <name val="Montserrat"/>
    </font>
    <font>
      <b/>
      <sz val="11"/>
      <name val="Montserrat"/>
    </font>
    <font>
      <sz val="11"/>
      <color theme="0"/>
      <name val="Montserrat"/>
    </font>
    <font>
      <i/>
      <sz val="11"/>
      <color theme="0"/>
      <name val="Montserrat"/>
    </font>
    <font>
      <b/>
      <sz val="11"/>
      <color rgb="FF002060"/>
      <name val="Montserrat"/>
    </font>
    <font>
      <sz val="11"/>
      <color rgb="FF002060"/>
      <name val="Montserrat"/>
    </font>
    <font>
      <sz val="8"/>
      <name val="Calibri"/>
      <family val="2"/>
      <scheme val="minor"/>
    </font>
    <font>
      <sz val="11"/>
      <color rgb="FF9C5700"/>
      <name val="Montserrat"/>
    </font>
    <font>
      <b/>
      <sz val="22"/>
      <color theme="1"/>
      <name val="Montserrat"/>
    </font>
    <font>
      <sz val="11"/>
      <color rgb="FF9C0006"/>
      <name val="Calibri"/>
      <family val="2"/>
      <scheme val="minor"/>
    </font>
    <font>
      <sz val="11"/>
      <color rgb="FF009688"/>
      <name val="Montserrat"/>
    </font>
    <font>
      <sz val="10"/>
      <color theme="1"/>
      <name val="Montserrat"/>
    </font>
    <font>
      <b/>
      <sz val="11"/>
      <color rgb="FF008000"/>
      <name val="Montserrat"/>
    </font>
    <font>
      <b/>
      <sz val="11"/>
      <color rgb="FFFF0000"/>
      <name val="Montserrat"/>
    </font>
    <font>
      <b/>
      <sz val="10"/>
      <color theme="1"/>
      <name val="Montserrat"/>
    </font>
    <font>
      <sz val="10"/>
      <color theme="0"/>
      <name val="Montserrat"/>
    </font>
  </fonts>
  <fills count="1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6923C"/>
        <bgColor rgb="FF76923C"/>
      </patternFill>
    </fill>
    <fill>
      <patternFill patternType="solid">
        <fgColor rgb="FFD8D8D8"/>
        <bgColor rgb="FFD8D8D8"/>
      </patternFill>
    </fill>
    <fill>
      <patternFill patternType="solid">
        <fgColor rgb="FFFFC7CE"/>
      </patternFill>
    </fill>
    <fill>
      <patternFill patternType="solid">
        <fgColor rgb="FF51B5AB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 style="thin">
        <color theme="0"/>
      </left>
      <right style="thin">
        <color rgb="FF00206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/>
      <top style="thin">
        <color theme="0"/>
      </top>
      <bottom style="thin">
        <color theme="0"/>
      </bottom>
      <diagonal/>
    </border>
    <border>
      <left style="thin">
        <color rgb="FF00206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rgb="FF002060"/>
      </right>
      <top style="thin">
        <color rgb="FF00206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002060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0" fontId="4" fillId="2" borderId="0" applyNumberFormat="0" applyBorder="0" applyAlignment="0" applyProtection="0"/>
    <xf numFmtId="0" fontId="19" fillId="10" borderId="0" applyNumberFormat="0" applyBorder="0" applyAlignment="0" applyProtection="0"/>
  </cellStyleXfs>
  <cellXfs count="147">
    <xf numFmtId="0" fontId="0" fillId="0" borderId="0" xfId="0"/>
    <xf numFmtId="0" fontId="8" fillId="3" borderId="0" xfId="0" applyFont="1" applyFill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10" fillId="5" borderId="14" xfId="0" applyFont="1" applyFill="1" applyBorder="1" applyAlignment="1">
      <alignment horizontal="center" vertical="center" wrapText="1"/>
    </xf>
    <xf numFmtId="14" fontId="10" fillId="5" borderId="15" xfId="0" applyNumberFormat="1" applyFont="1" applyFill="1" applyBorder="1" applyAlignment="1">
      <alignment horizontal="center" vertical="center" textRotation="90"/>
    </xf>
    <xf numFmtId="14" fontId="10" fillId="5" borderId="16" xfId="0" applyNumberFormat="1" applyFont="1" applyFill="1" applyBorder="1" applyAlignment="1">
      <alignment horizontal="center" vertical="center" textRotation="90"/>
    </xf>
    <xf numFmtId="14" fontId="10" fillId="5" borderId="17" xfId="0" applyNumberFormat="1" applyFont="1" applyFill="1" applyBorder="1" applyAlignment="1">
      <alignment horizontal="center" vertical="center" textRotation="90"/>
    </xf>
    <xf numFmtId="14" fontId="10" fillId="5" borderId="10" xfId="0" applyNumberFormat="1" applyFont="1" applyFill="1" applyBorder="1" applyAlignment="1">
      <alignment horizontal="center" vertical="center" textRotation="90"/>
    </xf>
    <xf numFmtId="14" fontId="10" fillId="5" borderId="18" xfId="0" applyNumberFormat="1" applyFont="1" applyFill="1" applyBorder="1" applyAlignment="1">
      <alignment horizontal="center" vertical="center" textRotation="90"/>
    </xf>
    <xf numFmtId="0" fontId="10" fillId="8" borderId="19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center" wrapText="1"/>
    </xf>
    <xf numFmtId="14" fontId="15" fillId="4" borderId="1" xfId="0" applyNumberFormat="1" applyFont="1" applyFill="1" applyBorder="1" applyAlignment="1">
      <alignment horizontal="center" vertical="center"/>
    </xf>
    <xf numFmtId="14" fontId="15" fillId="4" borderId="1" xfId="0" applyNumberFormat="1" applyFont="1" applyFill="1" applyBorder="1" applyAlignment="1">
      <alignment horizontal="center" vertical="center" wrapText="1"/>
    </xf>
    <xf numFmtId="14" fontId="15" fillId="4" borderId="0" xfId="0" applyNumberFormat="1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14" fontId="10" fillId="5" borderId="27" xfId="0" applyNumberFormat="1" applyFont="1" applyFill="1" applyBorder="1" applyAlignment="1">
      <alignment horizontal="center" vertical="center" textRotation="90"/>
    </xf>
    <xf numFmtId="0" fontId="14" fillId="4" borderId="0" xfId="0" applyFont="1" applyFill="1" applyAlignment="1">
      <alignment horizontal="right" vertical="center"/>
    </xf>
    <xf numFmtId="0" fontId="15" fillId="4" borderId="0" xfId="0" applyFont="1" applyFill="1" applyAlignment="1">
      <alignment vertical="center" wrapText="1"/>
    </xf>
    <xf numFmtId="14" fontId="15" fillId="4" borderId="0" xfId="0" applyNumberFormat="1" applyFont="1" applyFill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/>
    </xf>
    <xf numFmtId="14" fontId="17" fillId="2" borderId="1" xfId="4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14" fontId="4" fillId="2" borderId="1" xfId="4" applyNumberFormat="1" applyBorder="1" applyAlignment="1">
      <alignment horizontal="center" vertical="center"/>
    </xf>
    <xf numFmtId="0" fontId="4" fillId="2" borderId="1" xfId="4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14" fontId="19" fillId="10" borderId="18" xfId="5" applyNumberFormat="1" applyBorder="1" applyAlignment="1">
      <alignment horizontal="center" vertical="center" textRotation="90"/>
    </xf>
    <xf numFmtId="0" fontId="19" fillId="10" borderId="1" xfId="5" applyBorder="1" applyAlignment="1">
      <alignment horizontal="center" vertical="center"/>
    </xf>
    <xf numFmtId="0" fontId="14" fillId="9" borderId="29" xfId="0" applyFont="1" applyFill="1" applyBorder="1" applyAlignment="1">
      <alignment horizontal="right" vertical="center"/>
    </xf>
    <xf numFmtId="0" fontId="14" fillId="9" borderId="30" xfId="0" applyFont="1" applyFill="1" applyBorder="1" applyAlignment="1">
      <alignment vertical="center" wrapText="1"/>
    </xf>
    <xf numFmtId="14" fontId="14" fillId="9" borderId="30" xfId="0" applyNumberFormat="1" applyFont="1" applyFill="1" applyBorder="1" applyAlignment="1">
      <alignment horizontal="center" vertical="center"/>
    </xf>
    <xf numFmtId="14" fontId="19" fillId="10" borderId="30" xfId="5" applyNumberForma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9" fillId="10" borderId="3" xfId="5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 wrapText="1"/>
    </xf>
    <xf numFmtId="14" fontId="8" fillId="3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1" fillId="6" borderId="4" xfId="0" applyFont="1" applyFill="1" applyBorder="1" applyAlignment="1">
      <alignment vertical="center" wrapText="1"/>
    </xf>
    <xf numFmtId="0" fontId="11" fillId="6" borderId="6" xfId="0" applyFont="1" applyFill="1" applyBorder="1" applyAlignment="1">
      <alignment vertical="center" wrapText="1"/>
    </xf>
    <xf numFmtId="0" fontId="8" fillId="6" borderId="6" xfId="0" applyFont="1" applyFill="1" applyBorder="1" applyAlignment="1">
      <alignment vertical="center" wrapText="1"/>
    </xf>
    <xf numFmtId="3" fontId="8" fillId="3" borderId="0" xfId="0" applyNumberFormat="1" applyFont="1" applyFill="1" applyAlignment="1">
      <alignment horizontal="center" vertical="center"/>
    </xf>
    <xf numFmtId="0" fontId="10" fillId="5" borderId="21" xfId="0" applyFont="1" applyFill="1" applyBorder="1" applyAlignment="1">
      <alignment vertical="center"/>
    </xf>
    <xf numFmtId="0" fontId="10" fillId="5" borderId="22" xfId="0" applyFont="1" applyFill="1" applyBorder="1" applyAlignment="1">
      <alignment vertical="center"/>
    </xf>
    <xf numFmtId="14" fontId="10" fillId="5" borderId="22" xfId="0" applyNumberFormat="1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vertical="center"/>
    </xf>
    <xf numFmtId="0" fontId="12" fillId="5" borderId="13" xfId="0" applyFont="1" applyFill="1" applyBorder="1" applyAlignment="1">
      <alignment vertical="center" wrapText="1"/>
    </xf>
    <xf numFmtId="14" fontId="12" fillId="5" borderId="13" xfId="0" applyNumberFormat="1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vertical="center"/>
    </xf>
    <xf numFmtId="0" fontId="12" fillId="5" borderId="14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9" fontId="8" fillId="3" borderId="0" xfId="1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0" fontId="8" fillId="3" borderId="0" xfId="0" applyFont="1" applyFill="1" applyAlignment="1">
      <alignment horizontal="left" vertical="center" wrapText="1"/>
    </xf>
    <xf numFmtId="0" fontId="10" fillId="5" borderId="28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14" fontId="10" fillId="5" borderId="19" xfId="0" applyNumberFormat="1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9" fillId="10" borderId="20" xfId="5" applyBorder="1" applyAlignment="1">
      <alignment horizontal="center" vertical="center" wrapText="1"/>
    </xf>
    <xf numFmtId="0" fontId="10" fillId="7" borderId="3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right" vertical="center"/>
    </xf>
    <xf numFmtId="0" fontId="14" fillId="4" borderId="3" xfId="0" applyFont="1" applyFill="1" applyBorder="1" applyAlignment="1">
      <alignment horizontal="right" vertical="center"/>
    </xf>
    <xf numFmtId="0" fontId="15" fillId="4" borderId="3" xfId="0" applyFont="1" applyFill="1" applyBorder="1" applyAlignment="1">
      <alignment vertical="center" wrapText="1"/>
    </xf>
    <xf numFmtId="14" fontId="15" fillId="4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15" fillId="4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14" fillId="9" borderId="30" xfId="0" applyFont="1" applyFill="1" applyBorder="1" applyAlignment="1">
      <alignment horizontal="right" vertical="center"/>
    </xf>
    <xf numFmtId="0" fontId="8" fillId="3" borderId="30" xfId="0" applyFont="1" applyFill="1" applyBorder="1" applyAlignment="1">
      <alignment horizontal="center" vertical="center"/>
    </xf>
    <xf numFmtId="14" fontId="14" fillId="9" borderId="34" xfId="0" applyNumberFormat="1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14" fontId="8" fillId="6" borderId="6" xfId="0" applyNumberFormat="1" applyFont="1" applyFill="1" applyBorder="1" applyAlignment="1">
      <alignment horizontal="center" vertical="center"/>
    </xf>
    <xf numFmtId="3" fontId="8" fillId="6" borderId="8" xfId="0" applyNumberFormat="1" applyFont="1" applyFill="1" applyBorder="1" applyAlignment="1">
      <alignment horizontal="center" vertical="center"/>
    </xf>
    <xf numFmtId="14" fontId="15" fillId="4" borderId="1" xfId="0" applyNumberFormat="1" applyFont="1" applyFill="1" applyBorder="1" applyAlignment="1">
      <alignment horizontal="left" vertical="center" wrapText="1"/>
    </xf>
    <xf numFmtId="9" fontId="8" fillId="3" borderId="0" xfId="1" applyFont="1" applyFill="1" applyAlignment="1">
      <alignment horizontal="center" vertical="center"/>
    </xf>
    <xf numFmtId="0" fontId="7" fillId="11" borderId="0" xfId="0" applyFont="1" applyFill="1"/>
    <xf numFmtId="0" fontId="6" fillId="0" borderId="0" xfId="0" applyFont="1"/>
    <xf numFmtId="0" fontId="20" fillId="0" borderId="0" xfId="0" applyFont="1" applyAlignment="1">
      <alignment horizontal="right" vertical="center" wrapText="1"/>
    </xf>
    <xf numFmtId="14" fontId="20" fillId="0" borderId="0" xfId="0" applyNumberFormat="1" applyFont="1" applyAlignment="1">
      <alignment horizontal="right" vertical="center" wrapText="1"/>
    </xf>
    <xf numFmtId="1" fontId="20" fillId="0" borderId="0" xfId="0" applyNumberFormat="1" applyFont="1" applyAlignment="1">
      <alignment horizontal="right" vertical="center" wrapText="1"/>
    </xf>
    <xf numFmtId="0" fontId="9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9" fontId="21" fillId="0" borderId="1" xfId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9" fontId="6" fillId="0" borderId="1" xfId="1" applyFont="1" applyBorder="1"/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9" fontId="22" fillId="0" borderId="0" xfId="0" applyNumberFormat="1" applyFont="1" applyAlignment="1">
      <alignment horizontal="center"/>
    </xf>
    <xf numFmtId="9" fontId="23" fillId="0" borderId="0" xfId="0" applyNumberFormat="1" applyFont="1" applyAlignment="1">
      <alignment horizontal="center"/>
    </xf>
    <xf numFmtId="0" fontId="9" fillId="0" borderId="1" xfId="0" applyFont="1" applyBorder="1"/>
    <xf numFmtId="0" fontId="9" fillId="0" borderId="0" xfId="0" applyFont="1" applyAlignment="1">
      <alignment vertical="center"/>
    </xf>
    <xf numFmtId="10" fontId="6" fillId="0" borderId="0" xfId="0" applyNumberFormat="1" applyFont="1"/>
    <xf numFmtId="0" fontId="25" fillId="0" borderId="32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9" fontId="9" fillId="0" borderId="1" xfId="1" applyFont="1" applyBorder="1"/>
    <xf numFmtId="9" fontId="6" fillId="0" borderId="0" xfId="1" applyFont="1"/>
    <xf numFmtId="9" fontId="6" fillId="0" borderId="0" xfId="0" applyNumberFormat="1" applyFont="1"/>
    <xf numFmtId="9" fontId="6" fillId="0" borderId="35" xfId="1" applyFont="1" applyFill="1" applyBorder="1"/>
    <xf numFmtId="0" fontId="8" fillId="3" borderId="1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14" fontId="10" fillId="5" borderId="0" xfId="0" applyNumberFormat="1" applyFont="1" applyFill="1" applyAlignment="1">
      <alignment horizontal="center" vertical="center" textRotation="90"/>
    </xf>
    <xf numFmtId="0" fontId="10" fillId="7" borderId="0" xfId="0" applyFont="1" applyFill="1" applyAlignment="1">
      <alignment horizontal="center" vertical="center" wrapText="1"/>
    </xf>
    <xf numFmtId="14" fontId="14" fillId="9" borderId="0" xfId="0" applyNumberFormat="1" applyFont="1" applyFill="1" applyAlignment="1">
      <alignment horizontal="center" vertical="center"/>
    </xf>
    <xf numFmtId="0" fontId="14" fillId="4" borderId="37" xfId="0" applyFont="1" applyFill="1" applyBorder="1" applyAlignment="1">
      <alignment horizontal="right" vertical="center"/>
    </xf>
    <xf numFmtId="0" fontId="15" fillId="4" borderId="37" xfId="0" applyFont="1" applyFill="1" applyBorder="1" applyAlignment="1">
      <alignment vertical="center" wrapText="1"/>
    </xf>
    <xf numFmtId="14" fontId="15" fillId="4" borderId="37" xfId="0" applyNumberFormat="1" applyFont="1" applyFill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/>
    </xf>
    <xf numFmtId="0" fontId="19" fillId="10" borderId="37" xfId="5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14" fontId="15" fillId="4" borderId="37" xfId="0" applyNumberFormat="1" applyFont="1" applyFill="1" applyBorder="1" applyAlignment="1">
      <alignment horizontal="center" vertical="center" wrapText="1"/>
    </xf>
    <xf numFmtId="0" fontId="6" fillId="0" borderId="37" xfId="0" applyFont="1" applyBorder="1" applyAlignment="1">
      <alignment vertical="center" wrapText="1"/>
    </xf>
    <xf numFmtId="0" fontId="17" fillId="2" borderId="1" xfId="4" applyFont="1" applyBorder="1" applyAlignment="1">
      <alignment horizontal="right" vertical="center"/>
    </xf>
    <xf numFmtId="0" fontId="17" fillId="2" borderId="1" xfId="4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7" xfId="0" applyFont="1" applyBorder="1" applyAlignment="1">
      <alignment horizontal="left" vertical="center" wrapText="1"/>
    </xf>
    <xf numFmtId="0" fontId="14" fillId="9" borderId="2" xfId="0" applyFont="1" applyFill="1" applyBorder="1" applyAlignment="1">
      <alignment horizontal="center" vertical="center" textRotation="90"/>
    </xf>
    <xf numFmtId="0" fontId="14" fillId="9" borderId="5" xfId="0" applyFont="1" applyFill="1" applyBorder="1" applyAlignment="1">
      <alignment horizontal="center" vertical="center" textRotation="90"/>
    </xf>
    <xf numFmtId="0" fontId="14" fillId="9" borderId="7" xfId="0" applyFont="1" applyFill="1" applyBorder="1" applyAlignment="1">
      <alignment horizontal="center" vertical="center" textRotation="90"/>
    </xf>
    <xf numFmtId="0" fontId="10" fillId="5" borderId="23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/>
    </xf>
    <xf numFmtId="0" fontId="10" fillId="5" borderId="36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4" fillId="0" borderId="1" xfId="0" applyFont="1" applyBorder="1" applyAlignment="1">
      <alignment horizontal="right"/>
    </xf>
    <xf numFmtId="0" fontId="9" fillId="0" borderId="1" xfId="0" applyFont="1" applyBorder="1" applyAlignment="1">
      <alignment horizontal="right"/>
    </xf>
  </cellXfs>
  <cellStyles count="6">
    <cellStyle name="Incorrecto" xfId="5" builtinId="27"/>
    <cellStyle name="Neutral" xfId="4" builtinId="28"/>
    <cellStyle name="Normal" xfId="0" builtinId="0"/>
    <cellStyle name="Normal 2" xfId="3" xr:uid="{00000000-0005-0000-0000-000001000000}"/>
    <cellStyle name="Normal 3" xfId="2" xr:uid="{00000000-0005-0000-0000-000002000000}"/>
    <cellStyle name="Porcentaje" xfId="1" builtinId="5"/>
  </cellStyles>
  <dxfs count="28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3300"/>
      <color rgb="FFDFF2F1"/>
      <color rgb="FF009688"/>
      <color rgb="FF0066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sz="1200"/>
              <a:t>Días</a:t>
            </a:r>
            <a:r>
              <a:rPr lang="es-AR" sz="1200" baseline="0"/>
              <a:t> totales de proyecto</a:t>
            </a:r>
            <a:endParaRPr lang="es-AR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>
        <c:manualLayout>
          <c:layoutTarget val="inner"/>
          <c:xMode val="edge"/>
          <c:yMode val="edge"/>
          <c:x val="3.7626657778479788E-2"/>
          <c:y val="0.25422029226728149"/>
          <c:w val="0.7701964522152257"/>
          <c:h val="0.58677538314408872"/>
        </c:manualLayout>
      </c:layout>
      <c:barChart>
        <c:barDir val="bar"/>
        <c:grouping val="stacked"/>
        <c:varyColors val="0"/>
        <c:ser>
          <c:idx val="1"/>
          <c:order val="0"/>
          <c:tx>
            <c:strRef>
              <c:f>Reportes!$B$5</c:f>
              <c:strCache>
                <c:ptCount val="1"/>
                <c:pt idx="0">
                  <c:v>Días transcurridos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Reportes!$C$5</c:f>
              <c:numCache>
                <c:formatCode>0</c:formatCode>
                <c:ptCount val="1"/>
                <c:pt idx="0">
                  <c:v>283</c:v>
                </c:pt>
              </c:numCache>
            </c:numRef>
          </c:cat>
          <c:val>
            <c:numRef>
              <c:f>Reportes!$C$5</c:f>
              <c:numCache>
                <c:formatCode>0</c:formatCode>
                <c:ptCount val="1"/>
                <c:pt idx="0">
                  <c:v>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4-4412-951C-6F0574269984}"/>
            </c:ext>
          </c:extLst>
        </c:ser>
        <c:ser>
          <c:idx val="0"/>
          <c:order val="1"/>
          <c:tx>
            <c:v>Días faltantes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Reportes!$C$5</c:f>
              <c:numCache>
                <c:formatCode>0</c:formatCode>
                <c:ptCount val="1"/>
                <c:pt idx="0">
                  <c:v>283</c:v>
                </c:pt>
              </c:numCache>
            </c:numRef>
          </c:cat>
          <c:val>
            <c:numRef>
              <c:f>Reportes!$C$6</c:f>
              <c:numCache>
                <c:formatCode>0</c:formatCode>
                <c:ptCount val="1"/>
                <c:pt idx="0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94-4412-951C-6F057426998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58111984"/>
        <c:axId val="358112544"/>
      </c:barChart>
      <c:catAx>
        <c:axId val="35811198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crossAx val="358112544"/>
        <c:crosses val="autoZero"/>
        <c:auto val="1"/>
        <c:lblAlgn val="ctr"/>
        <c:lblOffset val="100"/>
        <c:noMultiLvlLbl val="0"/>
      </c:catAx>
      <c:valAx>
        <c:axId val="358112544"/>
        <c:scaling>
          <c:orientation val="minMax"/>
          <c:min val="0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58111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399826965920143"/>
          <c:y val="0.41206049135055289"/>
          <c:w val="0.26900173435654567"/>
          <c:h val="0.293016380330650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0" i="0" baseline="0">
                <a:effectLst/>
              </a:rPr>
              <a:t>Días por etapa ordenado por # de etapa</a:t>
            </a:r>
            <a:endParaRPr lang="es-AR" sz="12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A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Reportes!$S$6:$S$35</c:f>
              <c:strCache>
                <c:ptCount val="30"/>
                <c:pt idx="0">
                  <c:v>Entregable 1 - Reunión inicial con supervisión</c:v>
                </c:pt>
                <c:pt idx="1">
                  <c:v>Entregable 1 - Levantamiento de información - Contexto organzación</c:v>
                </c:pt>
                <c:pt idx="2">
                  <c:v>Entregable 1 - Reunión inicial con directores de la UTDI</c:v>
                </c:pt>
                <c:pt idx="3">
                  <c:v>Entregable 1 - Reunión inicial con altas cortes y unidades del consejo superior</c:v>
                </c:pt>
                <c:pt idx="4">
                  <c:v>Entregable 1 - Recolección de información sobre roles y activos de información UTDI</c:v>
                </c:pt>
                <c:pt idx="5">
                  <c:v>Entregable 1 - Recolección de información sobre roles y activos de información - Altas Cortes.</c:v>
                </c:pt>
                <c:pt idx="6">
                  <c:v>Entregable 1 - Definición de estructura y requisitos de la matriz RBAC</c:v>
                </c:pt>
                <c:pt idx="7">
                  <c:v>Entregable 1 - Asignación Infraestructura Matriz RBAC</c:v>
                </c:pt>
                <c:pt idx="8">
                  <c:v>Entregable 1 - Desarrollo e implementación de la matriz RBAC</c:v>
                </c:pt>
                <c:pt idx="9">
                  <c:v>Entregable 1 - Validación y ajuste de la matriz con los directores</c:v>
                </c:pt>
                <c:pt idx="10">
                  <c:v>Entregable 1 - Diseño de la estrategia de socialización</c:v>
                </c:pt>
                <c:pt idx="11">
                  <c:v>Entregable 1 - Creación de materiales de capacitación</c:v>
                </c:pt>
                <c:pt idx="12">
                  <c:v>Entregable 1 - Ejecución de la estrategia de socialización</c:v>
                </c:pt>
                <c:pt idx="13">
                  <c:v>Entregable 1 - Entrega de la estrategia y resultados</c:v>
                </c:pt>
                <c:pt idx="14">
                  <c:v>Entregable 2 -  Reunión inicial con supervisión</c:v>
                </c:pt>
                <c:pt idx="15">
                  <c:v>Entregable 2 - Reunión inicial con directores de la UTDI</c:v>
                </c:pt>
                <c:pt idx="16">
                  <c:v>Entregable 2 - Levantamiento de información sobre interfaz de monitoreo</c:v>
                </c:pt>
                <c:pt idx="17">
                  <c:v>Entregable 2 - Desarrollo - construcción de interfaz de monitoreo</c:v>
                </c:pt>
                <c:pt idx="18">
                  <c:v>Entregable 2 - Monitoreo de usuarios y perfiles de acceso</c:v>
                </c:pt>
                <c:pt idx="19">
                  <c:v>Entregable 2 - Validación con directores de unidad y división</c:v>
                </c:pt>
                <c:pt idx="20">
                  <c:v>Entregable 2 - Reporte parcial de hallazgos</c:v>
                </c:pt>
                <c:pt idx="21">
                  <c:v>Entregable 2 - Entrega del reporte final de monitoreo</c:v>
                </c:pt>
                <c:pt idx="22">
                  <c:v>Entregable 3 - Reunión inicial con supervisión y asignación de prioridades</c:v>
                </c:pt>
                <c:pt idx="23">
                  <c:v>Entregable 3 - Definición CSJ 6 aplicativos a integrar</c:v>
                </c:pt>
                <c:pt idx="24">
                  <c:v>Entregable 3 - Análisis técnico de compatibilidad e integración</c:v>
                </c:pt>
                <c:pt idx="25">
                  <c:v>Entregable 3 - Evaluación de requerimientos técnicos adicionales</c:v>
                </c:pt>
                <c:pt idx="26">
                  <c:v>Entregable 3 - Sesiones Sincronización y requerimientos técnicos, integración y desarrollo 6 aplicativos</c:v>
                </c:pt>
                <c:pt idx="27">
                  <c:v>Entregable 3 - Asignación Infraestructura Integración</c:v>
                </c:pt>
                <c:pt idx="28">
                  <c:v>Entregable 3 - Desarrollo de componentes de integración 6 aplicativos</c:v>
                </c:pt>
                <c:pt idx="29">
                  <c:v>Entregable 3 - Configuración del componente de gestión de identidad</c:v>
                </c:pt>
              </c:strCache>
            </c:strRef>
          </c:cat>
          <c:val>
            <c:numRef>
              <c:f>Reportes!$T$6:$T$35</c:f>
              <c:numCache>
                <c:formatCode>General</c:formatCode>
                <c:ptCount val="30"/>
                <c:pt idx="0">
                  <c:v>10</c:v>
                </c:pt>
                <c:pt idx="1">
                  <c:v>15</c:v>
                </c:pt>
                <c:pt idx="2">
                  <c:v>30</c:v>
                </c:pt>
                <c:pt idx="3">
                  <c:v>15</c:v>
                </c:pt>
                <c:pt idx="4">
                  <c:v>120</c:v>
                </c:pt>
                <c:pt idx="5">
                  <c:v>120</c:v>
                </c:pt>
                <c:pt idx="6">
                  <c:v>55</c:v>
                </c:pt>
                <c:pt idx="7">
                  <c:v>10</c:v>
                </c:pt>
                <c:pt idx="8">
                  <c:v>100</c:v>
                </c:pt>
                <c:pt idx="9">
                  <c:v>50</c:v>
                </c:pt>
                <c:pt idx="10">
                  <c:v>40</c:v>
                </c:pt>
                <c:pt idx="11">
                  <c:v>95</c:v>
                </c:pt>
                <c:pt idx="12">
                  <c:v>70</c:v>
                </c:pt>
                <c:pt idx="13">
                  <c:v>10</c:v>
                </c:pt>
                <c:pt idx="14">
                  <c:v>5</c:v>
                </c:pt>
                <c:pt idx="15">
                  <c:v>5</c:v>
                </c:pt>
                <c:pt idx="16">
                  <c:v>70</c:v>
                </c:pt>
                <c:pt idx="17">
                  <c:v>70</c:v>
                </c:pt>
                <c:pt idx="18">
                  <c:v>50</c:v>
                </c:pt>
                <c:pt idx="19">
                  <c:v>25</c:v>
                </c:pt>
                <c:pt idx="20">
                  <c:v>20</c:v>
                </c:pt>
                <c:pt idx="21">
                  <c:v>0</c:v>
                </c:pt>
                <c:pt idx="22">
                  <c:v>5</c:v>
                </c:pt>
                <c:pt idx="23">
                  <c:v>35</c:v>
                </c:pt>
                <c:pt idx="24">
                  <c:v>55</c:v>
                </c:pt>
                <c:pt idx="25">
                  <c:v>60</c:v>
                </c:pt>
                <c:pt idx="26">
                  <c:v>40</c:v>
                </c:pt>
                <c:pt idx="27">
                  <c:v>15</c:v>
                </c:pt>
                <c:pt idx="28">
                  <c:v>75</c:v>
                </c:pt>
                <c:pt idx="29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B1-4353-8904-1F93D5F5F6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58446768"/>
        <c:axId val="358447328"/>
      </c:barChart>
      <c:catAx>
        <c:axId val="35844676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58447328"/>
        <c:crosses val="autoZero"/>
        <c:auto val="1"/>
        <c:lblAlgn val="ctr"/>
        <c:lblOffset val="100"/>
        <c:noMultiLvlLbl val="0"/>
      </c:catAx>
      <c:valAx>
        <c:axId val="35844732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58446768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AR" sz="1200"/>
              <a:t>% Etapas según Estado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26808223972003498"/>
          <c:y val="0.11251312335958005"/>
          <c:w val="0.45272440944881887"/>
          <c:h val="0.7545406824146980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6DD-422E-9D0A-B5106B51E77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6DD-422E-9D0A-B5106B51E77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6DD-422E-9D0A-B5106B51E77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6DD-422E-9D0A-B5106B51E77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Reportes!$M$6:$M$9</c:f>
              <c:strCache>
                <c:ptCount val="4"/>
                <c:pt idx="0">
                  <c:v>Completado</c:v>
                </c:pt>
                <c:pt idx="1">
                  <c:v>En progreso</c:v>
                </c:pt>
                <c:pt idx="2">
                  <c:v>Retrasado</c:v>
                </c:pt>
                <c:pt idx="3">
                  <c:v>No comenzado</c:v>
                </c:pt>
              </c:strCache>
            </c:strRef>
          </c:cat>
          <c:val>
            <c:numRef>
              <c:f>Reportes!$N$6:$N$9</c:f>
              <c:numCache>
                <c:formatCode>0%</c:formatCode>
                <c:ptCount val="4"/>
                <c:pt idx="0">
                  <c:v>0.40816326530612246</c:v>
                </c:pt>
                <c:pt idx="1">
                  <c:v>0.38775510204081631</c:v>
                </c:pt>
                <c:pt idx="2">
                  <c:v>4.0816326530612242E-2</c:v>
                </c:pt>
                <c:pt idx="3">
                  <c:v>0.16326530612244897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6DD-422E-9D0A-B5106B51E7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64432</xdr:colOff>
      <xdr:row>6</xdr:row>
      <xdr:rowOff>124385</xdr:rowOff>
    </xdr:from>
    <xdr:to>
      <xdr:col>11</xdr:col>
      <xdr:colOff>19049</xdr:colOff>
      <xdr:row>21</xdr:row>
      <xdr:rowOff>100853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AAE279A-F8B7-4EB7-9CA0-552B3F2BC9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753341</xdr:colOff>
      <xdr:row>6</xdr:row>
      <xdr:rowOff>126422</xdr:rowOff>
    </xdr:from>
    <xdr:to>
      <xdr:col>4</xdr:col>
      <xdr:colOff>684068</xdr:colOff>
      <xdr:row>21</xdr:row>
      <xdr:rowOff>123263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F275E57-5717-4D5A-9EB2-84D1C64BAB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733985</xdr:colOff>
      <xdr:row>22</xdr:row>
      <xdr:rowOff>79560</xdr:rowOff>
    </xdr:from>
    <xdr:to>
      <xdr:col>7</xdr:col>
      <xdr:colOff>657225</xdr:colOff>
      <xdr:row>36</xdr:row>
      <xdr:rowOff>144554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D7EB1503-E0E7-4521-A46C-21CC64CF1B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0A7F5-B9BD-4CEA-A0E9-DE3C903D5F8A}">
  <dimension ref="A1:BJ80"/>
  <sheetViews>
    <sheetView tabSelected="1" zoomScale="70" zoomScaleNormal="70" workbookViewId="0">
      <pane xSplit="4" ySplit="14" topLeftCell="AX49" activePane="bottomRight" state="frozen"/>
      <selection pane="topRight" activeCell="E14" sqref="E14"/>
      <selection pane="bottomLeft" activeCell="A15" sqref="A15"/>
      <selection pane="bottomRight" activeCell="BE25" sqref="BE25"/>
    </sheetView>
  </sheetViews>
  <sheetFormatPr baseColWidth="10" defaultColWidth="11.44140625" defaultRowHeight="16.8" x14ac:dyDescent="0.3"/>
  <cols>
    <col min="1" max="2" width="3.33203125" style="30" customWidth="1"/>
    <col min="3" max="3" width="22.33203125" style="30" customWidth="1"/>
    <col min="4" max="4" width="61" style="41" customWidth="1"/>
    <col min="5" max="5" width="27.6640625" style="42" hidden="1" customWidth="1"/>
    <col min="6" max="6" width="24.33203125" style="30" hidden="1" customWidth="1"/>
    <col min="7" max="7" width="24.88671875" style="30" customWidth="1"/>
    <col min="8" max="8" width="7.44140625" style="30" customWidth="1"/>
    <col min="9" max="9" width="34" style="30" customWidth="1"/>
    <col min="10" max="23" width="9.33203125" style="1" hidden="1" customWidth="1"/>
    <col min="24" max="24" width="11.6640625" style="30" hidden="1" customWidth="1"/>
    <col min="25" max="28" width="12.6640625" style="30" hidden="1" customWidth="1"/>
    <col min="29" max="30" width="11.5546875" style="30" hidden="1" customWidth="1"/>
    <col min="31" max="31" width="13.44140625" style="30" hidden="1" customWidth="1"/>
    <col min="32" max="35" width="11.44140625" style="30" hidden="1" customWidth="1"/>
    <col min="36" max="39" width="11.44140625" style="30" customWidth="1"/>
    <col min="40" max="61" width="11.44140625" style="30"/>
    <col min="62" max="62" width="11.44140625" style="58"/>
    <col min="63" max="259" width="11.44140625" style="30"/>
    <col min="260" max="260" width="4.88671875" style="30" customWidth="1"/>
    <col min="261" max="261" width="16.44140625" style="30" customWidth="1"/>
    <col min="262" max="262" width="25.109375" style="30" customWidth="1"/>
    <col min="263" max="264" width="11.44140625" style="30"/>
    <col min="265" max="265" width="14" style="30" customWidth="1"/>
    <col min="266" max="266" width="14.44140625" style="30" customWidth="1"/>
    <col min="267" max="267" width="18.88671875" style="30" customWidth="1"/>
    <col min="268" max="268" width="20.33203125" style="30" customWidth="1"/>
    <col min="269" max="269" width="17.44140625" style="30" customWidth="1"/>
    <col min="270" max="270" width="11.44140625" style="30"/>
    <col min="271" max="271" width="15.33203125" style="30" customWidth="1"/>
    <col min="272" max="273" width="15.109375" style="30" customWidth="1"/>
    <col min="274" max="275" width="11.44140625" style="30"/>
    <col min="276" max="277" width="15.33203125" style="30" customWidth="1"/>
    <col min="278" max="278" width="14" style="30" customWidth="1"/>
    <col min="279" max="279" width="13.33203125" style="30" customWidth="1"/>
    <col min="280" max="281" width="15.44140625" style="30" customWidth="1"/>
    <col min="282" max="515" width="11.44140625" style="30"/>
    <col min="516" max="516" width="4.88671875" style="30" customWidth="1"/>
    <col min="517" max="517" width="16.44140625" style="30" customWidth="1"/>
    <col min="518" max="518" width="25.109375" style="30" customWidth="1"/>
    <col min="519" max="520" width="11.44140625" style="30"/>
    <col min="521" max="521" width="14" style="30" customWidth="1"/>
    <col min="522" max="522" width="14.44140625" style="30" customWidth="1"/>
    <col min="523" max="523" width="18.88671875" style="30" customWidth="1"/>
    <col min="524" max="524" width="20.33203125" style="30" customWidth="1"/>
    <col min="525" max="525" width="17.44140625" style="30" customWidth="1"/>
    <col min="526" max="526" width="11.44140625" style="30"/>
    <col min="527" max="527" width="15.33203125" style="30" customWidth="1"/>
    <col min="528" max="529" width="15.109375" style="30" customWidth="1"/>
    <col min="530" max="531" width="11.44140625" style="30"/>
    <col min="532" max="533" width="15.33203125" style="30" customWidth="1"/>
    <col min="534" max="534" width="14" style="30" customWidth="1"/>
    <col min="535" max="535" width="13.33203125" style="30" customWidth="1"/>
    <col min="536" max="537" width="15.44140625" style="30" customWidth="1"/>
    <col min="538" max="771" width="11.44140625" style="30"/>
    <col min="772" max="772" width="4.88671875" style="30" customWidth="1"/>
    <col min="773" max="773" width="16.44140625" style="30" customWidth="1"/>
    <col min="774" max="774" width="25.109375" style="30" customWidth="1"/>
    <col min="775" max="776" width="11.44140625" style="30"/>
    <col min="777" max="777" width="14" style="30" customWidth="1"/>
    <col min="778" max="778" width="14.44140625" style="30" customWidth="1"/>
    <col min="779" max="779" width="18.88671875" style="30" customWidth="1"/>
    <col min="780" max="780" width="20.33203125" style="30" customWidth="1"/>
    <col min="781" max="781" width="17.44140625" style="30" customWidth="1"/>
    <col min="782" max="782" width="11.44140625" style="30"/>
    <col min="783" max="783" width="15.33203125" style="30" customWidth="1"/>
    <col min="784" max="785" width="15.109375" style="30" customWidth="1"/>
    <col min="786" max="787" width="11.44140625" style="30"/>
    <col min="788" max="789" width="15.33203125" style="30" customWidth="1"/>
    <col min="790" max="790" width="14" style="30" customWidth="1"/>
    <col min="791" max="791" width="13.33203125" style="30" customWidth="1"/>
    <col min="792" max="793" width="15.44140625" style="30" customWidth="1"/>
    <col min="794" max="1027" width="11.44140625" style="30"/>
    <col min="1028" max="1028" width="4.88671875" style="30" customWidth="1"/>
    <col min="1029" max="1029" width="16.44140625" style="30" customWidth="1"/>
    <col min="1030" max="1030" width="25.109375" style="30" customWidth="1"/>
    <col min="1031" max="1032" width="11.44140625" style="30"/>
    <col min="1033" max="1033" width="14" style="30" customWidth="1"/>
    <col min="1034" max="1034" width="14.44140625" style="30" customWidth="1"/>
    <col min="1035" max="1035" width="18.88671875" style="30" customWidth="1"/>
    <col min="1036" max="1036" width="20.33203125" style="30" customWidth="1"/>
    <col min="1037" max="1037" width="17.44140625" style="30" customWidth="1"/>
    <col min="1038" max="1038" width="11.44140625" style="30"/>
    <col min="1039" max="1039" width="15.33203125" style="30" customWidth="1"/>
    <col min="1040" max="1041" width="15.109375" style="30" customWidth="1"/>
    <col min="1042" max="1043" width="11.44140625" style="30"/>
    <col min="1044" max="1045" width="15.33203125" style="30" customWidth="1"/>
    <col min="1046" max="1046" width="14" style="30" customWidth="1"/>
    <col min="1047" max="1047" width="13.33203125" style="30" customWidth="1"/>
    <col min="1048" max="1049" width="15.44140625" style="30" customWidth="1"/>
    <col min="1050" max="1283" width="11.44140625" style="30"/>
    <col min="1284" max="1284" width="4.88671875" style="30" customWidth="1"/>
    <col min="1285" max="1285" width="16.44140625" style="30" customWidth="1"/>
    <col min="1286" max="1286" width="25.109375" style="30" customWidth="1"/>
    <col min="1287" max="1288" width="11.44140625" style="30"/>
    <col min="1289" max="1289" width="14" style="30" customWidth="1"/>
    <col min="1290" max="1290" width="14.44140625" style="30" customWidth="1"/>
    <col min="1291" max="1291" width="18.88671875" style="30" customWidth="1"/>
    <col min="1292" max="1292" width="20.33203125" style="30" customWidth="1"/>
    <col min="1293" max="1293" width="17.44140625" style="30" customWidth="1"/>
    <col min="1294" max="1294" width="11.44140625" style="30"/>
    <col min="1295" max="1295" width="15.33203125" style="30" customWidth="1"/>
    <col min="1296" max="1297" width="15.109375" style="30" customWidth="1"/>
    <col min="1298" max="1299" width="11.44140625" style="30"/>
    <col min="1300" max="1301" width="15.33203125" style="30" customWidth="1"/>
    <col min="1302" max="1302" width="14" style="30" customWidth="1"/>
    <col min="1303" max="1303" width="13.33203125" style="30" customWidth="1"/>
    <col min="1304" max="1305" width="15.44140625" style="30" customWidth="1"/>
    <col min="1306" max="1539" width="11.44140625" style="30"/>
    <col min="1540" max="1540" width="4.88671875" style="30" customWidth="1"/>
    <col min="1541" max="1541" width="16.44140625" style="30" customWidth="1"/>
    <col min="1542" max="1542" width="25.109375" style="30" customWidth="1"/>
    <col min="1543" max="1544" width="11.44140625" style="30"/>
    <col min="1545" max="1545" width="14" style="30" customWidth="1"/>
    <col min="1546" max="1546" width="14.44140625" style="30" customWidth="1"/>
    <col min="1547" max="1547" width="18.88671875" style="30" customWidth="1"/>
    <col min="1548" max="1548" width="20.33203125" style="30" customWidth="1"/>
    <col min="1549" max="1549" width="17.44140625" style="30" customWidth="1"/>
    <col min="1550" max="1550" width="11.44140625" style="30"/>
    <col min="1551" max="1551" width="15.33203125" style="30" customWidth="1"/>
    <col min="1552" max="1553" width="15.109375" style="30" customWidth="1"/>
    <col min="1554" max="1555" width="11.44140625" style="30"/>
    <col min="1556" max="1557" width="15.33203125" style="30" customWidth="1"/>
    <col min="1558" max="1558" width="14" style="30" customWidth="1"/>
    <col min="1559" max="1559" width="13.33203125" style="30" customWidth="1"/>
    <col min="1560" max="1561" width="15.44140625" style="30" customWidth="1"/>
    <col min="1562" max="1795" width="11.44140625" style="30"/>
    <col min="1796" max="1796" width="4.88671875" style="30" customWidth="1"/>
    <col min="1797" max="1797" width="16.44140625" style="30" customWidth="1"/>
    <col min="1798" max="1798" width="25.109375" style="30" customWidth="1"/>
    <col min="1799" max="1800" width="11.44140625" style="30"/>
    <col min="1801" max="1801" width="14" style="30" customWidth="1"/>
    <col min="1802" max="1802" width="14.44140625" style="30" customWidth="1"/>
    <col min="1803" max="1803" width="18.88671875" style="30" customWidth="1"/>
    <col min="1804" max="1804" width="20.33203125" style="30" customWidth="1"/>
    <col min="1805" max="1805" width="17.44140625" style="30" customWidth="1"/>
    <col min="1806" max="1806" width="11.44140625" style="30"/>
    <col min="1807" max="1807" width="15.33203125" style="30" customWidth="1"/>
    <col min="1808" max="1809" width="15.109375" style="30" customWidth="1"/>
    <col min="1810" max="1811" width="11.44140625" style="30"/>
    <col min="1812" max="1813" width="15.33203125" style="30" customWidth="1"/>
    <col min="1814" max="1814" width="14" style="30" customWidth="1"/>
    <col min="1815" max="1815" width="13.33203125" style="30" customWidth="1"/>
    <col min="1816" max="1817" width="15.44140625" style="30" customWidth="1"/>
    <col min="1818" max="2051" width="11.44140625" style="30"/>
    <col min="2052" max="2052" width="4.88671875" style="30" customWidth="1"/>
    <col min="2053" max="2053" width="16.44140625" style="30" customWidth="1"/>
    <col min="2054" max="2054" width="25.109375" style="30" customWidth="1"/>
    <col min="2055" max="2056" width="11.44140625" style="30"/>
    <col min="2057" max="2057" width="14" style="30" customWidth="1"/>
    <col min="2058" max="2058" width="14.44140625" style="30" customWidth="1"/>
    <col min="2059" max="2059" width="18.88671875" style="30" customWidth="1"/>
    <col min="2060" max="2060" width="20.33203125" style="30" customWidth="1"/>
    <col min="2061" max="2061" width="17.44140625" style="30" customWidth="1"/>
    <col min="2062" max="2062" width="11.44140625" style="30"/>
    <col min="2063" max="2063" width="15.33203125" style="30" customWidth="1"/>
    <col min="2064" max="2065" width="15.109375" style="30" customWidth="1"/>
    <col min="2066" max="2067" width="11.44140625" style="30"/>
    <col min="2068" max="2069" width="15.33203125" style="30" customWidth="1"/>
    <col min="2070" max="2070" width="14" style="30" customWidth="1"/>
    <col min="2071" max="2071" width="13.33203125" style="30" customWidth="1"/>
    <col min="2072" max="2073" width="15.44140625" style="30" customWidth="1"/>
    <col min="2074" max="2307" width="11.44140625" style="30"/>
    <col min="2308" max="2308" width="4.88671875" style="30" customWidth="1"/>
    <col min="2309" max="2309" width="16.44140625" style="30" customWidth="1"/>
    <col min="2310" max="2310" width="25.109375" style="30" customWidth="1"/>
    <col min="2311" max="2312" width="11.44140625" style="30"/>
    <col min="2313" max="2313" width="14" style="30" customWidth="1"/>
    <col min="2314" max="2314" width="14.44140625" style="30" customWidth="1"/>
    <col min="2315" max="2315" width="18.88671875" style="30" customWidth="1"/>
    <col min="2316" max="2316" width="20.33203125" style="30" customWidth="1"/>
    <col min="2317" max="2317" width="17.44140625" style="30" customWidth="1"/>
    <col min="2318" max="2318" width="11.44140625" style="30"/>
    <col min="2319" max="2319" width="15.33203125" style="30" customWidth="1"/>
    <col min="2320" max="2321" width="15.109375" style="30" customWidth="1"/>
    <col min="2322" max="2323" width="11.44140625" style="30"/>
    <col min="2324" max="2325" width="15.33203125" style="30" customWidth="1"/>
    <col min="2326" max="2326" width="14" style="30" customWidth="1"/>
    <col min="2327" max="2327" width="13.33203125" style="30" customWidth="1"/>
    <col min="2328" max="2329" width="15.44140625" style="30" customWidth="1"/>
    <col min="2330" max="2563" width="11.44140625" style="30"/>
    <col min="2564" max="2564" width="4.88671875" style="30" customWidth="1"/>
    <col min="2565" max="2565" width="16.44140625" style="30" customWidth="1"/>
    <col min="2566" max="2566" width="25.109375" style="30" customWidth="1"/>
    <col min="2567" max="2568" width="11.44140625" style="30"/>
    <col min="2569" max="2569" width="14" style="30" customWidth="1"/>
    <col min="2570" max="2570" width="14.44140625" style="30" customWidth="1"/>
    <col min="2571" max="2571" width="18.88671875" style="30" customWidth="1"/>
    <col min="2572" max="2572" width="20.33203125" style="30" customWidth="1"/>
    <col min="2573" max="2573" width="17.44140625" style="30" customWidth="1"/>
    <col min="2574" max="2574" width="11.44140625" style="30"/>
    <col min="2575" max="2575" width="15.33203125" style="30" customWidth="1"/>
    <col min="2576" max="2577" width="15.109375" style="30" customWidth="1"/>
    <col min="2578" max="2579" width="11.44140625" style="30"/>
    <col min="2580" max="2581" width="15.33203125" style="30" customWidth="1"/>
    <col min="2582" max="2582" width="14" style="30" customWidth="1"/>
    <col min="2583" max="2583" width="13.33203125" style="30" customWidth="1"/>
    <col min="2584" max="2585" width="15.44140625" style="30" customWidth="1"/>
    <col min="2586" max="2819" width="11.44140625" style="30"/>
    <col min="2820" max="2820" width="4.88671875" style="30" customWidth="1"/>
    <col min="2821" max="2821" width="16.44140625" style="30" customWidth="1"/>
    <col min="2822" max="2822" width="25.109375" style="30" customWidth="1"/>
    <col min="2823" max="2824" width="11.44140625" style="30"/>
    <col min="2825" max="2825" width="14" style="30" customWidth="1"/>
    <col min="2826" max="2826" width="14.44140625" style="30" customWidth="1"/>
    <col min="2827" max="2827" width="18.88671875" style="30" customWidth="1"/>
    <col min="2828" max="2828" width="20.33203125" style="30" customWidth="1"/>
    <col min="2829" max="2829" width="17.44140625" style="30" customWidth="1"/>
    <col min="2830" max="2830" width="11.44140625" style="30"/>
    <col min="2831" max="2831" width="15.33203125" style="30" customWidth="1"/>
    <col min="2832" max="2833" width="15.109375" style="30" customWidth="1"/>
    <col min="2834" max="2835" width="11.44140625" style="30"/>
    <col min="2836" max="2837" width="15.33203125" style="30" customWidth="1"/>
    <col min="2838" max="2838" width="14" style="30" customWidth="1"/>
    <col min="2839" max="2839" width="13.33203125" style="30" customWidth="1"/>
    <col min="2840" max="2841" width="15.44140625" style="30" customWidth="1"/>
    <col min="2842" max="3075" width="11.44140625" style="30"/>
    <col min="3076" max="3076" width="4.88671875" style="30" customWidth="1"/>
    <col min="3077" max="3077" width="16.44140625" style="30" customWidth="1"/>
    <col min="3078" max="3078" width="25.109375" style="30" customWidth="1"/>
    <col min="3079" max="3080" width="11.44140625" style="30"/>
    <col min="3081" max="3081" width="14" style="30" customWidth="1"/>
    <col min="3082" max="3082" width="14.44140625" style="30" customWidth="1"/>
    <col min="3083" max="3083" width="18.88671875" style="30" customWidth="1"/>
    <col min="3084" max="3084" width="20.33203125" style="30" customWidth="1"/>
    <col min="3085" max="3085" width="17.44140625" style="30" customWidth="1"/>
    <col min="3086" max="3086" width="11.44140625" style="30"/>
    <col min="3087" max="3087" width="15.33203125" style="30" customWidth="1"/>
    <col min="3088" max="3089" width="15.109375" style="30" customWidth="1"/>
    <col min="3090" max="3091" width="11.44140625" style="30"/>
    <col min="3092" max="3093" width="15.33203125" style="30" customWidth="1"/>
    <col min="3094" max="3094" width="14" style="30" customWidth="1"/>
    <col min="3095" max="3095" width="13.33203125" style="30" customWidth="1"/>
    <col min="3096" max="3097" width="15.44140625" style="30" customWidth="1"/>
    <col min="3098" max="3331" width="11.44140625" style="30"/>
    <col min="3332" max="3332" width="4.88671875" style="30" customWidth="1"/>
    <col min="3333" max="3333" width="16.44140625" style="30" customWidth="1"/>
    <col min="3334" max="3334" width="25.109375" style="30" customWidth="1"/>
    <col min="3335" max="3336" width="11.44140625" style="30"/>
    <col min="3337" max="3337" width="14" style="30" customWidth="1"/>
    <col min="3338" max="3338" width="14.44140625" style="30" customWidth="1"/>
    <col min="3339" max="3339" width="18.88671875" style="30" customWidth="1"/>
    <col min="3340" max="3340" width="20.33203125" style="30" customWidth="1"/>
    <col min="3341" max="3341" width="17.44140625" style="30" customWidth="1"/>
    <col min="3342" max="3342" width="11.44140625" style="30"/>
    <col min="3343" max="3343" width="15.33203125" style="30" customWidth="1"/>
    <col min="3344" max="3345" width="15.109375" style="30" customWidth="1"/>
    <col min="3346" max="3347" width="11.44140625" style="30"/>
    <col min="3348" max="3349" width="15.33203125" style="30" customWidth="1"/>
    <col min="3350" max="3350" width="14" style="30" customWidth="1"/>
    <col min="3351" max="3351" width="13.33203125" style="30" customWidth="1"/>
    <col min="3352" max="3353" width="15.44140625" style="30" customWidth="1"/>
    <col min="3354" max="3587" width="11.44140625" style="30"/>
    <col min="3588" max="3588" width="4.88671875" style="30" customWidth="1"/>
    <col min="3589" max="3589" width="16.44140625" style="30" customWidth="1"/>
    <col min="3590" max="3590" width="25.109375" style="30" customWidth="1"/>
    <col min="3591" max="3592" width="11.44140625" style="30"/>
    <col min="3593" max="3593" width="14" style="30" customWidth="1"/>
    <col min="3594" max="3594" width="14.44140625" style="30" customWidth="1"/>
    <col min="3595" max="3595" width="18.88671875" style="30" customWidth="1"/>
    <col min="3596" max="3596" width="20.33203125" style="30" customWidth="1"/>
    <col min="3597" max="3597" width="17.44140625" style="30" customWidth="1"/>
    <col min="3598" max="3598" width="11.44140625" style="30"/>
    <col min="3599" max="3599" width="15.33203125" style="30" customWidth="1"/>
    <col min="3600" max="3601" width="15.109375" style="30" customWidth="1"/>
    <col min="3602" max="3603" width="11.44140625" style="30"/>
    <col min="3604" max="3605" width="15.33203125" style="30" customWidth="1"/>
    <col min="3606" max="3606" width="14" style="30" customWidth="1"/>
    <col min="3607" max="3607" width="13.33203125" style="30" customWidth="1"/>
    <col min="3608" max="3609" width="15.44140625" style="30" customWidth="1"/>
    <col min="3610" max="3843" width="11.44140625" style="30"/>
    <col min="3844" max="3844" width="4.88671875" style="30" customWidth="1"/>
    <col min="3845" max="3845" width="16.44140625" style="30" customWidth="1"/>
    <col min="3846" max="3846" width="25.109375" style="30" customWidth="1"/>
    <col min="3847" max="3848" width="11.44140625" style="30"/>
    <col min="3849" max="3849" width="14" style="30" customWidth="1"/>
    <col min="3850" max="3850" width="14.44140625" style="30" customWidth="1"/>
    <col min="3851" max="3851" width="18.88671875" style="30" customWidth="1"/>
    <col min="3852" max="3852" width="20.33203125" style="30" customWidth="1"/>
    <col min="3853" max="3853" width="17.44140625" style="30" customWidth="1"/>
    <col min="3854" max="3854" width="11.44140625" style="30"/>
    <col min="3855" max="3855" width="15.33203125" style="30" customWidth="1"/>
    <col min="3856" max="3857" width="15.109375" style="30" customWidth="1"/>
    <col min="3858" max="3859" width="11.44140625" style="30"/>
    <col min="3860" max="3861" width="15.33203125" style="30" customWidth="1"/>
    <col min="3862" max="3862" width="14" style="30" customWidth="1"/>
    <col min="3863" max="3863" width="13.33203125" style="30" customWidth="1"/>
    <col min="3864" max="3865" width="15.44140625" style="30" customWidth="1"/>
    <col min="3866" max="4099" width="11.44140625" style="30"/>
    <col min="4100" max="4100" width="4.88671875" style="30" customWidth="1"/>
    <col min="4101" max="4101" width="16.44140625" style="30" customWidth="1"/>
    <col min="4102" max="4102" width="25.109375" style="30" customWidth="1"/>
    <col min="4103" max="4104" width="11.44140625" style="30"/>
    <col min="4105" max="4105" width="14" style="30" customWidth="1"/>
    <col min="4106" max="4106" width="14.44140625" style="30" customWidth="1"/>
    <col min="4107" max="4107" width="18.88671875" style="30" customWidth="1"/>
    <col min="4108" max="4108" width="20.33203125" style="30" customWidth="1"/>
    <col min="4109" max="4109" width="17.44140625" style="30" customWidth="1"/>
    <col min="4110" max="4110" width="11.44140625" style="30"/>
    <col min="4111" max="4111" width="15.33203125" style="30" customWidth="1"/>
    <col min="4112" max="4113" width="15.109375" style="30" customWidth="1"/>
    <col min="4114" max="4115" width="11.44140625" style="30"/>
    <col min="4116" max="4117" width="15.33203125" style="30" customWidth="1"/>
    <col min="4118" max="4118" width="14" style="30" customWidth="1"/>
    <col min="4119" max="4119" width="13.33203125" style="30" customWidth="1"/>
    <col min="4120" max="4121" width="15.44140625" style="30" customWidth="1"/>
    <col min="4122" max="4355" width="11.44140625" style="30"/>
    <col min="4356" max="4356" width="4.88671875" style="30" customWidth="1"/>
    <col min="4357" max="4357" width="16.44140625" style="30" customWidth="1"/>
    <col min="4358" max="4358" width="25.109375" style="30" customWidth="1"/>
    <col min="4359" max="4360" width="11.44140625" style="30"/>
    <col min="4361" max="4361" width="14" style="30" customWidth="1"/>
    <col min="4362" max="4362" width="14.44140625" style="30" customWidth="1"/>
    <col min="4363" max="4363" width="18.88671875" style="30" customWidth="1"/>
    <col min="4364" max="4364" width="20.33203125" style="30" customWidth="1"/>
    <col min="4365" max="4365" width="17.44140625" style="30" customWidth="1"/>
    <col min="4366" max="4366" width="11.44140625" style="30"/>
    <col min="4367" max="4367" width="15.33203125" style="30" customWidth="1"/>
    <col min="4368" max="4369" width="15.109375" style="30" customWidth="1"/>
    <col min="4370" max="4371" width="11.44140625" style="30"/>
    <col min="4372" max="4373" width="15.33203125" style="30" customWidth="1"/>
    <col min="4374" max="4374" width="14" style="30" customWidth="1"/>
    <col min="4375" max="4375" width="13.33203125" style="30" customWidth="1"/>
    <col min="4376" max="4377" width="15.44140625" style="30" customWidth="1"/>
    <col min="4378" max="4611" width="11.44140625" style="30"/>
    <col min="4612" max="4612" width="4.88671875" style="30" customWidth="1"/>
    <col min="4613" max="4613" width="16.44140625" style="30" customWidth="1"/>
    <col min="4614" max="4614" width="25.109375" style="30" customWidth="1"/>
    <col min="4615" max="4616" width="11.44140625" style="30"/>
    <col min="4617" max="4617" width="14" style="30" customWidth="1"/>
    <col min="4618" max="4618" width="14.44140625" style="30" customWidth="1"/>
    <col min="4619" max="4619" width="18.88671875" style="30" customWidth="1"/>
    <col min="4620" max="4620" width="20.33203125" style="30" customWidth="1"/>
    <col min="4621" max="4621" width="17.44140625" style="30" customWidth="1"/>
    <col min="4622" max="4622" width="11.44140625" style="30"/>
    <col min="4623" max="4623" width="15.33203125" style="30" customWidth="1"/>
    <col min="4624" max="4625" width="15.109375" style="30" customWidth="1"/>
    <col min="4626" max="4627" width="11.44140625" style="30"/>
    <col min="4628" max="4629" width="15.33203125" style="30" customWidth="1"/>
    <col min="4630" max="4630" width="14" style="30" customWidth="1"/>
    <col min="4631" max="4631" width="13.33203125" style="30" customWidth="1"/>
    <col min="4632" max="4633" width="15.44140625" style="30" customWidth="1"/>
    <col min="4634" max="4867" width="11.44140625" style="30"/>
    <col min="4868" max="4868" width="4.88671875" style="30" customWidth="1"/>
    <col min="4869" max="4869" width="16.44140625" style="30" customWidth="1"/>
    <col min="4870" max="4870" width="25.109375" style="30" customWidth="1"/>
    <col min="4871" max="4872" width="11.44140625" style="30"/>
    <col min="4873" max="4873" width="14" style="30" customWidth="1"/>
    <col min="4874" max="4874" width="14.44140625" style="30" customWidth="1"/>
    <col min="4875" max="4875" width="18.88671875" style="30" customWidth="1"/>
    <col min="4876" max="4876" width="20.33203125" style="30" customWidth="1"/>
    <col min="4877" max="4877" width="17.44140625" style="30" customWidth="1"/>
    <col min="4878" max="4878" width="11.44140625" style="30"/>
    <col min="4879" max="4879" width="15.33203125" style="30" customWidth="1"/>
    <col min="4880" max="4881" width="15.109375" style="30" customWidth="1"/>
    <col min="4882" max="4883" width="11.44140625" style="30"/>
    <col min="4884" max="4885" width="15.33203125" style="30" customWidth="1"/>
    <col min="4886" max="4886" width="14" style="30" customWidth="1"/>
    <col min="4887" max="4887" width="13.33203125" style="30" customWidth="1"/>
    <col min="4888" max="4889" width="15.44140625" style="30" customWidth="1"/>
    <col min="4890" max="5123" width="11.44140625" style="30"/>
    <col min="5124" max="5124" width="4.88671875" style="30" customWidth="1"/>
    <col min="5125" max="5125" width="16.44140625" style="30" customWidth="1"/>
    <col min="5126" max="5126" width="25.109375" style="30" customWidth="1"/>
    <col min="5127" max="5128" width="11.44140625" style="30"/>
    <col min="5129" max="5129" width="14" style="30" customWidth="1"/>
    <col min="5130" max="5130" width="14.44140625" style="30" customWidth="1"/>
    <col min="5131" max="5131" width="18.88671875" style="30" customWidth="1"/>
    <col min="5132" max="5132" width="20.33203125" style="30" customWidth="1"/>
    <col min="5133" max="5133" width="17.44140625" style="30" customWidth="1"/>
    <col min="5134" max="5134" width="11.44140625" style="30"/>
    <col min="5135" max="5135" width="15.33203125" style="30" customWidth="1"/>
    <col min="5136" max="5137" width="15.109375" style="30" customWidth="1"/>
    <col min="5138" max="5139" width="11.44140625" style="30"/>
    <col min="5140" max="5141" width="15.33203125" style="30" customWidth="1"/>
    <col min="5142" max="5142" width="14" style="30" customWidth="1"/>
    <col min="5143" max="5143" width="13.33203125" style="30" customWidth="1"/>
    <col min="5144" max="5145" width="15.44140625" style="30" customWidth="1"/>
    <col min="5146" max="5379" width="11.44140625" style="30"/>
    <col min="5380" max="5380" width="4.88671875" style="30" customWidth="1"/>
    <col min="5381" max="5381" width="16.44140625" style="30" customWidth="1"/>
    <col min="5382" max="5382" width="25.109375" style="30" customWidth="1"/>
    <col min="5383" max="5384" width="11.44140625" style="30"/>
    <col min="5385" max="5385" width="14" style="30" customWidth="1"/>
    <col min="5386" max="5386" width="14.44140625" style="30" customWidth="1"/>
    <col min="5387" max="5387" width="18.88671875" style="30" customWidth="1"/>
    <col min="5388" max="5388" width="20.33203125" style="30" customWidth="1"/>
    <col min="5389" max="5389" width="17.44140625" style="30" customWidth="1"/>
    <col min="5390" max="5390" width="11.44140625" style="30"/>
    <col min="5391" max="5391" width="15.33203125" style="30" customWidth="1"/>
    <col min="5392" max="5393" width="15.109375" style="30" customWidth="1"/>
    <col min="5394" max="5395" width="11.44140625" style="30"/>
    <col min="5396" max="5397" width="15.33203125" style="30" customWidth="1"/>
    <col min="5398" max="5398" width="14" style="30" customWidth="1"/>
    <col min="5399" max="5399" width="13.33203125" style="30" customWidth="1"/>
    <col min="5400" max="5401" width="15.44140625" style="30" customWidth="1"/>
    <col min="5402" max="5635" width="11.44140625" style="30"/>
    <col min="5636" max="5636" width="4.88671875" style="30" customWidth="1"/>
    <col min="5637" max="5637" width="16.44140625" style="30" customWidth="1"/>
    <col min="5638" max="5638" width="25.109375" style="30" customWidth="1"/>
    <col min="5639" max="5640" width="11.44140625" style="30"/>
    <col min="5641" max="5641" width="14" style="30" customWidth="1"/>
    <col min="5642" max="5642" width="14.44140625" style="30" customWidth="1"/>
    <col min="5643" max="5643" width="18.88671875" style="30" customWidth="1"/>
    <col min="5644" max="5644" width="20.33203125" style="30" customWidth="1"/>
    <col min="5645" max="5645" width="17.44140625" style="30" customWidth="1"/>
    <col min="5646" max="5646" width="11.44140625" style="30"/>
    <col min="5647" max="5647" width="15.33203125" style="30" customWidth="1"/>
    <col min="5648" max="5649" width="15.109375" style="30" customWidth="1"/>
    <col min="5650" max="5651" width="11.44140625" style="30"/>
    <col min="5652" max="5653" width="15.33203125" style="30" customWidth="1"/>
    <col min="5654" max="5654" width="14" style="30" customWidth="1"/>
    <col min="5655" max="5655" width="13.33203125" style="30" customWidth="1"/>
    <col min="5656" max="5657" width="15.44140625" style="30" customWidth="1"/>
    <col min="5658" max="5891" width="11.44140625" style="30"/>
    <col min="5892" max="5892" width="4.88671875" style="30" customWidth="1"/>
    <col min="5893" max="5893" width="16.44140625" style="30" customWidth="1"/>
    <col min="5894" max="5894" width="25.109375" style="30" customWidth="1"/>
    <col min="5895" max="5896" width="11.44140625" style="30"/>
    <col min="5897" max="5897" width="14" style="30" customWidth="1"/>
    <col min="5898" max="5898" width="14.44140625" style="30" customWidth="1"/>
    <col min="5899" max="5899" width="18.88671875" style="30" customWidth="1"/>
    <col min="5900" max="5900" width="20.33203125" style="30" customWidth="1"/>
    <col min="5901" max="5901" width="17.44140625" style="30" customWidth="1"/>
    <col min="5902" max="5902" width="11.44140625" style="30"/>
    <col min="5903" max="5903" width="15.33203125" style="30" customWidth="1"/>
    <col min="5904" max="5905" width="15.109375" style="30" customWidth="1"/>
    <col min="5906" max="5907" width="11.44140625" style="30"/>
    <col min="5908" max="5909" width="15.33203125" style="30" customWidth="1"/>
    <col min="5910" max="5910" width="14" style="30" customWidth="1"/>
    <col min="5911" max="5911" width="13.33203125" style="30" customWidth="1"/>
    <col min="5912" max="5913" width="15.44140625" style="30" customWidth="1"/>
    <col min="5914" max="6147" width="11.44140625" style="30"/>
    <col min="6148" max="6148" width="4.88671875" style="30" customWidth="1"/>
    <col min="6149" max="6149" width="16.44140625" style="30" customWidth="1"/>
    <col min="6150" max="6150" width="25.109375" style="30" customWidth="1"/>
    <col min="6151" max="6152" width="11.44140625" style="30"/>
    <col min="6153" max="6153" width="14" style="30" customWidth="1"/>
    <col min="6154" max="6154" width="14.44140625" style="30" customWidth="1"/>
    <col min="6155" max="6155" width="18.88671875" style="30" customWidth="1"/>
    <col min="6156" max="6156" width="20.33203125" style="30" customWidth="1"/>
    <col min="6157" max="6157" width="17.44140625" style="30" customWidth="1"/>
    <col min="6158" max="6158" width="11.44140625" style="30"/>
    <col min="6159" max="6159" width="15.33203125" style="30" customWidth="1"/>
    <col min="6160" max="6161" width="15.109375" style="30" customWidth="1"/>
    <col min="6162" max="6163" width="11.44140625" style="30"/>
    <col min="6164" max="6165" width="15.33203125" style="30" customWidth="1"/>
    <col min="6166" max="6166" width="14" style="30" customWidth="1"/>
    <col min="6167" max="6167" width="13.33203125" style="30" customWidth="1"/>
    <col min="6168" max="6169" width="15.44140625" style="30" customWidth="1"/>
    <col min="6170" max="6403" width="11.44140625" style="30"/>
    <col min="6404" max="6404" width="4.88671875" style="30" customWidth="1"/>
    <col min="6405" max="6405" width="16.44140625" style="30" customWidth="1"/>
    <col min="6406" max="6406" width="25.109375" style="30" customWidth="1"/>
    <col min="6407" max="6408" width="11.44140625" style="30"/>
    <col min="6409" max="6409" width="14" style="30" customWidth="1"/>
    <col min="6410" max="6410" width="14.44140625" style="30" customWidth="1"/>
    <col min="6411" max="6411" width="18.88671875" style="30" customWidth="1"/>
    <col min="6412" max="6412" width="20.33203125" style="30" customWidth="1"/>
    <col min="6413" max="6413" width="17.44140625" style="30" customWidth="1"/>
    <col min="6414" max="6414" width="11.44140625" style="30"/>
    <col min="6415" max="6415" width="15.33203125" style="30" customWidth="1"/>
    <col min="6416" max="6417" width="15.109375" style="30" customWidth="1"/>
    <col min="6418" max="6419" width="11.44140625" style="30"/>
    <col min="6420" max="6421" width="15.33203125" style="30" customWidth="1"/>
    <col min="6422" max="6422" width="14" style="30" customWidth="1"/>
    <col min="6423" max="6423" width="13.33203125" style="30" customWidth="1"/>
    <col min="6424" max="6425" width="15.44140625" style="30" customWidth="1"/>
    <col min="6426" max="6659" width="11.44140625" style="30"/>
    <col min="6660" max="6660" width="4.88671875" style="30" customWidth="1"/>
    <col min="6661" max="6661" width="16.44140625" style="30" customWidth="1"/>
    <col min="6662" max="6662" width="25.109375" style="30" customWidth="1"/>
    <col min="6663" max="6664" width="11.44140625" style="30"/>
    <col min="6665" max="6665" width="14" style="30" customWidth="1"/>
    <col min="6666" max="6666" width="14.44140625" style="30" customWidth="1"/>
    <col min="6667" max="6667" width="18.88671875" style="30" customWidth="1"/>
    <col min="6668" max="6668" width="20.33203125" style="30" customWidth="1"/>
    <col min="6669" max="6669" width="17.44140625" style="30" customWidth="1"/>
    <col min="6670" max="6670" width="11.44140625" style="30"/>
    <col min="6671" max="6671" width="15.33203125" style="30" customWidth="1"/>
    <col min="6672" max="6673" width="15.109375" style="30" customWidth="1"/>
    <col min="6674" max="6675" width="11.44140625" style="30"/>
    <col min="6676" max="6677" width="15.33203125" style="30" customWidth="1"/>
    <col min="6678" max="6678" width="14" style="30" customWidth="1"/>
    <col min="6679" max="6679" width="13.33203125" style="30" customWidth="1"/>
    <col min="6680" max="6681" width="15.44140625" style="30" customWidth="1"/>
    <col min="6682" max="6915" width="11.44140625" style="30"/>
    <col min="6916" max="6916" width="4.88671875" style="30" customWidth="1"/>
    <col min="6917" max="6917" width="16.44140625" style="30" customWidth="1"/>
    <col min="6918" max="6918" width="25.109375" style="30" customWidth="1"/>
    <col min="6919" max="6920" width="11.44140625" style="30"/>
    <col min="6921" max="6921" width="14" style="30" customWidth="1"/>
    <col min="6922" max="6922" width="14.44140625" style="30" customWidth="1"/>
    <col min="6923" max="6923" width="18.88671875" style="30" customWidth="1"/>
    <col min="6924" max="6924" width="20.33203125" style="30" customWidth="1"/>
    <col min="6925" max="6925" width="17.44140625" style="30" customWidth="1"/>
    <col min="6926" max="6926" width="11.44140625" style="30"/>
    <col min="6927" max="6927" width="15.33203125" style="30" customWidth="1"/>
    <col min="6928" max="6929" width="15.109375" style="30" customWidth="1"/>
    <col min="6930" max="6931" width="11.44140625" style="30"/>
    <col min="6932" max="6933" width="15.33203125" style="30" customWidth="1"/>
    <col min="6934" max="6934" width="14" style="30" customWidth="1"/>
    <col min="6935" max="6935" width="13.33203125" style="30" customWidth="1"/>
    <col min="6936" max="6937" width="15.44140625" style="30" customWidth="1"/>
    <col min="6938" max="7171" width="11.44140625" style="30"/>
    <col min="7172" max="7172" width="4.88671875" style="30" customWidth="1"/>
    <col min="7173" max="7173" width="16.44140625" style="30" customWidth="1"/>
    <col min="7174" max="7174" width="25.109375" style="30" customWidth="1"/>
    <col min="7175" max="7176" width="11.44140625" style="30"/>
    <col min="7177" max="7177" width="14" style="30" customWidth="1"/>
    <col min="7178" max="7178" width="14.44140625" style="30" customWidth="1"/>
    <col min="7179" max="7179" width="18.88671875" style="30" customWidth="1"/>
    <col min="7180" max="7180" width="20.33203125" style="30" customWidth="1"/>
    <col min="7181" max="7181" width="17.44140625" style="30" customWidth="1"/>
    <col min="7182" max="7182" width="11.44140625" style="30"/>
    <col min="7183" max="7183" width="15.33203125" style="30" customWidth="1"/>
    <col min="7184" max="7185" width="15.109375" style="30" customWidth="1"/>
    <col min="7186" max="7187" width="11.44140625" style="30"/>
    <col min="7188" max="7189" width="15.33203125" style="30" customWidth="1"/>
    <col min="7190" max="7190" width="14" style="30" customWidth="1"/>
    <col min="7191" max="7191" width="13.33203125" style="30" customWidth="1"/>
    <col min="7192" max="7193" width="15.44140625" style="30" customWidth="1"/>
    <col min="7194" max="7427" width="11.44140625" style="30"/>
    <col min="7428" max="7428" width="4.88671875" style="30" customWidth="1"/>
    <col min="7429" max="7429" width="16.44140625" style="30" customWidth="1"/>
    <col min="7430" max="7430" width="25.109375" style="30" customWidth="1"/>
    <col min="7431" max="7432" width="11.44140625" style="30"/>
    <col min="7433" max="7433" width="14" style="30" customWidth="1"/>
    <col min="7434" max="7434" width="14.44140625" style="30" customWidth="1"/>
    <col min="7435" max="7435" width="18.88671875" style="30" customWidth="1"/>
    <col min="7436" max="7436" width="20.33203125" style="30" customWidth="1"/>
    <col min="7437" max="7437" width="17.44140625" style="30" customWidth="1"/>
    <col min="7438" max="7438" width="11.44140625" style="30"/>
    <col min="7439" max="7439" width="15.33203125" style="30" customWidth="1"/>
    <col min="7440" max="7441" width="15.109375" style="30" customWidth="1"/>
    <col min="7442" max="7443" width="11.44140625" style="30"/>
    <col min="7444" max="7445" width="15.33203125" style="30" customWidth="1"/>
    <col min="7446" max="7446" width="14" style="30" customWidth="1"/>
    <col min="7447" max="7447" width="13.33203125" style="30" customWidth="1"/>
    <col min="7448" max="7449" width="15.44140625" style="30" customWidth="1"/>
    <col min="7450" max="7683" width="11.44140625" style="30"/>
    <col min="7684" max="7684" width="4.88671875" style="30" customWidth="1"/>
    <col min="7685" max="7685" width="16.44140625" style="30" customWidth="1"/>
    <col min="7686" max="7686" width="25.109375" style="30" customWidth="1"/>
    <col min="7687" max="7688" width="11.44140625" style="30"/>
    <col min="7689" max="7689" width="14" style="30" customWidth="1"/>
    <col min="7690" max="7690" width="14.44140625" style="30" customWidth="1"/>
    <col min="7691" max="7691" width="18.88671875" style="30" customWidth="1"/>
    <col min="7692" max="7692" width="20.33203125" style="30" customWidth="1"/>
    <col min="7693" max="7693" width="17.44140625" style="30" customWidth="1"/>
    <col min="7694" max="7694" width="11.44140625" style="30"/>
    <col min="7695" max="7695" width="15.33203125" style="30" customWidth="1"/>
    <col min="7696" max="7697" width="15.109375" style="30" customWidth="1"/>
    <col min="7698" max="7699" width="11.44140625" style="30"/>
    <col min="7700" max="7701" width="15.33203125" style="30" customWidth="1"/>
    <col min="7702" max="7702" width="14" style="30" customWidth="1"/>
    <col min="7703" max="7703" width="13.33203125" style="30" customWidth="1"/>
    <col min="7704" max="7705" width="15.44140625" style="30" customWidth="1"/>
    <col min="7706" max="7939" width="11.44140625" style="30"/>
    <col min="7940" max="7940" width="4.88671875" style="30" customWidth="1"/>
    <col min="7941" max="7941" width="16.44140625" style="30" customWidth="1"/>
    <col min="7942" max="7942" width="25.109375" style="30" customWidth="1"/>
    <col min="7943" max="7944" width="11.44140625" style="30"/>
    <col min="7945" max="7945" width="14" style="30" customWidth="1"/>
    <col min="7946" max="7946" width="14.44140625" style="30" customWidth="1"/>
    <col min="7947" max="7947" width="18.88671875" style="30" customWidth="1"/>
    <col min="7948" max="7948" width="20.33203125" style="30" customWidth="1"/>
    <col min="7949" max="7949" width="17.44140625" style="30" customWidth="1"/>
    <col min="7950" max="7950" width="11.44140625" style="30"/>
    <col min="7951" max="7951" width="15.33203125" style="30" customWidth="1"/>
    <col min="7952" max="7953" width="15.109375" style="30" customWidth="1"/>
    <col min="7954" max="7955" width="11.44140625" style="30"/>
    <col min="7956" max="7957" width="15.33203125" style="30" customWidth="1"/>
    <col min="7958" max="7958" width="14" style="30" customWidth="1"/>
    <col min="7959" max="7959" width="13.33203125" style="30" customWidth="1"/>
    <col min="7960" max="7961" width="15.44140625" style="30" customWidth="1"/>
    <col min="7962" max="8195" width="11.44140625" style="30"/>
    <col min="8196" max="8196" width="4.88671875" style="30" customWidth="1"/>
    <col min="8197" max="8197" width="16.44140625" style="30" customWidth="1"/>
    <col min="8198" max="8198" width="25.109375" style="30" customWidth="1"/>
    <col min="8199" max="8200" width="11.44140625" style="30"/>
    <col min="8201" max="8201" width="14" style="30" customWidth="1"/>
    <col min="8202" max="8202" width="14.44140625" style="30" customWidth="1"/>
    <col min="8203" max="8203" width="18.88671875" style="30" customWidth="1"/>
    <col min="8204" max="8204" width="20.33203125" style="30" customWidth="1"/>
    <col min="8205" max="8205" width="17.44140625" style="30" customWidth="1"/>
    <col min="8206" max="8206" width="11.44140625" style="30"/>
    <col min="8207" max="8207" width="15.33203125" style="30" customWidth="1"/>
    <col min="8208" max="8209" width="15.109375" style="30" customWidth="1"/>
    <col min="8210" max="8211" width="11.44140625" style="30"/>
    <col min="8212" max="8213" width="15.33203125" style="30" customWidth="1"/>
    <col min="8214" max="8214" width="14" style="30" customWidth="1"/>
    <col min="8215" max="8215" width="13.33203125" style="30" customWidth="1"/>
    <col min="8216" max="8217" width="15.44140625" style="30" customWidth="1"/>
    <col min="8218" max="8451" width="11.44140625" style="30"/>
    <col min="8452" max="8452" width="4.88671875" style="30" customWidth="1"/>
    <col min="8453" max="8453" width="16.44140625" style="30" customWidth="1"/>
    <col min="8454" max="8454" width="25.109375" style="30" customWidth="1"/>
    <col min="8455" max="8456" width="11.44140625" style="30"/>
    <col min="8457" max="8457" width="14" style="30" customWidth="1"/>
    <col min="8458" max="8458" width="14.44140625" style="30" customWidth="1"/>
    <col min="8459" max="8459" width="18.88671875" style="30" customWidth="1"/>
    <col min="8460" max="8460" width="20.33203125" style="30" customWidth="1"/>
    <col min="8461" max="8461" width="17.44140625" style="30" customWidth="1"/>
    <col min="8462" max="8462" width="11.44140625" style="30"/>
    <col min="8463" max="8463" width="15.33203125" style="30" customWidth="1"/>
    <col min="8464" max="8465" width="15.109375" style="30" customWidth="1"/>
    <col min="8466" max="8467" width="11.44140625" style="30"/>
    <col min="8468" max="8469" width="15.33203125" style="30" customWidth="1"/>
    <col min="8470" max="8470" width="14" style="30" customWidth="1"/>
    <col min="8471" max="8471" width="13.33203125" style="30" customWidth="1"/>
    <col min="8472" max="8473" width="15.44140625" style="30" customWidth="1"/>
    <col min="8474" max="8707" width="11.44140625" style="30"/>
    <col min="8708" max="8708" width="4.88671875" style="30" customWidth="1"/>
    <col min="8709" max="8709" width="16.44140625" style="30" customWidth="1"/>
    <col min="8710" max="8710" width="25.109375" style="30" customWidth="1"/>
    <col min="8711" max="8712" width="11.44140625" style="30"/>
    <col min="8713" max="8713" width="14" style="30" customWidth="1"/>
    <col min="8714" max="8714" width="14.44140625" style="30" customWidth="1"/>
    <col min="8715" max="8715" width="18.88671875" style="30" customWidth="1"/>
    <col min="8716" max="8716" width="20.33203125" style="30" customWidth="1"/>
    <col min="8717" max="8717" width="17.44140625" style="30" customWidth="1"/>
    <col min="8718" max="8718" width="11.44140625" style="30"/>
    <col min="8719" max="8719" width="15.33203125" style="30" customWidth="1"/>
    <col min="8720" max="8721" width="15.109375" style="30" customWidth="1"/>
    <col min="8722" max="8723" width="11.44140625" style="30"/>
    <col min="8724" max="8725" width="15.33203125" style="30" customWidth="1"/>
    <col min="8726" max="8726" width="14" style="30" customWidth="1"/>
    <col min="8727" max="8727" width="13.33203125" style="30" customWidth="1"/>
    <col min="8728" max="8729" width="15.44140625" style="30" customWidth="1"/>
    <col min="8730" max="8963" width="11.44140625" style="30"/>
    <col min="8964" max="8964" width="4.88671875" style="30" customWidth="1"/>
    <col min="8965" max="8965" width="16.44140625" style="30" customWidth="1"/>
    <col min="8966" max="8966" width="25.109375" style="30" customWidth="1"/>
    <col min="8967" max="8968" width="11.44140625" style="30"/>
    <col min="8969" max="8969" width="14" style="30" customWidth="1"/>
    <col min="8970" max="8970" width="14.44140625" style="30" customWidth="1"/>
    <col min="8971" max="8971" width="18.88671875" style="30" customWidth="1"/>
    <col min="8972" max="8972" width="20.33203125" style="30" customWidth="1"/>
    <col min="8973" max="8973" width="17.44140625" style="30" customWidth="1"/>
    <col min="8974" max="8974" width="11.44140625" style="30"/>
    <col min="8975" max="8975" width="15.33203125" style="30" customWidth="1"/>
    <col min="8976" max="8977" width="15.109375" style="30" customWidth="1"/>
    <col min="8978" max="8979" width="11.44140625" style="30"/>
    <col min="8980" max="8981" width="15.33203125" style="30" customWidth="1"/>
    <col min="8982" max="8982" width="14" style="30" customWidth="1"/>
    <col min="8983" max="8983" width="13.33203125" style="30" customWidth="1"/>
    <col min="8984" max="8985" width="15.44140625" style="30" customWidth="1"/>
    <col min="8986" max="9219" width="11.44140625" style="30"/>
    <col min="9220" max="9220" width="4.88671875" style="30" customWidth="1"/>
    <col min="9221" max="9221" width="16.44140625" style="30" customWidth="1"/>
    <col min="9222" max="9222" width="25.109375" style="30" customWidth="1"/>
    <col min="9223" max="9224" width="11.44140625" style="30"/>
    <col min="9225" max="9225" width="14" style="30" customWidth="1"/>
    <col min="9226" max="9226" width="14.44140625" style="30" customWidth="1"/>
    <col min="9227" max="9227" width="18.88671875" style="30" customWidth="1"/>
    <col min="9228" max="9228" width="20.33203125" style="30" customWidth="1"/>
    <col min="9229" max="9229" width="17.44140625" style="30" customWidth="1"/>
    <col min="9230" max="9230" width="11.44140625" style="30"/>
    <col min="9231" max="9231" width="15.33203125" style="30" customWidth="1"/>
    <col min="9232" max="9233" width="15.109375" style="30" customWidth="1"/>
    <col min="9234" max="9235" width="11.44140625" style="30"/>
    <col min="9236" max="9237" width="15.33203125" style="30" customWidth="1"/>
    <col min="9238" max="9238" width="14" style="30" customWidth="1"/>
    <col min="9239" max="9239" width="13.33203125" style="30" customWidth="1"/>
    <col min="9240" max="9241" width="15.44140625" style="30" customWidth="1"/>
    <col min="9242" max="9475" width="11.44140625" style="30"/>
    <col min="9476" max="9476" width="4.88671875" style="30" customWidth="1"/>
    <col min="9477" max="9477" width="16.44140625" style="30" customWidth="1"/>
    <col min="9478" max="9478" width="25.109375" style="30" customWidth="1"/>
    <col min="9479" max="9480" width="11.44140625" style="30"/>
    <col min="9481" max="9481" width="14" style="30" customWidth="1"/>
    <col min="9482" max="9482" width="14.44140625" style="30" customWidth="1"/>
    <col min="9483" max="9483" width="18.88671875" style="30" customWidth="1"/>
    <col min="9484" max="9484" width="20.33203125" style="30" customWidth="1"/>
    <col min="9485" max="9485" width="17.44140625" style="30" customWidth="1"/>
    <col min="9486" max="9486" width="11.44140625" style="30"/>
    <col min="9487" max="9487" width="15.33203125" style="30" customWidth="1"/>
    <col min="9488" max="9489" width="15.109375" style="30" customWidth="1"/>
    <col min="9490" max="9491" width="11.44140625" style="30"/>
    <col min="9492" max="9493" width="15.33203125" style="30" customWidth="1"/>
    <col min="9494" max="9494" width="14" style="30" customWidth="1"/>
    <col min="9495" max="9495" width="13.33203125" style="30" customWidth="1"/>
    <col min="9496" max="9497" width="15.44140625" style="30" customWidth="1"/>
    <col min="9498" max="9731" width="11.44140625" style="30"/>
    <col min="9732" max="9732" width="4.88671875" style="30" customWidth="1"/>
    <col min="9733" max="9733" width="16.44140625" style="30" customWidth="1"/>
    <col min="9734" max="9734" width="25.109375" style="30" customWidth="1"/>
    <col min="9735" max="9736" width="11.44140625" style="30"/>
    <col min="9737" max="9737" width="14" style="30" customWidth="1"/>
    <col min="9738" max="9738" width="14.44140625" style="30" customWidth="1"/>
    <col min="9739" max="9739" width="18.88671875" style="30" customWidth="1"/>
    <col min="9740" max="9740" width="20.33203125" style="30" customWidth="1"/>
    <col min="9741" max="9741" width="17.44140625" style="30" customWidth="1"/>
    <col min="9742" max="9742" width="11.44140625" style="30"/>
    <col min="9743" max="9743" width="15.33203125" style="30" customWidth="1"/>
    <col min="9744" max="9745" width="15.109375" style="30" customWidth="1"/>
    <col min="9746" max="9747" width="11.44140625" style="30"/>
    <col min="9748" max="9749" width="15.33203125" style="30" customWidth="1"/>
    <col min="9750" max="9750" width="14" style="30" customWidth="1"/>
    <col min="9751" max="9751" width="13.33203125" style="30" customWidth="1"/>
    <col min="9752" max="9753" width="15.44140625" style="30" customWidth="1"/>
    <col min="9754" max="9987" width="11.44140625" style="30"/>
    <col min="9988" max="9988" width="4.88671875" style="30" customWidth="1"/>
    <col min="9989" max="9989" width="16.44140625" style="30" customWidth="1"/>
    <col min="9990" max="9990" width="25.109375" style="30" customWidth="1"/>
    <col min="9991" max="9992" width="11.44140625" style="30"/>
    <col min="9993" max="9993" width="14" style="30" customWidth="1"/>
    <col min="9994" max="9994" width="14.44140625" style="30" customWidth="1"/>
    <col min="9995" max="9995" width="18.88671875" style="30" customWidth="1"/>
    <col min="9996" max="9996" width="20.33203125" style="30" customWidth="1"/>
    <col min="9997" max="9997" width="17.44140625" style="30" customWidth="1"/>
    <col min="9998" max="9998" width="11.44140625" style="30"/>
    <col min="9999" max="9999" width="15.33203125" style="30" customWidth="1"/>
    <col min="10000" max="10001" width="15.109375" style="30" customWidth="1"/>
    <col min="10002" max="10003" width="11.44140625" style="30"/>
    <col min="10004" max="10005" width="15.33203125" style="30" customWidth="1"/>
    <col min="10006" max="10006" width="14" style="30" customWidth="1"/>
    <col min="10007" max="10007" width="13.33203125" style="30" customWidth="1"/>
    <col min="10008" max="10009" width="15.44140625" style="30" customWidth="1"/>
    <col min="10010" max="10243" width="11.44140625" style="30"/>
    <col min="10244" max="10244" width="4.88671875" style="30" customWidth="1"/>
    <col min="10245" max="10245" width="16.44140625" style="30" customWidth="1"/>
    <col min="10246" max="10246" width="25.109375" style="30" customWidth="1"/>
    <col min="10247" max="10248" width="11.44140625" style="30"/>
    <col min="10249" max="10249" width="14" style="30" customWidth="1"/>
    <col min="10250" max="10250" width="14.44140625" style="30" customWidth="1"/>
    <col min="10251" max="10251" width="18.88671875" style="30" customWidth="1"/>
    <col min="10252" max="10252" width="20.33203125" style="30" customWidth="1"/>
    <col min="10253" max="10253" width="17.44140625" style="30" customWidth="1"/>
    <col min="10254" max="10254" width="11.44140625" style="30"/>
    <col min="10255" max="10255" width="15.33203125" style="30" customWidth="1"/>
    <col min="10256" max="10257" width="15.109375" style="30" customWidth="1"/>
    <col min="10258" max="10259" width="11.44140625" style="30"/>
    <col min="10260" max="10261" width="15.33203125" style="30" customWidth="1"/>
    <col min="10262" max="10262" width="14" style="30" customWidth="1"/>
    <col min="10263" max="10263" width="13.33203125" style="30" customWidth="1"/>
    <col min="10264" max="10265" width="15.44140625" style="30" customWidth="1"/>
    <col min="10266" max="10499" width="11.44140625" style="30"/>
    <col min="10500" max="10500" width="4.88671875" style="30" customWidth="1"/>
    <col min="10501" max="10501" width="16.44140625" style="30" customWidth="1"/>
    <col min="10502" max="10502" width="25.109375" style="30" customWidth="1"/>
    <col min="10503" max="10504" width="11.44140625" style="30"/>
    <col min="10505" max="10505" width="14" style="30" customWidth="1"/>
    <col min="10506" max="10506" width="14.44140625" style="30" customWidth="1"/>
    <col min="10507" max="10507" width="18.88671875" style="30" customWidth="1"/>
    <col min="10508" max="10508" width="20.33203125" style="30" customWidth="1"/>
    <col min="10509" max="10509" width="17.44140625" style="30" customWidth="1"/>
    <col min="10510" max="10510" width="11.44140625" style="30"/>
    <col min="10511" max="10511" width="15.33203125" style="30" customWidth="1"/>
    <col min="10512" max="10513" width="15.109375" style="30" customWidth="1"/>
    <col min="10514" max="10515" width="11.44140625" style="30"/>
    <col min="10516" max="10517" width="15.33203125" style="30" customWidth="1"/>
    <col min="10518" max="10518" width="14" style="30" customWidth="1"/>
    <col min="10519" max="10519" width="13.33203125" style="30" customWidth="1"/>
    <col min="10520" max="10521" width="15.44140625" style="30" customWidth="1"/>
    <col min="10522" max="10755" width="11.44140625" style="30"/>
    <col min="10756" max="10756" width="4.88671875" style="30" customWidth="1"/>
    <col min="10757" max="10757" width="16.44140625" style="30" customWidth="1"/>
    <col min="10758" max="10758" width="25.109375" style="30" customWidth="1"/>
    <col min="10759" max="10760" width="11.44140625" style="30"/>
    <col min="10761" max="10761" width="14" style="30" customWidth="1"/>
    <col min="10762" max="10762" width="14.44140625" style="30" customWidth="1"/>
    <col min="10763" max="10763" width="18.88671875" style="30" customWidth="1"/>
    <col min="10764" max="10764" width="20.33203125" style="30" customWidth="1"/>
    <col min="10765" max="10765" width="17.44140625" style="30" customWidth="1"/>
    <col min="10766" max="10766" width="11.44140625" style="30"/>
    <col min="10767" max="10767" width="15.33203125" style="30" customWidth="1"/>
    <col min="10768" max="10769" width="15.109375" style="30" customWidth="1"/>
    <col min="10770" max="10771" width="11.44140625" style="30"/>
    <col min="10772" max="10773" width="15.33203125" style="30" customWidth="1"/>
    <col min="10774" max="10774" width="14" style="30" customWidth="1"/>
    <col min="10775" max="10775" width="13.33203125" style="30" customWidth="1"/>
    <col min="10776" max="10777" width="15.44140625" style="30" customWidth="1"/>
    <col min="10778" max="11011" width="11.44140625" style="30"/>
    <col min="11012" max="11012" width="4.88671875" style="30" customWidth="1"/>
    <col min="11013" max="11013" width="16.44140625" style="30" customWidth="1"/>
    <col min="11014" max="11014" width="25.109375" style="30" customWidth="1"/>
    <col min="11015" max="11016" width="11.44140625" style="30"/>
    <col min="11017" max="11017" width="14" style="30" customWidth="1"/>
    <col min="11018" max="11018" width="14.44140625" style="30" customWidth="1"/>
    <col min="11019" max="11019" width="18.88671875" style="30" customWidth="1"/>
    <col min="11020" max="11020" width="20.33203125" style="30" customWidth="1"/>
    <col min="11021" max="11021" width="17.44140625" style="30" customWidth="1"/>
    <col min="11022" max="11022" width="11.44140625" style="30"/>
    <col min="11023" max="11023" width="15.33203125" style="30" customWidth="1"/>
    <col min="11024" max="11025" width="15.109375" style="30" customWidth="1"/>
    <col min="11026" max="11027" width="11.44140625" style="30"/>
    <col min="11028" max="11029" width="15.33203125" style="30" customWidth="1"/>
    <col min="11030" max="11030" width="14" style="30" customWidth="1"/>
    <col min="11031" max="11031" width="13.33203125" style="30" customWidth="1"/>
    <col min="11032" max="11033" width="15.44140625" style="30" customWidth="1"/>
    <col min="11034" max="11267" width="11.44140625" style="30"/>
    <col min="11268" max="11268" width="4.88671875" style="30" customWidth="1"/>
    <col min="11269" max="11269" width="16.44140625" style="30" customWidth="1"/>
    <col min="11270" max="11270" width="25.109375" style="30" customWidth="1"/>
    <col min="11271" max="11272" width="11.44140625" style="30"/>
    <col min="11273" max="11273" width="14" style="30" customWidth="1"/>
    <col min="11274" max="11274" width="14.44140625" style="30" customWidth="1"/>
    <col min="11275" max="11275" width="18.88671875" style="30" customWidth="1"/>
    <col min="11276" max="11276" width="20.33203125" style="30" customWidth="1"/>
    <col min="11277" max="11277" width="17.44140625" style="30" customWidth="1"/>
    <col min="11278" max="11278" width="11.44140625" style="30"/>
    <col min="11279" max="11279" width="15.33203125" style="30" customWidth="1"/>
    <col min="11280" max="11281" width="15.109375" style="30" customWidth="1"/>
    <col min="11282" max="11283" width="11.44140625" style="30"/>
    <col min="11284" max="11285" width="15.33203125" style="30" customWidth="1"/>
    <col min="11286" max="11286" width="14" style="30" customWidth="1"/>
    <col min="11287" max="11287" width="13.33203125" style="30" customWidth="1"/>
    <col min="11288" max="11289" width="15.44140625" style="30" customWidth="1"/>
    <col min="11290" max="11523" width="11.44140625" style="30"/>
    <col min="11524" max="11524" width="4.88671875" style="30" customWidth="1"/>
    <col min="11525" max="11525" width="16.44140625" style="30" customWidth="1"/>
    <col min="11526" max="11526" width="25.109375" style="30" customWidth="1"/>
    <col min="11527" max="11528" width="11.44140625" style="30"/>
    <col min="11529" max="11529" width="14" style="30" customWidth="1"/>
    <col min="11530" max="11530" width="14.44140625" style="30" customWidth="1"/>
    <col min="11531" max="11531" width="18.88671875" style="30" customWidth="1"/>
    <col min="11532" max="11532" width="20.33203125" style="30" customWidth="1"/>
    <col min="11533" max="11533" width="17.44140625" style="30" customWidth="1"/>
    <col min="11534" max="11534" width="11.44140625" style="30"/>
    <col min="11535" max="11535" width="15.33203125" style="30" customWidth="1"/>
    <col min="11536" max="11537" width="15.109375" style="30" customWidth="1"/>
    <col min="11538" max="11539" width="11.44140625" style="30"/>
    <col min="11540" max="11541" width="15.33203125" style="30" customWidth="1"/>
    <col min="11542" max="11542" width="14" style="30" customWidth="1"/>
    <col min="11543" max="11543" width="13.33203125" style="30" customWidth="1"/>
    <col min="11544" max="11545" width="15.44140625" style="30" customWidth="1"/>
    <col min="11546" max="11779" width="11.44140625" style="30"/>
    <col min="11780" max="11780" width="4.88671875" style="30" customWidth="1"/>
    <col min="11781" max="11781" width="16.44140625" style="30" customWidth="1"/>
    <col min="11782" max="11782" width="25.109375" style="30" customWidth="1"/>
    <col min="11783" max="11784" width="11.44140625" style="30"/>
    <col min="11785" max="11785" width="14" style="30" customWidth="1"/>
    <col min="11786" max="11786" width="14.44140625" style="30" customWidth="1"/>
    <col min="11787" max="11787" width="18.88671875" style="30" customWidth="1"/>
    <col min="11788" max="11788" width="20.33203125" style="30" customWidth="1"/>
    <col min="11789" max="11789" width="17.44140625" style="30" customWidth="1"/>
    <col min="11790" max="11790" width="11.44140625" style="30"/>
    <col min="11791" max="11791" width="15.33203125" style="30" customWidth="1"/>
    <col min="11792" max="11793" width="15.109375" style="30" customWidth="1"/>
    <col min="11794" max="11795" width="11.44140625" style="30"/>
    <col min="11796" max="11797" width="15.33203125" style="30" customWidth="1"/>
    <col min="11798" max="11798" width="14" style="30" customWidth="1"/>
    <col min="11799" max="11799" width="13.33203125" style="30" customWidth="1"/>
    <col min="11800" max="11801" width="15.44140625" style="30" customWidth="1"/>
    <col min="11802" max="12035" width="11.44140625" style="30"/>
    <col min="12036" max="12036" width="4.88671875" style="30" customWidth="1"/>
    <col min="12037" max="12037" width="16.44140625" style="30" customWidth="1"/>
    <col min="12038" max="12038" width="25.109375" style="30" customWidth="1"/>
    <col min="12039" max="12040" width="11.44140625" style="30"/>
    <col min="12041" max="12041" width="14" style="30" customWidth="1"/>
    <col min="12042" max="12042" width="14.44140625" style="30" customWidth="1"/>
    <col min="12043" max="12043" width="18.88671875" style="30" customWidth="1"/>
    <col min="12044" max="12044" width="20.33203125" style="30" customWidth="1"/>
    <col min="12045" max="12045" width="17.44140625" style="30" customWidth="1"/>
    <col min="12046" max="12046" width="11.44140625" style="30"/>
    <col min="12047" max="12047" width="15.33203125" style="30" customWidth="1"/>
    <col min="12048" max="12049" width="15.109375" style="30" customWidth="1"/>
    <col min="12050" max="12051" width="11.44140625" style="30"/>
    <col min="12052" max="12053" width="15.33203125" style="30" customWidth="1"/>
    <col min="12054" max="12054" width="14" style="30" customWidth="1"/>
    <col min="12055" max="12055" width="13.33203125" style="30" customWidth="1"/>
    <col min="12056" max="12057" width="15.44140625" style="30" customWidth="1"/>
    <col min="12058" max="12291" width="11.44140625" style="30"/>
    <col min="12292" max="12292" width="4.88671875" style="30" customWidth="1"/>
    <col min="12293" max="12293" width="16.44140625" style="30" customWidth="1"/>
    <col min="12294" max="12294" width="25.109375" style="30" customWidth="1"/>
    <col min="12295" max="12296" width="11.44140625" style="30"/>
    <col min="12297" max="12297" width="14" style="30" customWidth="1"/>
    <col min="12298" max="12298" width="14.44140625" style="30" customWidth="1"/>
    <col min="12299" max="12299" width="18.88671875" style="30" customWidth="1"/>
    <col min="12300" max="12300" width="20.33203125" style="30" customWidth="1"/>
    <col min="12301" max="12301" width="17.44140625" style="30" customWidth="1"/>
    <col min="12302" max="12302" width="11.44140625" style="30"/>
    <col min="12303" max="12303" width="15.33203125" style="30" customWidth="1"/>
    <col min="12304" max="12305" width="15.109375" style="30" customWidth="1"/>
    <col min="12306" max="12307" width="11.44140625" style="30"/>
    <col min="12308" max="12309" width="15.33203125" style="30" customWidth="1"/>
    <col min="12310" max="12310" width="14" style="30" customWidth="1"/>
    <col min="12311" max="12311" width="13.33203125" style="30" customWidth="1"/>
    <col min="12312" max="12313" width="15.44140625" style="30" customWidth="1"/>
    <col min="12314" max="12547" width="11.44140625" style="30"/>
    <col min="12548" max="12548" width="4.88671875" style="30" customWidth="1"/>
    <col min="12549" max="12549" width="16.44140625" style="30" customWidth="1"/>
    <col min="12550" max="12550" width="25.109375" style="30" customWidth="1"/>
    <col min="12551" max="12552" width="11.44140625" style="30"/>
    <col min="12553" max="12553" width="14" style="30" customWidth="1"/>
    <col min="12554" max="12554" width="14.44140625" style="30" customWidth="1"/>
    <col min="12555" max="12555" width="18.88671875" style="30" customWidth="1"/>
    <col min="12556" max="12556" width="20.33203125" style="30" customWidth="1"/>
    <col min="12557" max="12557" width="17.44140625" style="30" customWidth="1"/>
    <col min="12558" max="12558" width="11.44140625" style="30"/>
    <col min="12559" max="12559" width="15.33203125" style="30" customWidth="1"/>
    <col min="12560" max="12561" width="15.109375" style="30" customWidth="1"/>
    <col min="12562" max="12563" width="11.44140625" style="30"/>
    <col min="12564" max="12565" width="15.33203125" style="30" customWidth="1"/>
    <col min="12566" max="12566" width="14" style="30" customWidth="1"/>
    <col min="12567" max="12567" width="13.33203125" style="30" customWidth="1"/>
    <col min="12568" max="12569" width="15.44140625" style="30" customWidth="1"/>
    <col min="12570" max="12803" width="11.44140625" style="30"/>
    <col min="12804" max="12804" width="4.88671875" style="30" customWidth="1"/>
    <col min="12805" max="12805" width="16.44140625" style="30" customWidth="1"/>
    <col min="12806" max="12806" width="25.109375" style="30" customWidth="1"/>
    <col min="12807" max="12808" width="11.44140625" style="30"/>
    <col min="12809" max="12809" width="14" style="30" customWidth="1"/>
    <col min="12810" max="12810" width="14.44140625" style="30" customWidth="1"/>
    <col min="12811" max="12811" width="18.88671875" style="30" customWidth="1"/>
    <col min="12812" max="12812" width="20.33203125" style="30" customWidth="1"/>
    <col min="12813" max="12813" width="17.44140625" style="30" customWidth="1"/>
    <col min="12814" max="12814" width="11.44140625" style="30"/>
    <col min="12815" max="12815" width="15.33203125" style="30" customWidth="1"/>
    <col min="12816" max="12817" width="15.109375" style="30" customWidth="1"/>
    <col min="12818" max="12819" width="11.44140625" style="30"/>
    <col min="12820" max="12821" width="15.33203125" style="30" customWidth="1"/>
    <col min="12822" max="12822" width="14" style="30" customWidth="1"/>
    <col min="12823" max="12823" width="13.33203125" style="30" customWidth="1"/>
    <col min="12824" max="12825" width="15.44140625" style="30" customWidth="1"/>
    <col min="12826" max="13059" width="11.44140625" style="30"/>
    <col min="13060" max="13060" width="4.88671875" style="30" customWidth="1"/>
    <col min="13061" max="13061" width="16.44140625" style="30" customWidth="1"/>
    <col min="13062" max="13062" width="25.109375" style="30" customWidth="1"/>
    <col min="13063" max="13064" width="11.44140625" style="30"/>
    <col min="13065" max="13065" width="14" style="30" customWidth="1"/>
    <col min="13066" max="13066" width="14.44140625" style="30" customWidth="1"/>
    <col min="13067" max="13067" width="18.88671875" style="30" customWidth="1"/>
    <col min="13068" max="13068" width="20.33203125" style="30" customWidth="1"/>
    <col min="13069" max="13069" width="17.44140625" style="30" customWidth="1"/>
    <col min="13070" max="13070" width="11.44140625" style="30"/>
    <col min="13071" max="13071" width="15.33203125" style="30" customWidth="1"/>
    <col min="13072" max="13073" width="15.109375" style="30" customWidth="1"/>
    <col min="13074" max="13075" width="11.44140625" style="30"/>
    <col min="13076" max="13077" width="15.33203125" style="30" customWidth="1"/>
    <col min="13078" max="13078" width="14" style="30" customWidth="1"/>
    <col min="13079" max="13079" width="13.33203125" style="30" customWidth="1"/>
    <col min="13080" max="13081" width="15.44140625" style="30" customWidth="1"/>
    <col min="13082" max="13315" width="11.44140625" style="30"/>
    <col min="13316" max="13316" width="4.88671875" style="30" customWidth="1"/>
    <col min="13317" max="13317" width="16.44140625" style="30" customWidth="1"/>
    <col min="13318" max="13318" width="25.109375" style="30" customWidth="1"/>
    <col min="13319" max="13320" width="11.44140625" style="30"/>
    <col min="13321" max="13321" width="14" style="30" customWidth="1"/>
    <col min="13322" max="13322" width="14.44140625" style="30" customWidth="1"/>
    <col min="13323" max="13323" width="18.88671875" style="30" customWidth="1"/>
    <col min="13324" max="13324" width="20.33203125" style="30" customWidth="1"/>
    <col min="13325" max="13325" width="17.44140625" style="30" customWidth="1"/>
    <col min="13326" max="13326" width="11.44140625" style="30"/>
    <col min="13327" max="13327" width="15.33203125" style="30" customWidth="1"/>
    <col min="13328" max="13329" width="15.109375" style="30" customWidth="1"/>
    <col min="13330" max="13331" width="11.44140625" style="30"/>
    <col min="13332" max="13333" width="15.33203125" style="30" customWidth="1"/>
    <col min="13334" max="13334" width="14" style="30" customWidth="1"/>
    <col min="13335" max="13335" width="13.33203125" style="30" customWidth="1"/>
    <col min="13336" max="13337" width="15.44140625" style="30" customWidth="1"/>
    <col min="13338" max="13571" width="11.44140625" style="30"/>
    <col min="13572" max="13572" width="4.88671875" style="30" customWidth="1"/>
    <col min="13573" max="13573" width="16.44140625" style="30" customWidth="1"/>
    <col min="13574" max="13574" width="25.109375" style="30" customWidth="1"/>
    <col min="13575" max="13576" width="11.44140625" style="30"/>
    <col min="13577" max="13577" width="14" style="30" customWidth="1"/>
    <col min="13578" max="13578" width="14.44140625" style="30" customWidth="1"/>
    <col min="13579" max="13579" width="18.88671875" style="30" customWidth="1"/>
    <col min="13580" max="13580" width="20.33203125" style="30" customWidth="1"/>
    <col min="13581" max="13581" width="17.44140625" style="30" customWidth="1"/>
    <col min="13582" max="13582" width="11.44140625" style="30"/>
    <col min="13583" max="13583" width="15.33203125" style="30" customWidth="1"/>
    <col min="13584" max="13585" width="15.109375" style="30" customWidth="1"/>
    <col min="13586" max="13587" width="11.44140625" style="30"/>
    <col min="13588" max="13589" width="15.33203125" style="30" customWidth="1"/>
    <col min="13590" max="13590" width="14" style="30" customWidth="1"/>
    <col min="13591" max="13591" width="13.33203125" style="30" customWidth="1"/>
    <col min="13592" max="13593" width="15.44140625" style="30" customWidth="1"/>
    <col min="13594" max="13827" width="11.44140625" style="30"/>
    <col min="13828" max="13828" width="4.88671875" style="30" customWidth="1"/>
    <col min="13829" max="13829" width="16.44140625" style="30" customWidth="1"/>
    <col min="13830" max="13830" width="25.109375" style="30" customWidth="1"/>
    <col min="13831" max="13832" width="11.44140625" style="30"/>
    <col min="13833" max="13833" width="14" style="30" customWidth="1"/>
    <col min="13834" max="13834" width="14.44140625" style="30" customWidth="1"/>
    <col min="13835" max="13835" width="18.88671875" style="30" customWidth="1"/>
    <col min="13836" max="13836" width="20.33203125" style="30" customWidth="1"/>
    <col min="13837" max="13837" width="17.44140625" style="30" customWidth="1"/>
    <col min="13838" max="13838" width="11.44140625" style="30"/>
    <col min="13839" max="13839" width="15.33203125" style="30" customWidth="1"/>
    <col min="13840" max="13841" width="15.109375" style="30" customWidth="1"/>
    <col min="13842" max="13843" width="11.44140625" style="30"/>
    <col min="13844" max="13845" width="15.33203125" style="30" customWidth="1"/>
    <col min="13846" max="13846" width="14" style="30" customWidth="1"/>
    <col min="13847" max="13847" width="13.33203125" style="30" customWidth="1"/>
    <col min="13848" max="13849" width="15.44140625" style="30" customWidth="1"/>
    <col min="13850" max="14083" width="11.44140625" style="30"/>
    <col min="14084" max="14084" width="4.88671875" style="30" customWidth="1"/>
    <col min="14085" max="14085" width="16.44140625" style="30" customWidth="1"/>
    <col min="14086" max="14086" width="25.109375" style="30" customWidth="1"/>
    <col min="14087" max="14088" width="11.44140625" style="30"/>
    <col min="14089" max="14089" width="14" style="30" customWidth="1"/>
    <col min="14090" max="14090" width="14.44140625" style="30" customWidth="1"/>
    <col min="14091" max="14091" width="18.88671875" style="30" customWidth="1"/>
    <col min="14092" max="14092" width="20.33203125" style="30" customWidth="1"/>
    <col min="14093" max="14093" width="17.44140625" style="30" customWidth="1"/>
    <col min="14094" max="14094" width="11.44140625" style="30"/>
    <col min="14095" max="14095" width="15.33203125" style="30" customWidth="1"/>
    <col min="14096" max="14097" width="15.109375" style="30" customWidth="1"/>
    <col min="14098" max="14099" width="11.44140625" style="30"/>
    <col min="14100" max="14101" width="15.33203125" style="30" customWidth="1"/>
    <col min="14102" max="14102" width="14" style="30" customWidth="1"/>
    <col min="14103" max="14103" width="13.33203125" style="30" customWidth="1"/>
    <col min="14104" max="14105" width="15.44140625" style="30" customWidth="1"/>
    <col min="14106" max="14339" width="11.44140625" style="30"/>
    <col min="14340" max="14340" width="4.88671875" style="30" customWidth="1"/>
    <col min="14341" max="14341" width="16.44140625" style="30" customWidth="1"/>
    <col min="14342" max="14342" width="25.109375" style="30" customWidth="1"/>
    <col min="14343" max="14344" width="11.44140625" style="30"/>
    <col min="14345" max="14345" width="14" style="30" customWidth="1"/>
    <col min="14346" max="14346" width="14.44140625" style="30" customWidth="1"/>
    <col min="14347" max="14347" width="18.88671875" style="30" customWidth="1"/>
    <col min="14348" max="14348" width="20.33203125" style="30" customWidth="1"/>
    <col min="14349" max="14349" width="17.44140625" style="30" customWidth="1"/>
    <col min="14350" max="14350" width="11.44140625" style="30"/>
    <col min="14351" max="14351" width="15.33203125" style="30" customWidth="1"/>
    <col min="14352" max="14353" width="15.109375" style="30" customWidth="1"/>
    <col min="14354" max="14355" width="11.44140625" style="30"/>
    <col min="14356" max="14357" width="15.33203125" style="30" customWidth="1"/>
    <col min="14358" max="14358" width="14" style="30" customWidth="1"/>
    <col min="14359" max="14359" width="13.33203125" style="30" customWidth="1"/>
    <col min="14360" max="14361" width="15.44140625" style="30" customWidth="1"/>
    <col min="14362" max="14595" width="11.44140625" style="30"/>
    <col min="14596" max="14596" width="4.88671875" style="30" customWidth="1"/>
    <col min="14597" max="14597" width="16.44140625" style="30" customWidth="1"/>
    <col min="14598" max="14598" width="25.109375" style="30" customWidth="1"/>
    <col min="14599" max="14600" width="11.44140625" style="30"/>
    <col min="14601" max="14601" width="14" style="30" customWidth="1"/>
    <col min="14602" max="14602" width="14.44140625" style="30" customWidth="1"/>
    <col min="14603" max="14603" width="18.88671875" style="30" customWidth="1"/>
    <col min="14604" max="14604" width="20.33203125" style="30" customWidth="1"/>
    <col min="14605" max="14605" width="17.44140625" style="30" customWidth="1"/>
    <col min="14606" max="14606" width="11.44140625" style="30"/>
    <col min="14607" max="14607" width="15.33203125" style="30" customWidth="1"/>
    <col min="14608" max="14609" width="15.109375" style="30" customWidth="1"/>
    <col min="14610" max="14611" width="11.44140625" style="30"/>
    <col min="14612" max="14613" width="15.33203125" style="30" customWidth="1"/>
    <col min="14614" max="14614" width="14" style="30" customWidth="1"/>
    <col min="14615" max="14615" width="13.33203125" style="30" customWidth="1"/>
    <col min="14616" max="14617" width="15.44140625" style="30" customWidth="1"/>
    <col min="14618" max="14851" width="11.44140625" style="30"/>
    <col min="14852" max="14852" width="4.88671875" style="30" customWidth="1"/>
    <col min="14853" max="14853" width="16.44140625" style="30" customWidth="1"/>
    <col min="14854" max="14854" width="25.109375" style="30" customWidth="1"/>
    <col min="14855" max="14856" width="11.44140625" style="30"/>
    <col min="14857" max="14857" width="14" style="30" customWidth="1"/>
    <col min="14858" max="14858" width="14.44140625" style="30" customWidth="1"/>
    <col min="14859" max="14859" width="18.88671875" style="30" customWidth="1"/>
    <col min="14860" max="14860" width="20.33203125" style="30" customWidth="1"/>
    <col min="14861" max="14861" width="17.44140625" style="30" customWidth="1"/>
    <col min="14862" max="14862" width="11.44140625" style="30"/>
    <col min="14863" max="14863" width="15.33203125" style="30" customWidth="1"/>
    <col min="14864" max="14865" width="15.109375" style="30" customWidth="1"/>
    <col min="14866" max="14867" width="11.44140625" style="30"/>
    <col min="14868" max="14869" width="15.33203125" style="30" customWidth="1"/>
    <col min="14870" max="14870" width="14" style="30" customWidth="1"/>
    <col min="14871" max="14871" width="13.33203125" style="30" customWidth="1"/>
    <col min="14872" max="14873" width="15.44140625" style="30" customWidth="1"/>
    <col min="14874" max="15107" width="11.44140625" style="30"/>
    <col min="15108" max="15108" width="4.88671875" style="30" customWidth="1"/>
    <col min="15109" max="15109" width="16.44140625" style="30" customWidth="1"/>
    <col min="15110" max="15110" width="25.109375" style="30" customWidth="1"/>
    <col min="15111" max="15112" width="11.44140625" style="30"/>
    <col min="15113" max="15113" width="14" style="30" customWidth="1"/>
    <col min="15114" max="15114" width="14.44140625" style="30" customWidth="1"/>
    <col min="15115" max="15115" width="18.88671875" style="30" customWidth="1"/>
    <col min="15116" max="15116" width="20.33203125" style="30" customWidth="1"/>
    <col min="15117" max="15117" width="17.44140625" style="30" customWidth="1"/>
    <col min="15118" max="15118" width="11.44140625" style="30"/>
    <col min="15119" max="15119" width="15.33203125" style="30" customWidth="1"/>
    <col min="15120" max="15121" width="15.109375" style="30" customWidth="1"/>
    <col min="15122" max="15123" width="11.44140625" style="30"/>
    <col min="15124" max="15125" width="15.33203125" style="30" customWidth="1"/>
    <col min="15126" max="15126" width="14" style="30" customWidth="1"/>
    <col min="15127" max="15127" width="13.33203125" style="30" customWidth="1"/>
    <col min="15128" max="15129" width="15.44140625" style="30" customWidth="1"/>
    <col min="15130" max="15363" width="11.44140625" style="30"/>
    <col min="15364" max="15364" width="4.88671875" style="30" customWidth="1"/>
    <col min="15365" max="15365" width="16.44140625" style="30" customWidth="1"/>
    <col min="15366" max="15366" width="25.109375" style="30" customWidth="1"/>
    <col min="15367" max="15368" width="11.44140625" style="30"/>
    <col min="15369" max="15369" width="14" style="30" customWidth="1"/>
    <col min="15370" max="15370" width="14.44140625" style="30" customWidth="1"/>
    <col min="15371" max="15371" width="18.88671875" style="30" customWidth="1"/>
    <col min="15372" max="15372" width="20.33203125" style="30" customWidth="1"/>
    <col min="15373" max="15373" width="17.44140625" style="30" customWidth="1"/>
    <col min="15374" max="15374" width="11.44140625" style="30"/>
    <col min="15375" max="15375" width="15.33203125" style="30" customWidth="1"/>
    <col min="15376" max="15377" width="15.109375" style="30" customWidth="1"/>
    <col min="15378" max="15379" width="11.44140625" style="30"/>
    <col min="15380" max="15381" width="15.33203125" style="30" customWidth="1"/>
    <col min="15382" max="15382" width="14" style="30" customWidth="1"/>
    <col min="15383" max="15383" width="13.33203125" style="30" customWidth="1"/>
    <col min="15384" max="15385" width="15.44140625" style="30" customWidth="1"/>
    <col min="15386" max="15619" width="11.44140625" style="30"/>
    <col min="15620" max="15620" width="4.88671875" style="30" customWidth="1"/>
    <col min="15621" max="15621" width="16.44140625" style="30" customWidth="1"/>
    <col min="15622" max="15622" width="25.109375" style="30" customWidth="1"/>
    <col min="15623" max="15624" width="11.44140625" style="30"/>
    <col min="15625" max="15625" width="14" style="30" customWidth="1"/>
    <col min="15626" max="15626" width="14.44140625" style="30" customWidth="1"/>
    <col min="15627" max="15627" width="18.88671875" style="30" customWidth="1"/>
    <col min="15628" max="15628" width="20.33203125" style="30" customWidth="1"/>
    <col min="15629" max="15629" width="17.44140625" style="30" customWidth="1"/>
    <col min="15630" max="15630" width="11.44140625" style="30"/>
    <col min="15631" max="15631" width="15.33203125" style="30" customWidth="1"/>
    <col min="15632" max="15633" width="15.109375" style="30" customWidth="1"/>
    <col min="15634" max="15635" width="11.44140625" style="30"/>
    <col min="15636" max="15637" width="15.33203125" style="30" customWidth="1"/>
    <col min="15638" max="15638" width="14" style="30" customWidth="1"/>
    <col min="15639" max="15639" width="13.33203125" style="30" customWidth="1"/>
    <col min="15640" max="15641" width="15.44140625" style="30" customWidth="1"/>
    <col min="15642" max="15875" width="11.44140625" style="30"/>
    <col min="15876" max="15876" width="4.88671875" style="30" customWidth="1"/>
    <col min="15877" max="15877" width="16.44140625" style="30" customWidth="1"/>
    <col min="15878" max="15878" width="25.109375" style="30" customWidth="1"/>
    <col min="15879" max="15880" width="11.44140625" style="30"/>
    <col min="15881" max="15881" width="14" style="30" customWidth="1"/>
    <col min="15882" max="15882" width="14.44140625" style="30" customWidth="1"/>
    <col min="15883" max="15883" width="18.88671875" style="30" customWidth="1"/>
    <col min="15884" max="15884" width="20.33203125" style="30" customWidth="1"/>
    <col min="15885" max="15885" width="17.44140625" style="30" customWidth="1"/>
    <col min="15886" max="15886" width="11.44140625" style="30"/>
    <col min="15887" max="15887" width="15.33203125" style="30" customWidth="1"/>
    <col min="15888" max="15889" width="15.109375" style="30" customWidth="1"/>
    <col min="15890" max="15891" width="11.44140625" style="30"/>
    <col min="15892" max="15893" width="15.33203125" style="30" customWidth="1"/>
    <col min="15894" max="15894" width="14" style="30" customWidth="1"/>
    <col min="15895" max="15895" width="13.33203125" style="30" customWidth="1"/>
    <col min="15896" max="15897" width="15.44140625" style="30" customWidth="1"/>
    <col min="15898" max="16131" width="11.44140625" style="30"/>
    <col min="16132" max="16132" width="4.88671875" style="30" customWidth="1"/>
    <col min="16133" max="16133" width="16.44140625" style="30" customWidth="1"/>
    <col min="16134" max="16134" width="25.109375" style="30" customWidth="1"/>
    <col min="16135" max="16136" width="11.44140625" style="30"/>
    <col min="16137" max="16137" width="14" style="30" customWidth="1"/>
    <col min="16138" max="16138" width="14.44140625" style="30" customWidth="1"/>
    <col min="16139" max="16139" width="18.88671875" style="30" customWidth="1"/>
    <col min="16140" max="16140" width="20.33203125" style="30" customWidth="1"/>
    <col min="16141" max="16141" width="17.44140625" style="30" customWidth="1"/>
    <col min="16142" max="16142" width="11.44140625" style="30"/>
    <col min="16143" max="16143" width="15.33203125" style="30" customWidth="1"/>
    <col min="16144" max="16145" width="15.109375" style="30" customWidth="1"/>
    <col min="16146" max="16147" width="11.44140625" style="30"/>
    <col min="16148" max="16149" width="15.33203125" style="30" customWidth="1"/>
    <col min="16150" max="16150" width="14" style="30" customWidth="1"/>
    <col min="16151" max="16151" width="13.33203125" style="30" customWidth="1"/>
    <col min="16152" max="16153" width="15.44140625" style="30" customWidth="1"/>
    <col min="16154" max="16353" width="11.44140625" style="30"/>
    <col min="16354" max="16384" width="10.88671875" style="30" customWidth="1"/>
  </cols>
  <sheetData>
    <row r="1" spans="1:62" ht="13.95" hidden="1" customHeight="1" x14ac:dyDescent="0.3"/>
    <row r="2" spans="1:62" ht="13.95" hidden="1" customHeight="1" x14ac:dyDescent="0.3"/>
    <row r="3" spans="1:62" ht="98.25" hidden="1" customHeight="1" x14ac:dyDescent="0.3">
      <c r="A3" s="43"/>
      <c r="B3" s="43"/>
      <c r="C3" s="139"/>
      <c r="D3" s="139"/>
      <c r="E3" s="139"/>
      <c r="F3" s="141" t="s">
        <v>0</v>
      </c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3"/>
      <c r="Y3" s="140"/>
      <c r="Z3" s="140"/>
      <c r="AA3" s="140"/>
      <c r="AB3" s="140"/>
      <c r="AC3" s="140"/>
      <c r="AD3" s="140"/>
    </row>
    <row r="4" spans="1:62" ht="21" hidden="1" customHeight="1" thickBot="1" x14ac:dyDescent="0.35">
      <c r="A4" s="43"/>
      <c r="B4" s="43"/>
      <c r="C4" s="43"/>
      <c r="D4" s="43"/>
      <c r="E4" s="4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62" ht="25.5" hidden="1" customHeight="1" x14ac:dyDescent="0.3">
      <c r="A5" s="43"/>
      <c r="B5" s="43"/>
      <c r="C5" s="25" t="s">
        <v>1</v>
      </c>
      <c r="D5" s="44" t="s">
        <v>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30"/>
    </row>
    <row r="6" spans="1:62" hidden="1" x14ac:dyDescent="0.3">
      <c r="C6" s="26" t="s">
        <v>3</v>
      </c>
      <c r="D6" s="45" t="s">
        <v>4</v>
      </c>
      <c r="E6" s="30"/>
      <c r="G6" s="41"/>
      <c r="H6" s="41"/>
      <c r="I6" s="1"/>
      <c r="W6" s="30"/>
    </row>
    <row r="7" spans="1:62" ht="63.75" hidden="1" customHeight="1" x14ac:dyDescent="0.3">
      <c r="C7" s="26" t="s">
        <v>5</v>
      </c>
      <c r="D7" s="46" t="s">
        <v>6</v>
      </c>
      <c r="E7" s="30"/>
      <c r="G7" s="41"/>
      <c r="H7" s="41"/>
      <c r="I7" s="1"/>
      <c r="W7" s="30"/>
    </row>
    <row r="8" spans="1:62" ht="34.5" hidden="1" customHeight="1" x14ac:dyDescent="0.3">
      <c r="C8" s="26" t="s">
        <v>7</v>
      </c>
      <c r="D8" s="79">
        <v>45545</v>
      </c>
      <c r="E8" s="30"/>
      <c r="G8" s="41"/>
      <c r="H8" s="41"/>
      <c r="I8" s="1"/>
      <c r="W8" s="30"/>
    </row>
    <row r="9" spans="1:62" ht="34.5" hidden="1" customHeight="1" x14ac:dyDescent="0.3">
      <c r="C9" s="26" t="s">
        <v>8</v>
      </c>
      <c r="D9" s="79">
        <v>45900</v>
      </c>
      <c r="E9" s="30"/>
      <c r="G9" s="41"/>
      <c r="H9" s="41"/>
      <c r="I9" s="1"/>
      <c r="W9" s="30"/>
    </row>
    <row r="10" spans="1:62" ht="34.5" hidden="1" customHeight="1" thickBot="1" x14ac:dyDescent="0.35">
      <c r="C10" s="27" t="s">
        <v>9</v>
      </c>
      <c r="D10" s="80">
        <f>+D9-D8</f>
        <v>355</v>
      </c>
      <c r="E10" s="30"/>
      <c r="G10" s="41"/>
      <c r="H10" s="41"/>
      <c r="I10" s="1"/>
      <c r="W10" s="30"/>
    </row>
    <row r="11" spans="1:62" s="1" customFormat="1" ht="40.950000000000003" hidden="1" customHeight="1" x14ac:dyDescent="0.3">
      <c r="A11" s="30"/>
      <c r="B11" s="30"/>
      <c r="C11" s="30"/>
      <c r="D11" s="41"/>
      <c r="E11" s="42"/>
      <c r="F11" s="30"/>
      <c r="G11" s="30"/>
      <c r="H11" s="30"/>
      <c r="I11" s="30"/>
      <c r="X11" s="47"/>
      <c r="Y11" s="47"/>
      <c r="BJ11" s="82"/>
    </row>
    <row r="12" spans="1:62" x14ac:dyDescent="0.3">
      <c r="C12" s="48"/>
      <c r="D12" s="49"/>
      <c r="E12" s="50"/>
      <c r="F12" s="49"/>
      <c r="G12" s="49"/>
      <c r="H12" s="49"/>
      <c r="I12" s="16" t="s">
        <v>10</v>
      </c>
      <c r="J12" s="132" t="s">
        <v>11</v>
      </c>
      <c r="K12" s="133"/>
      <c r="L12" s="133"/>
      <c r="M12" s="133"/>
      <c r="N12" s="132" t="s">
        <v>12</v>
      </c>
      <c r="O12" s="133"/>
      <c r="P12" s="133"/>
      <c r="Q12" s="133"/>
      <c r="R12" s="133"/>
      <c r="S12" s="132" t="s">
        <v>13</v>
      </c>
      <c r="T12" s="133"/>
      <c r="U12" s="133"/>
      <c r="V12" s="133"/>
      <c r="W12" s="132" t="s">
        <v>14</v>
      </c>
      <c r="X12" s="133"/>
      <c r="Y12" s="133"/>
      <c r="Z12" s="133"/>
      <c r="AA12" s="132" t="s">
        <v>15</v>
      </c>
      <c r="AB12" s="133"/>
      <c r="AC12" s="133"/>
      <c r="AD12" s="133"/>
      <c r="AE12" s="132" t="s">
        <v>16</v>
      </c>
      <c r="AF12" s="133"/>
      <c r="AG12" s="133"/>
      <c r="AH12" s="133"/>
      <c r="AI12" s="133"/>
      <c r="AJ12" s="132" t="s">
        <v>17</v>
      </c>
      <c r="AK12" s="133"/>
      <c r="AL12" s="133"/>
      <c r="AM12" s="134"/>
      <c r="AN12" s="132" t="s">
        <v>18</v>
      </c>
      <c r="AO12" s="133"/>
      <c r="AP12" s="133"/>
      <c r="AQ12" s="133"/>
      <c r="AR12" s="138" t="s">
        <v>19</v>
      </c>
      <c r="AS12" s="138"/>
      <c r="AT12" s="138"/>
      <c r="AU12" s="138"/>
      <c r="AV12" s="138"/>
      <c r="AW12" s="138" t="s">
        <v>20</v>
      </c>
      <c r="AX12" s="138"/>
      <c r="AY12" s="138"/>
      <c r="AZ12" s="138"/>
      <c r="BA12" s="110"/>
      <c r="BB12" s="110"/>
      <c r="BC12" s="110"/>
      <c r="BD12" s="110"/>
      <c r="BE12" s="110"/>
      <c r="BF12" s="110"/>
      <c r="BG12" s="110"/>
      <c r="BH12" s="110"/>
    </row>
    <row r="13" spans="1:62" ht="90" customHeight="1" x14ac:dyDescent="0.3">
      <c r="C13" s="51"/>
      <c r="D13" s="52"/>
      <c r="E13" s="53"/>
      <c r="F13" s="54"/>
      <c r="G13" s="55"/>
      <c r="H13" s="55"/>
      <c r="I13" s="3" t="s">
        <v>21</v>
      </c>
      <c r="J13" s="4">
        <v>45600</v>
      </c>
      <c r="K13" s="5">
        <f t="shared" ref="K13:O13" si="0">J13+7</f>
        <v>45607</v>
      </c>
      <c r="L13" s="5">
        <f t="shared" si="0"/>
        <v>45614</v>
      </c>
      <c r="M13" s="5">
        <f t="shared" si="0"/>
        <v>45621</v>
      </c>
      <c r="N13" s="4">
        <f t="shared" si="0"/>
        <v>45628</v>
      </c>
      <c r="O13" s="5">
        <f t="shared" si="0"/>
        <v>45635</v>
      </c>
      <c r="P13" s="5">
        <f t="shared" ref="P13:W13" si="1">+O13+7</f>
        <v>45642</v>
      </c>
      <c r="Q13" s="5">
        <f t="shared" si="1"/>
        <v>45649</v>
      </c>
      <c r="R13" s="6">
        <f t="shared" si="1"/>
        <v>45656</v>
      </c>
      <c r="S13" s="7">
        <f t="shared" si="1"/>
        <v>45663</v>
      </c>
      <c r="T13" s="5">
        <f t="shared" si="1"/>
        <v>45670</v>
      </c>
      <c r="U13" s="5">
        <f t="shared" si="1"/>
        <v>45677</v>
      </c>
      <c r="V13" s="5">
        <f t="shared" si="1"/>
        <v>45684</v>
      </c>
      <c r="W13" s="8">
        <f t="shared" si="1"/>
        <v>45691</v>
      </c>
      <c r="X13" s="8">
        <f t="shared" ref="X13" si="2">+W13+7</f>
        <v>45698</v>
      </c>
      <c r="Y13" s="8">
        <f t="shared" ref="Y13" si="3">+X13+7</f>
        <v>45705</v>
      </c>
      <c r="Z13" s="8">
        <f t="shared" ref="Z13" si="4">+Y13+7</f>
        <v>45712</v>
      </c>
      <c r="AA13" s="8">
        <f t="shared" ref="AA13" si="5">+Z13+7</f>
        <v>45719</v>
      </c>
      <c r="AB13" s="8">
        <f t="shared" ref="AB13" si="6">+AA13+7</f>
        <v>45726</v>
      </c>
      <c r="AC13" s="8">
        <f t="shared" ref="AC13" si="7">+AB13+7</f>
        <v>45733</v>
      </c>
      <c r="AD13" s="8">
        <f t="shared" ref="AD13" si="8">+AC13+7</f>
        <v>45740</v>
      </c>
      <c r="AE13" s="8">
        <f t="shared" ref="AE13" si="9">+AD13+7</f>
        <v>45747</v>
      </c>
      <c r="AF13" s="8">
        <f t="shared" ref="AF13" si="10">+AE13+7</f>
        <v>45754</v>
      </c>
      <c r="AG13" s="31">
        <f t="shared" ref="AG13" si="11">+AF13+7</f>
        <v>45761</v>
      </c>
      <c r="AH13" s="8">
        <f t="shared" ref="AH13" si="12">+AG13+7</f>
        <v>45768</v>
      </c>
      <c r="AI13" s="8">
        <f t="shared" ref="AI13" si="13">+AH13+7</f>
        <v>45775</v>
      </c>
      <c r="AJ13" s="8">
        <f t="shared" ref="AJ13" si="14">+AI13+7</f>
        <v>45782</v>
      </c>
      <c r="AK13" s="8">
        <f t="shared" ref="AK13" si="15">+AJ13+7</f>
        <v>45789</v>
      </c>
      <c r="AL13" s="8">
        <f t="shared" ref="AL13" si="16">+AK13+7</f>
        <v>45796</v>
      </c>
      <c r="AM13" s="17">
        <f t="shared" ref="AM13" si="17">+AL13+7</f>
        <v>45803</v>
      </c>
      <c r="AN13" s="8">
        <f t="shared" ref="AN13" si="18">+AM13+7</f>
        <v>45810</v>
      </c>
      <c r="AO13" s="8">
        <f t="shared" ref="AO13" si="19">+AN13+7</f>
        <v>45817</v>
      </c>
      <c r="AP13" s="8">
        <f t="shared" ref="AP13" si="20">+AO13+7</f>
        <v>45824</v>
      </c>
      <c r="AQ13" s="8">
        <f t="shared" ref="AQ13" si="21">+AP13+7</f>
        <v>45831</v>
      </c>
      <c r="AR13" s="8">
        <f t="shared" ref="AR13" si="22">+AQ13+7</f>
        <v>45838</v>
      </c>
      <c r="AS13" s="8">
        <f t="shared" ref="AS13" si="23">+AR13+7</f>
        <v>45845</v>
      </c>
      <c r="AT13" s="8">
        <f t="shared" ref="AT13" si="24">+AS13+7</f>
        <v>45852</v>
      </c>
      <c r="AU13" s="8">
        <f t="shared" ref="AU13" si="25">+AT13+7</f>
        <v>45859</v>
      </c>
      <c r="AV13" s="8">
        <f t="shared" ref="AV13" si="26">+AU13+7</f>
        <v>45866</v>
      </c>
      <c r="AW13" s="8">
        <f t="shared" ref="AW13" si="27">+AV13+7</f>
        <v>45873</v>
      </c>
      <c r="AX13" s="8">
        <f t="shared" ref="AX13" si="28">+AW13+7</f>
        <v>45880</v>
      </c>
      <c r="AY13" s="8">
        <f t="shared" ref="AY13" si="29">+AX13+7</f>
        <v>45887</v>
      </c>
      <c r="AZ13" s="8">
        <f>+AY13+13</f>
        <v>45900</v>
      </c>
      <c r="BA13" s="111"/>
      <c r="BB13" s="111"/>
      <c r="BC13" s="111"/>
      <c r="BD13" s="111"/>
      <c r="BE13" s="111"/>
      <c r="BF13" s="111"/>
      <c r="BG13" s="111"/>
      <c r="BH13" s="111"/>
    </row>
    <row r="14" spans="1:62" ht="31.5" customHeight="1" thickBot="1" x14ac:dyDescent="0.35">
      <c r="A14" s="1"/>
      <c r="B14" s="1"/>
      <c r="C14" s="61" t="s">
        <v>22</v>
      </c>
      <c r="D14" s="62" t="s">
        <v>23</v>
      </c>
      <c r="E14" s="63" t="s">
        <v>24</v>
      </c>
      <c r="F14" s="64" t="s">
        <v>25</v>
      </c>
      <c r="G14" s="9" t="s">
        <v>26</v>
      </c>
      <c r="H14" s="64" t="s">
        <v>27</v>
      </c>
      <c r="I14" s="64" t="s">
        <v>28</v>
      </c>
      <c r="J14" s="65">
        <v>1</v>
      </c>
      <c r="K14" s="65">
        <v>2</v>
      </c>
      <c r="L14" s="65">
        <v>3</v>
      </c>
      <c r="M14" s="65">
        <v>4</v>
      </c>
      <c r="N14" s="65">
        <v>5</v>
      </c>
      <c r="O14" s="65">
        <v>6</v>
      </c>
      <c r="P14" s="65">
        <v>7</v>
      </c>
      <c r="Q14" s="65">
        <v>8</v>
      </c>
      <c r="R14" s="65">
        <v>9</v>
      </c>
      <c r="S14" s="65">
        <v>10</v>
      </c>
      <c r="T14" s="65">
        <v>11</v>
      </c>
      <c r="U14" s="65">
        <v>12</v>
      </c>
      <c r="V14" s="65">
        <v>13</v>
      </c>
      <c r="W14" s="65">
        <v>14</v>
      </c>
      <c r="X14" s="65">
        <v>15</v>
      </c>
      <c r="Y14" s="65">
        <v>16</v>
      </c>
      <c r="Z14" s="65">
        <v>17</v>
      </c>
      <c r="AA14" s="65">
        <v>18</v>
      </c>
      <c r="AB14" s="65">
        <v>19</v>
      </c>
      <c r="AC14" s="65">
        <v>20</v>
      </c>
      <c r="AD14" s="65">
        <v>21</v>
      </c>
      <c r="AE14" s="65">
        <v>22</v>
      </c>
      <c r="AF14" s="65">
        <v>23</v>
      </c>
      <c r="AG14" s="66">
        <v>24</v>
      </c>
      <c r="AH14" s="65">
        <v>25</v>
      </c>
      <c r="AI14" s="65">
        <v>26</v>
      </c>
      <c r="AJ14" s="65">
        <v>27</v>
      </c>
      <c r="AK14" s="65">
        <v>28</v>
      </c>
      <c r="AL14" s="65">
        <v>29</v>
      </c>
      <c r="AM14" s="67">
        <v>30</v>
      </c>
      <c r="AN14" s="65">
        <f>+AM14+1</f>
        <v>31</v>
      </c>
      <c r="AO14" s="65">
        <f t="shared" ref="AO14:AQ14" si="30">+AN14+1</f>
        <v>32</v>
      </c>
      <c r="AP14" s="65">
        <f t="shared" si="30"/>
        <v>33</v>
      </c>
      <c r="AQ14" s="65">
        <f t="shared" si="30"/>
        <v>34</v>
      </c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J14" s="58" t="s">
        <v>29</v>
      </c>
    </row>
    <row r="15" spans="1:62" ht="18" x14ac:dyDescent="0.3">
      <c r="B15" s="129" t="s">
        <v>30</v>
      </c>
      <c r="C15" s="69" t="s">
        <v>31</v>
      </c>
      <c r="D15" s="70" t="s">
        <v>32</v>
      </c>
      <c r="E15" s="71">
        <v>45537</v>
      </c>
      <c r="F15" s="71" t="s">
        <v>33</v>
      </c>
      <c r="G15" s="37" t="s">
        <v>34</v>
      </c>
      <c r="H15" s="72">
        <f t="shared" ref="H15:H26" si="31">COUNTA(J15:AQ15)*5</f>
        <v>0</v>
      </c>
      <c r="I15" s="71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9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40"/>
      <c r="BA15" s="15"/>
      <c r="BB15" s="15"/>
      <c r="BC15" s="15"/>
      <c r="BD15" s="15"/>
      <c r="BE15" s="15"/>
      <c r="BF15" s="15"/>
      <c r="BG15" s="15"/>
      <c r="BH15" s="15"/>
      <c r="BJ15" s="58">
        <f>+_xlfn.XLOOKUP(D15,Reportes!$S$6:$S$42,Reportes!$Y$6:$Y$42,0)</f>
        <v>0</v>
      </c>
    </row>
    <row r="16" spans="1:62" ht="18" x14ac:dyDescent="0.3">
      <c r="B16" s="130"/>
      <c r="C16" s="68" t="s">
        <v>35</v>
      </c>
      <c r="D16" s="11" t="s">
        <v>36</v>
      </c>
      <c r="E16" s="12">
        <v>45539</v>
      </c>
      <c r="F16" s="12" t="s">
        <v>33</v>
      </c>
      <c r="G16" s="24" t="s">
        <v>34</v>
      </c>
      <c r="H16" s="109">
        <f t="shared" si="31"/>
        <v>0</v>
      </c>
      <c r="I16" s="12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32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21"/>
      <c r="BA16" s="15"/>
      <c r="BB16" s="15"/>
      <c r="BC16" s="15"/>
      <c r="BD16" s="15"/>
      <c r="BE16" s="15"/>
      <c r="BF16" s="15"/>
      <c r="BG16" s="15"/>
      <c r="BH16" s="15"/>
      <c r="BJ16" s="58">
        <f>+_xlfn.XLOOKUP(D16,Reportes!$S$6:$S$42,Reportes!$Y$6:$Y$42,0)</f>
        <v>0</v>
      </c>
    </row>
    <row r="17" spans="2:62" ht="18" x14ac:dyDescent="0.3">
      <c r="B17" s="130"/>
      <c r="C17" s="68" t="s">
        <v>37</v>
      </c>
      <c r="D17" s="11" t="s">
        <v>38</v>
      </c>
      <c r="E17" s="12">
        <v>45546</v>
      </c>
      <c r="F17" s="12" t="s">
        <v>33</v>
      </c>
      <c r="G17" s="24" t="s">
        <v>34</v>
      </c>
      <c r="H17" s="109">
        <f t="shared" si="31"/>
        <v>0</v>
      </c>
      <c r="I17" s="12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32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21"/>
      <c r="BA17" s="15"/>
      <c r="BB17" s="15"/>
      <c r="BC17" s="15"/>
      <c r="BD17" s="15"/>
      <c r="BE17" s="15"/>
      <c r="BF17" s="15"/>
      <c r="BG17" s="15"/>
      <c r="BH17" s="15"/>
      <c r="BJ17" s="58">
        <f>+_xlfn.XLOOKUP(D17,Reportes!$S$6:$S$42,Reportes!$Y$6:$Y$42,0)</f>
        <v>0</v>
      </c>
    </row>
    <row r="18" spans="2:62" ht="18" x14ac:dyDescent="0.3">
      <c r="B18" s="130"/>
      <c r="C18" s="68" t="s">
        <v>39</v>
      </c>
      <c r="D18" s="11" t="s">
        <v>40</v>
      </c>
      <c r="E18" s="12">
        <v>45181</v>
      </c>
      <c r="F18" s="12" t="s">
        <v>33</v>
      </c>
      <c r="G18" s="24" t="s">
        <v>34</v>
      </c>
      <c r="H18" s="109">
        <f t="shared" si="31"/>
        <v>0</v>
      </c>
      <c r="I18" s="12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32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21"/>
      <c r="BA18" s="15"/>
      <c r="BB18" s="15"/>
      <c r="BC18" s="15"/>
      <c r="BD18" s="15"/>
      <c r="BE18" s="15"/>
      <c r="BF18" s="15"/>
      <c r="BG18" s="15"/>
      <c r="BH18" s="15"/>
      <c r="BJ18" s="58">
        <f>+_xlfn.XLOOKUP(D18,Reportes!$S$6:$S$42,Reportes!$Y$6:$Y$42,0)</f>
        <v>0</v>
      </c>
    </row>
    <row r="19" spans="2:62" ht="18" x14ac:dyDescent="0.3">
      <c r="B19" s="130"/>
      <c r="C19" s="68" t="s">
        <v>41</v>
      </c>
      <c r="D19" s="11" t="s">
        <v>42</v>
      </c>
      <c r="E19" s="12">
        <v>45546</v>
      </c>
      <c r="F19" s="12" t="s">
        <v>33</v>
      </c>
      <c r="G19" s="24" t="s">
        <v>34</v>
      </c>
      <c r="H19" s="109">
        <f t="shared" si="31"/>
        <v>0</v>
      </c>
      <c r="I19" s="12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32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21"/>
      <c r="BA19" s="15"/>
      <c r="BB19" s="15"/>
      <c r="BC19" s="15"/>
      <c r="BD19" s="15"/>
      <c r="BE19" s="15"/>
      <c r="BF19" s="15"/>
      <c r="BG19" s="15"/>
      <c r="BH19" s="15"/>
      <c r="BJ19" s="58">
        <f>+_xlfn.XLOOKUP(D19,Reportes!$S$6:$S$42,Reportes!$Y$6:$Y$42,0)</f>
        <v>0</v>
      </c>
    </row>
    <row r="20" spans="2:62" ht="18" x14ac:dyDescent="0.3">
      <c r="B20" s="130"/>
      <c r="C20" s="68" t="s">
        <v>43</v>
      </c>
      <c r="D20" s="11" t="s">
        <v>44</v>
      </c>
      <c r="E20" s="12">
        <v>45672</v>
      </c>
      <c r="F20" s="12" t="s">
        <v>33</v>
      </c>
      <c r="G20" s="24" t="s">
        <v>45</v>
      </c>
      <c r="H20" s="109">
        <f t="shared" si="31"/>
        <v>0</v>
      </c>
      <c r="I20" s="12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32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21"/>
      <c r="BA20" s="15"/>
      <c r="BB20" s="15"/>
      <c r="BC20" s="15"/>
      <c r="BD20" s="15"/>
      <c r="BE20" s="15"/>
      <c r="BF20" s="15"/>
      <c r="BG20" s="15"/>
      <c r="BH20" s="15"/>
      <c r="BJ20" s="58">
        <f>+_xlfn.XLOOKUP(D20,Reportes!$S$6:$S$42,Reportes!$Y$6:$Y$42,0)</f>
        <v>0</v>
      </c>
    </row>
    <row r="21" spans="2:62" ht="18" x14ac:dyDescent="0.3">
      <c r="B21" s="130"/>
      <c r="C21" s="68" t="s">
        <v>46</v>
      </c>
      <c r="D21" s="11" t="s">
        <v>47</v>
      </c>
      <c r="E21" s="12">
        <v>45672</v>
      </c>
      <c r="F21" s="12" t="s">
        <v>33</v>
      </c>
      <c r="G21" s="24" t="s">
        <v>45</v>
      </c>
      <c r="H21" s="109">
        <f t="shared" si="31"/>
        <v>0</v>
      </c>
      <c r="I21" s="12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32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21"/>
      <c r="BA21" s="15"/>
      <c r="BB21" s="15"/>
      <c r="BC21" s="15"/>
      <c r="BD21" s="15"/>
      <c r="BE21" s="15"/>
      <c r="BF21" s="15"/>
      <c r="BG21" s="15"/>
      <c r="BH21" s="15"/>
      <c r="BJ21" s="58">
        <f>+_xlfn.XLOOKUP(D21,Reportes!$S$6:$S$42,Reportes!$Y$6:$Y$42,0)</f>
        <v>0</v>
      </c>
    </row>
    <row r="22" spans="2:62" ht="18" x14ac:dyDescent="0.3">
      <c r="B22" s="130"/>
      <c r="C22" s="68" t="s">
        <v>48</v>
      </c>
      <c r="D22" s="11" t="s">
        <v>49</v>
      </c>
      <c r="E22" s="12">
        <v>45552</v>
      </c>
      <c r="F22" s="12" t="s">
        <v>33</v>
      </c>
      <c r="G22" s="24" t="s">
        <v>50</v>
      </c>
      <c r="H22" s="109">
        <f t="shared" si="31"/>
        <v>25</v>
      </c>
      <c r="I22" s="12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32"/>
      <c r="AH22" s="10"/>
      <c r="AI22" s="10"/>
      <c r="AJ22" s="10" t="s">
        <v>51</v>
      </c>
      <c r="AK22" s="10" t="s">
        <v>51</v>
      </c>
      <c r="AL22" s="10" t="s">
        <v>51</v>
      </c>
      <c r="AM22" s="10" t="s">
        <v>51</v>
      </c>
      <c r="AN22" s="10" t="s">
        <v>51</v>
      </c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21"/>
      <c r="BA22" s="15"/>
      <c r="BB22" s="15"/>
      <c r="BC22" s="15"/>
      <c r="BD22" s="15"/>
      <c r="BE22" s="15"/>
      <c r="BF22" s="15"/>
      <c r="BG22" s="15"/>
      <c r="BH22" s="15"/>
      <c r="BJ22" s="58">
        <f>+_xlfn.XLOOKUP(D22,Reportes!$S$6:$S$42,Reportes!$Y$6:$Y$42,0)</f>
        <v>0</v>
      </c>
    </row>
    <row r="23" spans="2:62" ht="18" x14ac:dyDescent="0.3">
      <c r="B23" s="130"/>
      <c r="C23" s="68" t="s">
        <v>52</v>
      </c>
      <c r="D23" s="11" t="s">
        <v>53</v>
      </c>
      <c r="E23" s="12">
        <v>45613</v>
      </c>
      <c r="F23" s="12" t="s">
        <v>33</v>
      </c>
      <c r="G23" s="24" t="s">
        <v>50</v>
      </c>
      <c r="H23" s="109">
        <f t="shared" si="31"/>
        <v>25</v>
      </c>
      <c r="I23" s="12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32"/>
      <c r="AH23" s="10"/>
      <c r="AI23" s="10"/>
      <c r="AJ23" s="10" t="s">
        <v>51</v>
      </c>
      <c r="AK23" s="10" t="s">
        <v>51</v>
      </c>
      <c r="AL23" s="10" t="s">
        <v>51</v>
      </c>
      <c r="AM23" s="10" t="s">
        <v>51</v>
      </c>
      <c r="AN23" s="10" t="s">
        <v>51</v>
      </c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21"/>
      <c r="BA23" s="15"/>
      <c r="BB23" s="15"/>
      <c r="BC23" s="15"/>
      <c r="BD23" s="15"/>
      <c r="BE23" s="15"/>
      <c r="BF23" s="15"/>
      <c r="BG23" s="15"/>
      <c r="BH23" s="15"/>
      <c r="BJ23" s="58">
        <f>+_xlfn.XLOOKUP(D23,Reportes!$S$6:$S$42,Reportes!$Y$6:$Y$42,0)</f>
        <v>0</v>
      </c>
    </row>
    <row r="24" spans="2:62" ht="18" x14ac:dyDescent="0.3">
      <c r="B24" s="130"/>
      <c r="C24" s="68" t="s">
        <v>54</v>
      </c>
      <c r="D24" s="11" t="s">
        <v>55</v>
      </c>
      <c r="E24" s="12">
        <v>45674</v>
      </c>
      <c r="F24" s="12" t="s">
        <v>33</v>
      </c>
      <c r="G24" s="24" t="s">
        <v>56</v>
      </c>
      <c r="H24" s="109">
        <f t="shared" si="31"/>
        <v>0</v>
      </c>
      <c r="I24" s="12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32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21"/>
      <c r="BA24" s="15"/>
      <c r="BB24" s="15"/>
      <c r="BC24" s="15"/>
      <c r="BD24" s="15"/>
      <c r="BE24" s="15"/>
      <c r="BF24" s="15"/>
      <c r="BG24" s="15"/>
      <c r="BH24" s="15"/>
      <c r="BJ24" s="58">
        <f>+_xlfn.XLOOKUP(D24,Reportes!$S$6:$S$42,Reportes!$Y$6:$Y$42,0)</f>
        <v>0</v>
      </c>
    </row>
    <row r="25" spans="2:62" ht="18" x14ac:dyDescent="0.3">
      <c r="B25" s="130"/>
      <c r="C25" s="68" t="s">
        <v>57</v>
      </c>
      <c r="D25" s="11" t="s">
        <v>58</v>
      </c>
      <c r="E25" s="12">
        <v>45311</v>
      </c>
      <c r="F25" s="12" t="s">
        <v>33</v>
      </c>
      <c r="G25" s="24" t="s">
        <v>56</v>
      </c>
      <c r="H25" s="109">
        <f t="shared" si="31"/>
        <v>0</v>
      </c>
      <c r="I25" s="12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32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21"/>
      <c r="BA25" s="15"/>
      <c r="BB25" s="15"/>
      <c r="BC25" s="15"/>
      <c r="BD25" s="15"/>
      <c r="BE25" s="15"/>
      <c r="BF25" s="15"/>
      <c r="BG25" s="15"/>
      <c r="BH25" s="15"/>
      <c r="BJ25" s="58">
        <f>+_xlfn.XLOOKUP(D25,Reportes!$S$6:$S$42,Reportes!$Y$6:$Y$42,0)</f>
        <v>0</v>
      </c>
    </row>
    <row r="26" spans="2:62" ht="35.25" customHeight="1" thickBot="1" x14ac:dyDescent="0.35">
      <c r="B26" s="131"/>
      <c r="C26" s="114" t="s">
        <v>59</v>
      </c>
      <c r="D26" s="115" t="s">
        <v>60</v>
      </c>
      <c r="E26" s="116"/>
      <c r="F26" s="116"/>
      <c r="G26" s="117" t="s">
        <v>56</v>
      </c>
      <c r="H26" s="118">
        <f t="shared" si="31"/>
        <v>0</v>
      </c>
      <c r="I26" s="116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20"/>
      <c r="AH26" s="119"/>
      <c r="AI26" s="119"/>
      <c r="AJ26" s="119"/>
      <c r="AK26" s="119"/>
      <c r="AL26" s="119"/>
      <c r="AM26" s="119"/>
      <c r="AN26" s="119"/>
      <c r="AO26" s="119"/>
      <c r="AP26" s="119"/>
      <c r="AQ26" s="119"/>
      <c r="AR26" s="119"/>
      <c r="AS26" s="119"/>
      <c r="AT26" s="119"/>
      <c r="AU26" s="119"/>
      <c r="AV26" s="119"/>
      <c r="AW26" s="119"/>
      <c r="AX26" s="119"/>
      <c r="AY26" s="119"/>
      <c r="AZ26" s="121"/>
      <c r="BA26" s="15"/>
      <c r="BB26" s="15"/>
      <c r="BC26" s="15"/>
      <c r="BD26" s="15"/>
      <c r="BE26" s="15"/>
      <c r="BF26" s="15"/>
      <c r="BG26" s="15"/>
      <c r="BH26" s="15"/>
      <c r="BJ26" s="58">
        <f>+_xlfn.XLOOKUP(D26,Reportes!$S$6:$S$42,Reportes!$Y$6:$Y$42,0)</f>
        <v>0</v>
      </c>
    </row>
    <row r="27" spans="2:62" ht="18" x14ac:dyDescent="0.3">
      <c r="B27" s="129" t="s">
        <v>61</v>
      </c>
      <c r="C27" s="69" t="s">
        <v>62</v>
      </c>
      <c r="D27" s="70" t="s">
        <v>63</v>
      </c>
      <c r="E27" s="71">
        <v>45604</v>
      </c>
      <c r="F27" s="71" t="s">
        <v>64</v>
      </c>
      <c r="G27" s="37" t="s">
        <v>34</v>
      </c>
      <c r="H27" s="72">
        <f>COUNTA(J27:AQ27)*5</f>
        <v>10</v>
      </c>
      <c r="I27" s="71"/>
      <c r="J27" s="38" t="s">
        <v>65</v>
      </c>
      <c r="K27" s="38"/>
      <c r="L27" s="38"/>
      <c r="M27" s="38"/>
      <c r="N27" s="38" t="s">
        <v>65</v>
      </c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9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40"/>
      <c r="BA27" s="15"/>
      <c r="BB27" s="15"/>
      <c r="BC27" s="15"/>
      <c r="BD27" s="15"/>
      <c r="BE27" s="15"/>
      <c r="BF27" s="15"/>
      <c r="BG27" s="15"/>
      <c r="BH27" s="15"/>
      <c r="BJ27" s="58">
        <f>+_xlfn.XLOOKUP(D27,Reportes!$S$6:$S$42,Reportes!$Y$6:$Y$42,0)</f>
        <v>1</v>
      </c>
    </row>
    <row r="28" spans="2:62" ht="33.6" x14ac:dyDescent="0.3">
      <c r="B28" s="130"/>
      <c r="C28" s="68" t="s">
        <v>66</v>
      </c>
      <c r="D28" s="11" t="s">
        <v>67</v>
      </c>
      <c r="E28" s="12">
        <v>45625</v>
      </c>
      <c r="F28" s="12" t="s">
        <v>33</v>
      </c>
      <c r="G28" s="24" t="s">
        <v>34</v>
      </c>
      <c r="H28" s="109">
        <f t="shared" ref="H28:H63" si="32">COUNTA(J28:AQ28)*5</f>
        <v>15</v>
      </c>
      <c r="I28" s="13"/>
      <c r="J28" s="10"/>
      <c r="K28" s="10"/>
      <c r="L28" s="10"/>
      <c r="M28" s="10" t="s">
        <v>65</v>
      </c>
      <c r="N28" s="10"/>
      <c r="O28" s="10" t="s">
        <v>65</v>
      </c>
      <c r="P28" s="10" t="s">
        <v>65</v>
      </c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2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21"/>
      <c r="BA28" s="15"/>
      <c r="BB28" s="15"/>
      <c r="BC28" s="15"/>
      <c r="BD28" s="15"/>
      <c r="BE28" s="15"/>
      <c r="BF28" s="15"/>
      <c r="BG28" s="15"/>
      <c r="BH28" s="15"/>
      <c r="BJ28" s="58">
        <f>+_xlfn.XLOOKUP(D28,Reportes!$S$6:$S$42,Reportes!$Y$6:$Y$42,0)</f>
        <v>1</v>
      </c>
    </row>
    <row r="29" spans="2:62" ht="67.2" x14ac:dyDescent="0.3">
      <c r="B29" s="130"/>
      <c r="C29" s="68" t="s">
        <v>68</v>
      </c>
      <c r="D29" s="11" t="s">
        <v>69</v>
      </c>
      <c r="E29" s="28">
        <v>45634</v>
      </c>
      <c r="F29" s="12" t="s">
        <v>33</v>
      </c>
      <c r="G29" s="24" t="s">
        <v>34</v>
      </c>
      <c r="H29" s="109">
        <f t="shared" si="32"/>
        <v>30</v>
      </c>
      <c r="I29" s="13" t="s">
        <v>70</v>
      </c>
      <c r="J29" s="10"/>
      <c r="K29" s="10"/>
      <c r="L29" s="10"/>
      <c r="M29" s="10"/>
      <c r="N29" s="10"/>
      <c r="O29" s="10" t="s">
        <v>65</v>
      </c>
      <c r="P29" s="10"/>
      <c r="Q29" s="10"/>
      <c r="R29" s="10"/>
      <c r="S29" s="10"/>
      <c r="T29" s="10"/>
      <c r="U29" s="10"/>
      <c r="V29" s="10"/>
      <c r="W29" s="10"/>
      <c r="X29" s="10" t="s">
        <v>65</v>
      </c>
      <c r="Y29" s="10" t="s">
        <v>65</v>
      </c>
      <c r="Z29" s="10" t="s">
        <v>65</v>
      </c>
      <c r="AA29" s="10" t="s">
        <v>65</v>
      </c>
      <c r="AB29" s="10" t="s">
        <v>65</v>
      </c>
      <c r="AC29" s="10"/>
      <c r="AD29" s="10"/>
      <c r="AE29" s="10"/>
      <c r="AF29" s="10"/>
      <c r="AG29" s="32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21"/>
      <c r="BA29" s="15"/>
      <c r="BB29" s="15"/>
      <c r="BC29" s="15"/>
      <c r="BD29" s="15"/>
      <c r="BE29" s="15"/>
      <c r="BF29" s="15"/>
      <c r="BG29" s="15"/>
      <c r="BH29" s="15"/>
      <c r="BJ29" s="58">
        <f>+_xlfn.XLOOKUP(D29,Reportes!$S$6:$S$42,Reportes!$Y$6:$Y$42,0)</f>
        <v>1</v>
      </c>
    </row>
    <row r="30" spans="2:62" ht="33.6" x14ac:dyDescent="0.3">
      <c r="B30" s="130"/>
      <c r="C30" s="68" t="s">
        <v>71</v>
      </c>
      <c r="D30" s="11" t="s">
        <v>72</v>
      </c>
      <c r="E30" s="12">
        <v>45713</v>
      </c>
      <c r="F30" s="12" t="s">
        <v>33</v>
      </c>
      <c r="G30" s="24" t="s">
        <v>34</v>
      </c>
      <c r="H30" s="109">
        <f t="shared" si="32"/>
        <v>15</v>
      </c>
      <c r="I30" s="13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 t="s">
        <v>65</v>
      </c>
      <c r="Y30" s="10"/>
      <c r="Z30" s="10" t="s">
        <v>65</v>
      </c>
      <c r="AA30" s="10" t="s">
        <v>65</v>
      </c>
      <c r="AB30" s="10"/>
      <c r="AC30" s="10"/>
      <c r="AD30" s="10"/>
      <c r="AE30" s="10"/>
      <c r="AF30" s="10"/>
      <c r="AG30" s="32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21"/>
      <c r="BA30" s="15"/>
      <c r="BB30" s="15"/>
      <c r="BC30" s="15"/>
      <c r="BD30" s="15"/>
      <c r="BE30" s="15"/>
      <c r="BF30" s="15"/>
      <c r="BG30" s="15"/>
      <c r="BH30" s="15"/>
      <c r="BJ30" s="58">
        <f>+_xlfn.XLOOKUP(D30,Reportes!$S$6:$S$42,Reportes!$Y$6:$Y$42,0)</f>
        <v>1</v>
      </c>
    </row>
    <row r="31" spans="2:62" ht="100.8" x14ac:dyDescent="0.3">
      <c r="B31" s="130"/>
      <c r="C31" s="68" t="s">
        <v>73</v>
      </c>
      <c r="D31" s="11" t="s">
        <v>74</v>
      </c>
      <c r="E31" s="28">
        <v>45744</v>
      </c>
      <c r="F31" s="12" t="s">
        <v>33</v>
      </c>
      <c r="G31" s="24" t="s">
        <v>45</v>
      </c>
      <c r="H31" s="109">
        <f t="shared" si="32"/>
        <v>120</v>
      </c>
      <c r="I31" s="13" t="s">
        <v>75</v>
      </c>
      <c r="J31" s="10"/>
      <c r="K31" s="10"/>
      <c r="L31" s="10"/>
      <c r="M31" s="10"/>
      <c r="N31" s="10"/>
      <c r="O31" s="10"/>
      <c r="P31" s="10"/>
      <c r="Q31" s="10"/>
      <c r="R31" s="10"/>
      <c r="S31" s="10" t="s">
        <v>65</v>
      </c>
      <c r="T31" s="10" t="s">
        <v>65</v>
      </c>
      <c r="U31" s="10" t="s">
        <v>65</v>
      </c>
      <c r="V31" s="10" t="s">
        <v>65</v>
      </c>
      <c r="W31" s="10" t="s">
        <v>65</v>
      </c>
      <c r="X31" s="10" t="s">
        <v>65</v>
      </c>
      <c r="Y31" s="10" t="s">
        <v>65</v>
      </c>
      <c r="Z31" s="10" t="s">
        <v>65</v>
      </c>
      <c r="AA31" s="10" t="s">
        <v>65</v>
      </c>
      <c r="AB31" s="10" t="s">
        <v>65</v>
      </c>
      <c r="AC31" s="10" t="s">
        <v>65</v>
      </c>
      <c r="AD31" s="10" t="s">
        <v>65</v>
      </c>
      <c r="AE31" s="10" t="s">
        <v>65</v>
      </c>
      <c r="AF31" s="10" t="s">
        <v>65</v>
      </c>
      <c r="AG31" s="32"/>
      <c r="AH31" s="10" t="s">
        <v>65</v>
      </c>
      <c r="AI31" s="10" t="s">
        <v>65</v>
      </c>
      <c r="AJ31" s="10" t="s">
        <v>65</v>
      </c>
      <c r="AK31" s="10" t="s">
        <v>65</v>
      </c>
      <c r="AL31" s="10" t="s">
        <v>65</v>
      </c>
      <c r="AM31" s="10" t="s">
        <v>65</v>
      </c>
      <c r="AN31" s="10" t="s">
        <v>65</v>
      </c>
      <c r="AO31" s="10" t="s">
        <v>76</v>
      </c>
      <c r="AP31" s="10" t="s">
        <v>76</v>
      </c>
      <c r="AQ31" s="10" t="s">
        <v>76</v>
      </c>
      <c r="AR31" s="10" t="s">
        <v>76</v>
      </c>
      <c r="AS31" s="10" t="s">
        <v>76</v>
      </c>
      <c r="AT31" s="10" t="s">
        <v>76</v>
      </c>
      <c r="AU31" s="10" t="s">
        <v>76</v>
      </c>
      <c r="AV31" s="10" t="s">
        <v>76</v>
      </c>
      <c r="AW31" s="10"/>
      <c r="AX31" s="10"/>
      <c r="AY31" s="10"/>
      <c r="AZ31" s="21"/>
      <c r="BA31" s="15"/>
      <c r="BB31" s="15"/>
      <c r="BC31" s="15"/>
      <c r="BD31" s="15"/>
      <c r="BE31" s="15"/>
      <c r="BF31" s="15"/>
      <c r="BG31" s="15"/>
      <c r="BH31" s="15"/>
      <c r="BJ31" s="58">
        <f>+_xlfn.XLOOKUP(D31,Reportes!$S$6:$S$42,Reportes!$Y$6:$Y$42,0)</f>
        <v>0.875</v>
      </c>
    </row>
    <row r="32" spans="2:62" ht="33.6" x14ac:dyDescent="0.3">
      <c r="B32" s="130"/>
      <c r="C32" s="68" t="s">
        <v>77</v>
      </c>
      <c r="D32" s="11" t="s">
        <v>78</v>
      </c>
      <c r="E32" s="28">
        <v>45744</v>
      </c>
      <c r="F32" s="12" t="s">
        <v>79</v>
      </c>
      <c r="G32" s="24" t="s">
        <v>45</v>
      </c>
      <c r="H32" s="109">
        <f t="shared" si="32"/>
        <v>120</v>
      </c>
      <c r="I32" s="13" t="s">
        <v>80</v>
      </c>
      <c r="J32" s="10"/>
      <c r="K32" s="10"/>
      <c r="L32" s="10"/>
      <c r="M32" s="10"/>
      <c r="N32" s="10"/>
      <c r="O32" s="10"/>
      <c r="P32" s="10"/>
      <c r="Q32" s="10"/>
      <c r="R32" s="10"/>
      <c r="S32" s="10" t="s">
        <v>65</v>
      </c>
      <c r="T32" s="10" t="s">
        <v>65</v>
      </c>
      <c r="U32" s="10" t="s">
        <v>65</v>
      </c>
      <c r="V32" s="10" t="s">
        <v>65</v>
      </c>
      <c r="W32" s="10" t="s">
        <v>65</v>
      </c>
      <c r="X32" s="10" t="s">
        <v>65</v>
      </c>
      <c r="Y32" s="10" t="s">
        <v>65</v>
      </c>
      <c r="Z32" s="10" t="s">
        <v>65</v>
      </c>
      <c r="AA32" s="10" t="s">
        <v>65</v>
      </c>
      <c r="AB32" s="10" t="s">
        <v>65</v>
      </c>
      <c r="AC32" s="10" t="s">
        <v>65</v>
      </c>
      <c r="AD32" s="10" t="s">
        <v>65</v>
      </c>
      <c r="AE32" s="10" t="s">
        <v>65</v>
      </c>
      <c r="AF32" s="10" t="s">
        <v>65</v>
      </c>
      <c r="AG32" s="32"/>
      <c r="AH32" s="10" t="s">
        <v>65</v>
      </c>
      <c r="AI32" s="10" t="s">
        <v>65</v>
      </c>
      <c r="AJ32" s="10" t="s">
        <v>65</v>
      </c>
      <c r="AK32" s="10" t="s">
        <v>65</v>
      </c>
      <c r="AL32" s="10" t="s">
        <v>65</v>
      </c>
      <c r="AM32" s="10" t="s">
        <v>65</v>
      </c>
      <c r="AN32" s="10" t="s">
        <v>65</v>
      </c>
      <c r="AO32" s="10" t="s">
        <v>76</v>
      </c>
      <c r="AP32" s="10" t="s">
        <v>76</v>
      </c>
      <c r="AQ32" s="10" t="s">
        <v>76</v>
      </c>
      <c r="AR32" s="10" t="s">
        <v>76</v>
      </c>
      <c r="AS32" s="10" t="s">
        <v>76</v>
      </c>
      <c r="AT32" s="10" t="s">
        <v>76</v>
      </c>
      <c r="AU32" s="10" t="s">
        <v>76</v>
      </c>
      <c r="AV32" s="10" t="s">
        <v>76</v>
      </c>
      <c r="AW32" s="10"/>
      <c r="AX32" s="10"/>
      <c r="AY32" s="10"/>
      <c r="AZ32" s="21"/>
      <c r="BA32" s="15"/>
      <c r="BB32" s="15"/>
      <c r="BC32" s="15"/>
      <c r="BD32" s="15"/>
      <c r="BE32" s="15"/>
      <c r="BF32" s="15"/>
      <c r="BG32" s="15"/>
      <c r="BH32" s="15"/>
      <c r="BJ32" s="58">
        <f>+_xlfn.XLOOKUP(D32,Reportes!$S$6:$S$42,Reportes!$Y$6:$Y$42,0)</f>
        <v>0.875</v>
      </c>
    </row>
    <row r="33" spans="2:62" ht="33.6" x14ac:dyDescent="0.3">
      <c r="B33" s="130"/>
      <c r="C33" s="68" t="s">
        <v>81</v>
      </c>
      <c r="D33" s="11" t="s">
        <v>82</v>
      </c>
      <c r="E33" s="12">
        <v>45698</v>
      </c>
      <c r="F33" s="12" t="s">
        <v>33</v>
      </c>
      <c r="G33" s="24" t="s">
        <v>34</v>
      </c>
      <c r="H33" s="109">
        <f t="shared" si="32"/>
        <v>55</v>
      </c>
      <c r="I33" s="13"/>
      <c r="J33" s="10"/>
      <c r="K33" s="10"/>
      <c r="L33" s="10"/>
      <c r="M33" s="10" t="s">
        <v>65</v>
      </c>
      <c r="N33" s="10" t="s">
        <v>65</v>
      </c>
      <c r="O33" s="10" t="s">
        <v>65</v>
      </c>
      <c r="P33" s="10" t="s">
        <v>65</v>
      </c>
      <c r="Q33" s="10" t="s">
        <v>65</v>
      </c>
      <c r="R33" s="10" t="s">
        <v>65</v>
      </c>
      <c r="S33" s="10" t="s">
        <v>65</v>
      </c>
      <c r="T33" s="10" t="s">
        <v>65</v>
      </c>
      <c r="U33" s="10" t="s">
        <v>65</v>
      </c>
      <c r="V33" s="10" t="s">
        <v>65</v>
      </c>
      <c r="W33" s="10" t="s">
        <v>65</v>
      </c>
      <c r="X33" s="10"/>
      <c r="Y33" s="10"/>
      <c r="Z33" s="10"/>
      <c r="AA33" s="10"/>
      <c r="AB33" s="10"/>
      <c r="AC33" s="10"/>
      <c r="AD33" s="10"/>
      <c r="AE33" s="10"/>
      <c r="AF33" s="10"/>
      <c r="AG33" s="32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21"/>
      <c r="BA33" s="15"/>
      <c r="BB33" s="15"/>
      <c r="BC33" s="15"/>
      <c r="BD33" s="15"/>
      <c r="BE33" s="15"/>
      <c r="BF33" s="15"/>
      <c r="BG33" s="15"/>
      <c r="BH33" s="15"/>
      <c r="BJ33" s="58">
        <f>+_xlfn.XLOOKUP(D33,Reportes!$S$6:$S$42,Reportes!$Y$6:$Y$42,0)</f>
        <v>1</v>
      </c>
    </row>
    <row r="34" spans="2:62" ht="18" x14ac:dyDescent="0.3">
      <c r="B34" s="130"/>
      <c r="C34" s="68" t="s">
        <v>83</v>
      </c>
      <c r="D34" s="11" t="s">
        <v>84</v>
      </c>
      <c r="E34" s="12">
        <v>45646</v>
      </c>
      <c r="F34" s="12" t="s">
        <v>33</v>
      </c>
      <c r="G34" s="24" t="s">
        <v>34</v>
      </c>
      <c r="H34" s="109">
        <f t="shared" si="32"/>
        <v>10</v>
      </c>
      <c r="I34" s="13"/>
      <c r="J34" s="10"/>
      <c r="K34" s="10"/>
      <c r="L34" s="10"/>
      <c r="M34" s="10"/>
      <c r="N34" s="10"/>
      <c r="O34" s="10"/>
      <c r="P34" s="10" t="s">
        <v>65</v>
      </c>
      <c r="Q34" s="10" t="s">
        <v>65</v>
      </c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32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21"/>
      <c r="BA34" s="15"/>
      <c r="BB34" s="15"/>
      <c r="BC34" s="15"/>
      <c r="BD34" s="15"/>
      <c r="BE34" s="15"/>
      <c r="BF34" s="15"/>
      <c r="BG34" s="15"/>
      <c r="BH34" s="15"/>
      <c r="BJ34" s="58">
        <f>+_xlfn.XLOOKUP(D34,Reportes!$S$6:$S$42,Reportes!$Y$6:$Y$42,0)</f>
        <v>1</v>
      </c>
    </row>
    <row r="35" spans="2:62" ht="84" x14ac:dyDescent="0.3">
      <c r="B35" s="130"/>
      <c r="C35" s="68" t="s">
        <v>85</v>
      </c>
      <c r="D35" s="11" t="s">
        <v>86</v>
      </c>
      <c r="E35" s="12">
        <v>45758</v>
      </c>
      <c r="F35" s="12" t="s">
        <v>33</v>
      </c>
      <c r="G35" s="24" t="s">
        <v>34</v>
      </c>
      <c r="H35" s="109">
        <f t="shared" si="32"/>
        <v>100</v>
      </c>
      <c r="I35" s="13" t="s">
        <v>87</v>
      </c>
      <c r="J35" s="10"/>
      <c r="K35" s="10"/>
      <c r="L35" s="10"/>
      <c r="M35" s="10"/>
      <c r="N35" s="10" t="s">
        <v>65</v>
      </c>
      <c r="O35" s="10" t="s">
        <v>65</v>
      </c>
      <c r="P35" s="10" t="s">
        <v>65</v>
      </c>
      <c r="Q35" s="10" t="s">
        <v>65</v>
      </c>
      <c r="R35" s="10" t="s">
        <v>65</v>
      </c>
      <c r="S35" s="10" t="s">
        <v>65</v>
      </c>
      <c r="T35" s="10" t="s">
        <v>65</v>
      </c>
      <c r="U35" s="10"/>
      <c r="V35" s="10"/>
      <c r="W35" s="10"/>
      <c r="X35" s="10"/>
      <c r="Y35" s="10" t="s">
        <v>65</v>
      </c>
      <c r="Z35" s="10" t="s">
        <v>65</v>
      </c>
      <c r="AA35" s="10" t="s">
        <v>65</v>
      </c>
      <c r="AB35" s="10" t="s">
        <v>65</v>
      </c>
      <c r="AC35" s="10" t="s">
        <v>65</v>
      </c>
      <c r="AD35" s="10" t="s">
        <v>65</v>
      </c>
      <c r="AE35" s="10" t="s">
        <v>65</v>
      </c>
      <c r="AF35" s="10" t="s">
        <v>65</v>
      </c>
      <c r="AG35" s="32"/>
      <c r="AH35" s="10" t="s">
        <v>65</v>
      </c>
      <c r="AI35" s="10" t="s">
        <v>65</v>
      </c>
      <c r="AJ35" s="10" t="s">
        <v>65</v>
      </c>
      <c r="AK35" s="10" t="s">
        <v>65</v>
      </c>
      <c r="AL35" s="10" t="s">
        <v>65</v>
      </c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21"/>
      <c r="BA35" s="15"/>
      <c r="BB35" s="15"/>
      <c r="BC35" s="15"/>
      <c r="BD35" s="15"/>
      <c r="BE35" s="15"/>
      <c r="BF35" s="15"/>
      <c r="BG35" s="15"/>
      <c r="BH35" s="15"/>
      <c r="BJ35" s="58">
        <f>+_xlfn.XLOOKUP(D35,Reportes!$S$6:$S$42,Reportes!$Y$6:$Y$42,0)</f>
        <v>1</v>
      </c>
    </row>
    <row r="36" spans="2:62" ht="33.6" x14ac:dyDescent="0.3">
      <c r="B36" s="130"/>
      <c r="C36" s="68" t="s">
        <v>88</v>
      </c>
      <c r="D36" s="11" t="s">
        <v>89</v>
      </c>
      <c r="E36" s="12">
        <v>45793</v>
      </c>
      <c r="F36" s="12" t="s">
        <v>33</v>
      </c>
      <c r="G36" s="24" t="s">
        <v>45</v>
      </c>
      <c r="H36" s="109">
        <f t="shared" si="32"/>
        <v>50</v>
      </c>
      <c r="I36" s="13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32"/>
      <c r="AH36" s="10" t="s">
        <v>51</v>
      </c>
      <c r="AI36" s="10" t="s">
        <v>51</v>
      </c>
      <c r="AJ36" s="10" t="s">
        <v>51</v>
      </c>
      <c r="AK36" s="10" t="s">
        <v>51</v>
      </c>
      <c r="AL36" s="10" t="s">
        <v>51</v>
      </c>
      <c r="AM36" s="10" t="s">
        <v>51</v>
      </c>
      <c r="AN36" s="10" t="s">
        <v>65</v>
      </c>
      <c r="AO36" s="10" t="s">
        <v>76</v>
      </c>
      <c r="AP36" s="10" t="s">
        <v>76</v>
      </c>
      <c r="AQ36" s="10" t="s">
        <v>76</v>
      </c>
      <c r="AR36" s="10" t="s">
        <v>76</v>
      </c>
      <c r="AS36" s="10" t="s">
        <v>76</v>
      </c>
      <c r="AT36" s="10" t="s">
        <v>76</v>
      </c>
      <c r="AU36" s="10" t="s">
        <v>76</v>
      </c>
      <c r="AV36" s="10" t="s">
        <v>76</v>
      </c>
      <c r="AW36" s="10" t="s">
        <v>76</v>
      </c>
      <c r="AX36" s="10" t="s">
        <v>76</v>
      </c>
      <c r="AY36" s="10"/>
      <c r="AZ36" s="21"/>
      <c r="BA36" s="15"/>
      <c r="BB36" s="15"/>
      <c r="BC36" s="15"/>
      <c r="BD36" s="15"/>
      <c r="BE36" s="15"/>
      <c r="BF36" s="15"/>
      <c r="BG36" s="15"/>
      <c r="BH36" s="15"/>
      <c r="BJ36" s="58">
        <f>+_xlfn.XLOOKUP(D36,Reportes!$S$6:$S$42,Reportes!$Y$6:$Y$42,0)</f>
        <v>0.1</v>
      </c>
    </row>
    <row r="37" spans="2:62" ht="67.2" x14ac:dyDescent="0.3">
      <c r="B37" s="130"/>
      <c r="C37" s="68" t="s">
        <v>90</v>
      </c>
      <c r="D37" s="11" t="s">
        <v>91</v>
      </c>
      <c r="E37" s="28">
        <v>45723</v>
      </c>
      <c r="F37" s="12" t="s">
        <v>33</v>
      </c>
      <c r="G37" s="24" t="s">
        <v>34</v>
      </c>
      <c r="H37" s="109">
        <f t="shared" si="32"/>
        <v>40</v>
      </c>
      <c r="I37" s="13" t="s">
        <v>92</v>
      </c>
      <c r="J37" s="10"/>
      <c r="K37" s="10"/>
      <c r="L37" s="10"/>
      <c r="M37" s="10" t="s">
        <v>65</v>
      </c>
      <c r="N37" s="10" t="s">
        <v>65</v>
      </c>
      <c r="O37" s="10" t="s">
        <v>65</v>
      </c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 t="s">
        <v>65</v>
      </c>
      <c r="AA37" s="10" t="s">
        <v>65</v>
      </c>
      <c r="AB37" s="10"/>
      <c r="AC37" s="10"/>
      <c r="AD37" s="10"/>
      <c r="AE37" s="10" t="s">
        <v>93</v>
      </c>
      <c r="AF37" s="10" t="s">
        <v>93</v>
      </c>
      <c r="AG37" s="32"/>
      <c r="AH37" s="10" t="s">
        <v>93</v>
      </c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21"/>
      <c r="BA37" s="15"/>
      <c r="BB37" s="15"/>
      <c r="BC37" s="15"/>
      <c r="BD37" s="15"/>
      <c r="BE37" s="15"/>
      <c r="BF37" s="15"/>
      <c r="BG37" s="15"/>
      <c r="BH37" s="15"/>
      <c r="BJ37" s="58">
        <f>+_xlfn.XLOOKUP(D37,Reportes!$S$6:$S$42,Reportes!$Y$6:$Y$42,0)</f>
        <v>1</v>
      </c>
    </row>
    <row r="38" spans="2:62" ht="18" x14ac:dyDescent="0.3">
      <c r="B38" s="130"/>
      <c r="C38" s="68" t="s">
        <v>94</v>
      </c>
      <c r="D38" s="11" t="s">
        <v>95</v>
      </c>
      <c r="E38" s="12">
        <v>45751</v>
      </c>
      <c r="F38" s="12" t="s">
        <v>33</v>
      </c>
      <c r="G38" s="24" t="s">
        <v>45</v>
      </c>
      <c r="H38" s="109">
        <f t="shared" si="32"/>
        <v>95</v>
      </c>
      <c r="I38" s="13"/>
      <c r="J38" s="10"/>
      <c r="K38" s="10"/>
      <c r="L38" s="10"/>
      <c r="M38" s="10"/>
      <c r="N38" s="10"/>
      <c r="O38" s="10"/>
      <c r="P38" s="10" t="s">
        <v>65</v>
      </c>
      <c r="Q38" s="10" t="s">
        <v>65</v>
      </c>
      <c r="R38" s="10" t="s">
        <v>65</v>
      </c>
      <c r="S38" s="10" t="s">
        <v>65</v>
      </c>
      <c r="T38" s="10"/>
      <c r="U38" s="10"/>
      <c r="V38" s="10"/>
      <c r="W38" s="10"/>
      <c r="X38" s="10"/>
      <c r="Y38" s="56"/>
      <c r="Z38" s="56"/>
      <c r="AA38" s="56"/>
      <c r="AB38" s="10" t="s">
        <v>65</v>
      </c>
      <c r="AC38" s="10" t="s">
        <v>51</v>
      </c>
      <c r="AD38" s="10" t="s">
        <v>51</v>
      </c>
      <c r="AE38" s="10" t="s">
        <v>51</v>
      </c>
      <c r="AF38" s="10" t="s">
        <v>51</v>
      </c>
      <c r="AG38" s="32"/>
      <c r="AH38" s="10" t="s">
        <v>51</v>
      </c>
      <c r="AI38" s="10" t="s">
        <v>51</v>
      </c>
      <c r="AJ38" s="10" t="s">
        <v>65</v>
      </c>
      <c r="AK38" s="10" t="s">
        <v>65</v>
      </c>
      <c r="AL38" s="10" t="s">
        <v>65</v>
      </c>
      <c r="AM38" s="10" t="s">
        <v>65</v>
      </c>
      <c r="AN38" s="10" t="s">
        <v>65</v>
      </c>
      <c r="AO38" s="10" t="s">
        <v>76</v>
      </c>
      <c r="AP38" s="10" t="s">
        <v>76</v>
      </c>
      <c r="AQ38" s="10" t="s">
        <v>76</v>
      </c>
      <c r="AR38" s="10" t="s">
        <v>76</v>
      </c>
      <c r="AS38" s="10"/>
      <c r="AT38" s="10"/>
      <c r="AU38" s="10"/>
      <c r="AV38" s="10"/>
      <c r="AW38" s="10"/>
      <c r="AX38" s="10"/>
      <c r="AY38" s="10"/>
      <c r="AZ38" s="21"/>
      <c r="BA38" s="15"/>
      <c r="BB38" s="15"/>
      <c r="BC38" s="15"/>
      <c r="BD38" s="15"/>
      <c r="BE38" s="15"/>
      <c r="BF38" s="15"/>
      <c r="BG38" s="15"/>
      <c r="BH38" s="15"/>
      <c r="BJ38" s="58">
        <f>+_xlfn.XLOOKUP(D38,Reportes!$S$6:$S$42,Reportes!$Y$6:$Y$42,0)</f>
        <v>0.52631578947368418</v>
      </c>
    </row>
    <row r="39" spans="2:62" ht="18" x14ac:dyDescent="0.3">
      <c r="B39" s="130"/>
      <c r="C39" s="68" t="s">
        <v>96</v>
      </c>
      <c r="D39" s="11" t="s">
        <v>97</v>
      </c>
      <c r="E39" s="12">
        <v>45772</v>
      </c>
      <c r="F39" s="12" t="s">
        <v>33</v>
      </c>
      <c r="G39" s="24" t="s">
        <v>56</v>
      </c>
      <c r="H39" s="109">
        <f t="shared" si="32"/>
        <v>70</v>
      </c>
      <c r="I39" s="13"/>
      <c r="J39" s="10"/>
      <c r="K39" s="10"/>
      <c r="L39" s="10"/>
      <c r="M39" s="10"/>
      <c r="N39" s="10"/>
      <c r="O39" s="10"/>
      <c r="P39" s="10" t="s">
        <v>65</v>
      </c>
      <c r="Q39" s="10" t="s">
        <v>65</v>
      </c>
      <c r="R39" s="10" t="s">
        <v>65</v>
      </c>
      <c r="S39" s="10"/>
      <c r="T39" s="10"/>
      <c r="U39" s="10"/>
      <c r="V39" s="10"/>
      <c r="W39" s="10"/>
      <c r="X39" s="10"/>
      <c r="Y39" s="10"/>
      <c r="Z39" s="10" t="s">
        <v>65</v>
      </c>
      <c r="AA39" s="10"/>
      <c r="AB39" s="10"/>
      <c r="AC39" s="10"/>
      <c r="AD39" s="10"/>
      <c r="AE39" s="10"/>
      <c r="AF39" s="10"/>
      <c r="AG39" s="32"/>
      <c r="AH39" s="10" t="s">
        <v>51</v>
      </c>
      <c r="AI39" s="10" t="s">
        <v>51</v>
      </c>
      <c r="AJ39" s="10" t="s">
        <v>51</v>
      </c>
      <c r="AK39" s="10" t="s">
        <v>51</v>
      </c>
      <c r="AL39" s="10" t="s">
        <v>51</v>
      </c>
      <c r="AM39" s="10" t="s">
        <v>51</v>
      </c>
      <c r="AN39" s="10" t="s">
        <v>65</v>
      </c>
      <c r="AO39" s="10" t="s">
        <v>76</v>
      </c>
      <c r="AP39" s="10" t="s">
        <v>76</v>
      </c>
      <c r="AQ39" s="10" t="s">
        <v>76</v>
      </c>
      <c r="AR39" s="10" t="s">
        <v>76</v>
      </c>
      <c r="AS39" s="10" t="s">
        <v>76</v>
      </c>
      <c r="AT39" s="10" t="s">
        <v>76</v>
      </c>
      <c r="AU39" s="10" t="s">
        <v>76</v>
      </c>
      <c r="AV39" s="10" t="s">
        <v>76</v>
      </c>
      <c r="AW39" s="10" t="s">
        <v>76</v>
      </c>
      <c r="AX39" s="10" t="s">
        <v>76</v>
      </c>
      <c r="AY39" s="10"/>
      <c r="AZ39" s="21"/>
      <c r="BA39" s="15"/>
      <c r="BB39" s="15"/>
      <c r="BC39" s="15"/>
      <c r="BD39" s="15"/>
      <c r="BE39" s="15"/>
      <c r="BF39" s="15"/>
      <c r="BG39" s="15"/>
      <c r="BH39" s="15"/>
      <c r="BJ39" s="58">
        <f>+_xlfn.XLOOKUP(D39,Reportes!$S$6:$S$42,Reportes!$Y$6:$Y$42,0)</f>
        <v>0.35714285714285715</v>
      </c>
    </row>
    <row r="40" spans="2:62" ht="18.600000000000001" thickBot="1" x14ac:dyDescent="0.35">
      <c r="B40" s="131"/>
      <c r="C40" s="114" t="s">
        <v>98</v>
      </c>
      <c r="D40" s="115" t="s">
        <v>99</v>
      </c>
      <c r="E40" s="116">
        <v>45786</v>
      </c>
      <c r="F40" s="116" t="s">
        <v>33</v>
      </c>
      <c r="G40" s="117" t="s">
        <v>56</v>
      </c>
      <c r="H40" s="118">
        <f t="shared" si="32"/>
        <v>10</v>
      </c>
      <c r="I40" s="122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20"/>
      <c r="AH40" s="119"/>
      <c r="AI40" s="119"/>
      <c r="AJ40" s="119"/>
      <c r="AK40" s="119"/>
      <c r="AL40" s="119"/>
      <c r="AM40" s="119"/>
      <c r="AN40" s="119"/>
      <c r="AO40" s="119" t="s">
        <v>76</v>
      </c>
      <c r="AP40" s="119" t="s">
        <v>76</v>
      </c>
      <c r="AQ40" s="119"/>
      <c r="AR40" s="119"/>
      <c r="AS40" s="119"/>
      <c r="AT40" s="119"/>
      <c r="AU40" s="119"/>
      <c r="AV40" s="119"/>
      <c r="AW40" s="10" t="s">
        <v>76</v>
      </c>
      <c r="AX40" s="10" t="s">
        <v>76</v>
      </c>
      <c r="AY40" s="10" t="s">
        <v>76</v>
      </c>
      <c r="AZ40" s="121" t="s">
        <v>76</v>
      </c>
      <c r="BA40" s="15"/>
      <c r="BB40" s="15"/>
      <c r="BC40" s="15"/>
      <c r="BD40" s="15"/>
      <c r="BE40" s="15"/>
      <c r="BF40" s="15"/>
      <c r="BG40" s="15"/>
      <c r="BH40" s="15"/>
      <c r="BJ40" s="58">
        <f>+_xlfn.XLOOKUP(D40,Reportes!$S$6:$S$42,Reportes!$Y$6:$Y$42,0)</f>
        <v>0</v>
      </c>
    </row>
    <row r="41" spans="2:62" ht="18" x14ac:dyDescent="0.3">
      <c r="B41" s="129" t="s">
        <v>100</v>
      </c>
      <c r="C41" s="69" t="s">
        <v>101</v>
      </c>
      <c r="D41" s="126" t="s">
        <v>102</v>
      </c>
      <c r="E41" s="71">
        <v>45604</v>
      </c>
      <c r="F41" s="71" t="s">
        <v>79</v>
      </c>
      <c r="G41" s="37" t="s">
        <v>34</v>
      </c>
      <c r="H41" s="72">
        <f t="shared" si="32"/>
        <v>5</v>
      </c>
      <c r="I41" s="73"/>
      <c r="J41" s="38" t="s">
        <v>65</v>
      </c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9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40"/>
      <c r="BA41" s="15"/>
      <c r="BB41" s="15"/>
      <c r="BC41" s="15"/>
      <c r="BD41" s="15"/>
      <c r="BE41" s="15"/>
      <c r="BF41" s="15"/>
      <c r="BG41" s="15"/>
      <c r="BH41" s="15"/>
      <c r="BJ41" s="58">
        <f>+_xlfn.XLOOKUP(D41,Reportes!$S$6:$S$42,Reportes!$Y$6:$Y$42,0)</f>
        <v>1</v>
      </c>
    </row>
    <row r="42" spans="2:62" ht="67.2" x14ac:dyDescent="0.3">
      <c r="B42" s="130"/>
      <c r="C42" s="68" t="s">
        <v>103</v>
      </c>
      <c r="D42" s="127" t="s">
        <v>104</v>
      </c>
      <c r="E42" s="28">
        <v>45744</v>
      </c>
      <c r="F42" s="22" t="s">
        <v>33</v>
      </c>
      <c r="G42" s="24" t="s">
        <v>34</v>
      </c>
      <c r="H42" s="109">
        <f t="shared" si="32"/>
        <v>5</v>
      </c>
      <c r="I42" s="13" t="s">
        <v>105</v>
      </c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 t="s">
        <v>65</v>
      </c>
      <c r="AA42" s="10"/>
      <c r="AB42" s="10"/>
      <c r="AC42" s="10"/>
      <c r="AD42" s="10"/>
      <c r="AE42" s="10"/>
      <c r="AF42" s="10"/>
      <c r="AG42" s="32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21"/>
      <c r="BA42" s="15"/>
      <c r="BB42" s="15"/>
      <c r="BC42" s="15"/>
      <c r="BD42" s="15"/>
      <c r="BE42" s="15"/>
      <c r="BF42" s="15"/>
      <c r="BG42" s="15"/>
      <c r="BH42" s="15"/>
      <c r="BJ42" s="58">
        <f>+_xlfn.XLOOKUP(D42,Reportes!$S$6:$S$42,Reportes!$Y$6:$Y$42,0)</f>
        <v>1</v>
      </c>
    </row>
    <row r="43" spans="2:62" ht="33.6" x14ac:dyDescent="0.3">
      <c r="B43" s="130"/>
      <c r="C43" s="68" t="s">
        <v>106</v>
      </c>
      <c r="D43" s="127" t="s">
        <v>107</v>
      </c>
      <c r="E43" s="28">
        <v>45730</v>
      </c>
      <c r="F43" s="12" t="s">
        <v>33</v>
      </c>
      <c r="G43" s="24" t="s">
        <v>45</v>
      </c>
      <c r="H43" s="109">
        <f t="shared" si="32"/>
        <v>70</v>
      </c>
      <c r="I43" s="13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 t="s">
        <v>65</v>
      </c>
      <c r="V43" s="10" t="s">
        <v>65</v>
      </c>
      <c r="W43" s="10" t="s">
        <v>65</v>
      </c>
      <c r="X43" s="10" t="s">
        <v>65</v>
      </c>
      <c r="Y43" s="10" t="s">
        <v>65</v>
      </c>
      <c r="Z43" s="10" t="s">
        <v>65</v>
      </c>
      <c r="AA43" s="10" t="s">
        <v>65</v>
      </c>
      <c r="AB43" s="10" t="s">
        <v>65</v>
      </c>
      <c r="AC43" s="10" t="s">
        <v>65</v>
      </c>
      <c r="AD43" s="10" t="s">
        <v>65</v>
      </c>
      <c r="AE43" s="10"/>
      <c r="AF43" s="10"/>
      <c r="AG43" s="32"/>
      <c r="AH43" s="10"/>
      <c r="AI43" s="10"/>
      <c r="AJ43" s="10"/>
      <c r="AK43" s="10"/>
      <c r="AL43" s="10"/>
      <c r="AM43" s="10"/>
      <c r="AN43" s="10" t="s">
        <v>65</v>
      </c>
      <c r="AO43" s="10" t="s">
        <v>76</v>
      </c>
      <c r="AP43" s="10" t="s">
        <v>76</v>
      </c>
      <c r="AQ43" s="10" t="s">
        <v>76</v>
      </c>
      <c r="AR43" s="10" t="s">
        <v>76</v>
      </c>
      <c r="AS43" s="10" t="s">
        <v>76</v>
      </c>
      <c r="AT43" s="10" t="s">
        <v>76</v>
      </c>
      <c r="AU43" s="10" t="s">
        <v>76</v>
      </c>
      <c r="AV43" s="10" t="s">
        <v>76</v>
      </c>
      <c r="AW43" s="10" t="s">
        <v>76</v>
      </c>
      <c r="AX43" s="10" t="s">
        <v>76</v>
      </c>
      <c r="AY43" s="10"/>
      <c r="AZ43" s="21"/>
      <c r="BA43" s="15"/>
      <c r="BB43" s="15"/>
      <c r="BC43" s="15"/>
      <c r="BD43" s="15"/>
      <c r="BE43" s="15"/>
      <c r="BF43" s="15"/>
      <c r="BG43" s="15"/>
      <c r="BH43" s="15"/>
      <c r="BJ43" s="58">
        <f>+_xlfn.XLOOKUP(D43,Reportes!$S$6:$S$42,Reportes!$Y$6:$Y$42,0)</f>
        <v>0.7857142857142857</v>
      </c>
    </row>
    <row r="44" spans="2:62" ht="40.5" customHeight="1" x14ac:dyDescent="0.3">
      <c r="B44" s="130"/>
      <c r="C44" s="68" t="s">
        <v>108</v>
      </c>
      <c r="D44" s="127" t="s">
        <v>109</v>
      </c>
      <c r="E44" s="28">
        <v>45758</v>
      </c>
      <c r="F44" s="12" t="s">
        <v>33</v>
      </c>
      <c r="G44" s="24" t="s">
        <v>34</v>
      </c>
      <c r="H44" s="109">
        <f t="shared" si="32"/>
        <v>70</v>
      </c>
      <c r="I44" s="13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 t="s">
        <v>65</v>
      </c>
      <c r="V44" s="10" t="s">
        <v>65</v>
      </c>
      <c r="W44" s="10" t="s">
        <v>65</v>
      </c>
      <c r="X44" s="10" t="s">
        <v>65</v>
      </c>
      <c r="Y44" s="10" t="s">
        <v>65</v>
      </c>
      <c r="Z44" s="10" t="s">
        <v>65</v>
      </c>
      <c r="AA44" s="10" t="s">
        <v>65</v>
      </c>
      <c r="AB44" s="10" t="s">
        <v>65</v>
      </c>
      <c r="AC44" s="10" t="s">
        <v>65</v>
      </c>
      <c r="AD44" s="10" t="s">
        <v>65</v>
      </c>
      <c r="AE44" s="10" t="s">
        <v>65</v>
      </c>
      <c r="AF44" s="10" t="s">
        <v>65</v>
      </c>
      <c r="AG44" s="32"/>
      <c r="AH44" s="10" t="s">
        <v>65</v>
      </c>
      <c r="AI44" s="10" t="s">
        <v>51</v>
      </c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21"/>
      <c r="BA44" s="15"/>
      <c r="BB44" s="15"/>
      <c r="BC44" s="15"/>
      <c r="BD44" s="15"/>
      <c r="BE44" s="15"/>
      <c r="BF44" s="15"/>
      <c r="BG44" s="15"/>
      <c r="BH44" s="15"/>
      <c r="BJ44" s="58">
        <f>+_xlfn.XLOOKUP(D44,Reportes!$S$6:$S$42,Reportes!$Y$6:$Y$42,0)</f>
        <v>0.9285714285714286</v>
      </c>
    </row>
    <row r="45" spans="2:62" ht="18" x14ac:dyDescent="0.3">
      <c r="B45" s="130"/>
      <c r="C45" s="68" t="s">
        <v>110</v>
      </c>
      <c r="D45" s="127" t="s">
        <v>111</v>
      </c>
      <c r="E45" s="12">
        <v>45800</v>
      </c>
      <c r="F45" s="12" t="s">
        <v>33</v>
      </c>
      <c r="G45" s="24" t="s">
        <v>45</v>
      </c>
      <c r="H45" s="109">
        <f t="shared" si="32"/>
        <v>50</v>
      </c>
      <c r="I45" s="13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32"/>
      <c r="AH45" s="10" t="s">
        <v>51</v>
      </c>
      <c r="AI45" s="10" t="s">
        <v>51</v>
      </c>
      <c r="AJ45" s="10" t="s">
        <v>51</v>
      </c>
      <c r="AK45" s="10" t="s">
        <v>51</v>
      </c>
      <c r="AL45" s="10" t="s">
        <v>51</v>
      </c>
      <c r="AM45" s="10" t="s">
        <v>51</v>
      </c>
      <c r="AN45" s="10" t="s">
        <v>65</v>
      </c>
      <c r="AO45" s="10" t="s">
        <v>76</v>
      </c>
      <c r="AP45" s="10" t="s">
        <v>76</v>
      </c>
      <c r="AQ45" s="10" t="s">
        <v>76</v>
      </c>
      <c r="AR45" s="10" t="s">
        <v>76</v>
      </c>
      <c r="AS45" s="10" t="s">
        <v>76</v>
      </c>
      <c r="AT45" s="10" t="s">
        <v>76</v>
      </c>
      <c r="AU45" s="10" t="s">
        <v>76</v>
      </c>
      <c r="AV45" s="10" t="s">
        <v>76</v>
      </c>
      <c r="AW45" s="10" t="s">
        <v>76</v>
      </c>
      <c r="AX45" s="10" t="s">
        <v>76</v>
      </c>
      <c r="AY45" s="10"/>
      <c r="AZ45" s="21"/>
      <c r="BA45" s="15"/>
      <c r="BB45" s="15"/>
      <c r="BC45" s="15"/>
      <c r="BD45" s="15"/>
      <c r="BE45" s="15"/>
      <c r="BF45" s="15"/>
      <c r="BG45" s="15"/>
      <c r="BH45" s="15"/>
      <c r="BJ45" s="58">
        <f>+_xlfn.XLOOKUP(D45,Reportes!$S$6:$S$42,Reportes!$Y$6:$Y$42,0)</f>
        <v>0.1</v>
      </c>
    </row>
    <row r="46" spans="2:62" ht="33.6" x14ac:dyDescent="0.3">
      <c r="B46" s="130"/>
      <c r="C46" s="68" t="s">
        <v>112</v>
      </c>
      <c r="D46" s="127" t="s">
        <v>113</v>
      </c>
      <c r="E46" s="12">
        <v>45800</v>
      </c>
      <c r="F46" s="12" t="s">
        <v>33</v>
      </c>
      <c r="G46" s="24" t="s">
        <v>56</v>
      </c>
      <c r="H46" s="109">
        <f t="shared" si="32"/>
        <v>25</v>
      </c>
      <c r="I46" s="13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32"/>
      <c r="AH46" s="10"/>
      <c r="AI46" s="10" t="s">
        <v>51</v>
      </c>
      <c r="AJ46" s="10"/>
      <c r="AK46" s="10"/>
      <c r="AL46" s="10"/>
      <c r="AM46" s="10"/>
      <c r="AN46" s="10" t="s">
        <v>65</v>
      </c>
      <c r="AO46" s="10" t="s">
        <v>76</v>
      </c>
      <c r="AP46" s="10" t="s">
        <v>76</v>
      </c>
      <c r="AQ46" s="10" t="s">
        <v>76</v>
      </c>
      <c r="AR46" s="10" t="s">
        <v>76</v>
      </c>
      <c r="AS46" s="10" t="s">
        <v>76</v>
      </c>
      <c r="AT46" s="10" t="s">
        <v>76</v>
      </c>
      <c r="AU46" s="10" t="s">
        <v>76</v>
      </c>
      <c r="AV46" s="10" t="s">
        <v>76</v>
      </c>
      <c r="AW46" s="10" t="s">
        <v>76</v>
      </c>
      <c r="AX46" s="10" t="s">
        <v>76</v>
      </c>
      <c r="AY46" s="10"/>
      <c r="AZ46" s="21"/>
      <c r="BA46" s="15"/>
      <c r="BB46" s="15"/>
      <c r="BC46" s="15"/>
      <c r="BD46" s="15"/>
      <c r="BE46" s="15"/>
      <c r="BF46" s="15"/>
      <c r="BG46" s="15"/>
      <c r="BH46" s="15"/>
      <c r="BJ46" s="58">
        <f>+_xlfn.XLOOKUP(D46,Reportes!$S$6:$S$42,Reportes!$Y$6:$Y$42,0)</f>
        <v>0.2</v>
      </c>
    </row>
    <row r="47" spans="2:62" ht="18" x14ac:dyDescent="0.3">
      <c r="B47" s="130"/>
      <c r="C47" s="68" t="s">
        <v>114</v>
      </c>
      <c r="D47" s="127" t="s">
        <v>115</v>
      </c>
      <c r="E47" s="12">
        <v>45800</v>
      </c>
      <c r="F47" s="12" t="s">
        <v>33</v>
      </c>
      <c r="G47" s="24" t="s">
        <v>45</v>
      </c>
      <c r="H47" s="109">
        <f t="shared" si="32"/>
        <v>20</v>
      </c>
      <c r="I47" s="13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32"/>
      <c r="AH47" s="10"/>
      <c r="AI47" s="10"/>
      <c r="AJ47" s="10"/>
      <c r="AK47" s="10" t="s">
        <v>51</v>
      </c>
      <c r="AL47" s="10" t="s">
        <v>51</v>
      </c>
      <c r="AM47" s="10"/>
      <c r="AN47" s="10"/>
      <c r="AO47" s="10" t="s">
        <v>76</v>
      </c>
      <c r="AP47" s="10" t="s">
        <v>76</v>
      </c>
      <c r="AQ47" s="10"/>
      <c r="AR47" s="10"/>
      <c r="AS47" s="10"/>
      <c r="AT47" s="10"/>
      <c r="AU47" s="10"/>
      <c r="AV47" s="10"/>
      <c r="AW47" s="10"/>
      <c r="AX47" s="10"/>
      <c r="AY47" s="10" t="s">
        <v>76</v>
      </c>
      <c r="AZ47" s="10" t="s">
        <v>76</v>
      </c>
      <c r="BA47" s="15"/>
      <c r="BB47" s="15"/>
      <c r="BC47" s="15"/>
      <c r="BD47" s="15"/>
      <c r="BE47" s="15"/>
      <c r="BF47" s="15"/>
      <c r="BG47" s="15"/>
      <c r="BH47" s="15"/>
      <c r="BJ47" s="58">
        <f>+_xlfn.XLOOKUP(D47,Reportes!$S$6:$S$42,Reportes!$Y$6:$Y$42,0)</f>
        <v>0</v>
      </c>
    </row>
    <row r="48" spans="2:62" ht="18.600000000000001" thickBot="1" x14ac:dyDescent="0.35">
      <c r="B48" s="131"/>
      <c r="C48" s="114" t="s">
        <v>116</v>
      </c>
      <c r="D48" s="128" t="s">
        <v>117</v>
      </c>
      <c r="E48" s="116">
        <v>45807</v>
      </c>
      <c r="F48" s="116" t="s">
        <v>33</v>
      </c>
      <c r="G48" s="117" t="s">
        <v>56</v>
      </c>
      <c r="H48" s="118">
        <f t="shared" si="32"/>
        <v>0</v>
      </c>
      <c r="I48" s="122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20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119"/>
      <c r="AW48" s="119"/>
      <c r="AX48" s="119"/>
      <c r="AY48" s="10" t="s">
        <v>76</v>
      </c>
      <c r="AZ48" s="10" t="s">
        <v>76</v>
      </c>
      <c r="BA48" s="15"/>
      <c r="BB48" s="15"/>
      <c r="BC48" s="15"/>
      <c r="BD48" s="15"/>
      <c r="BE48" s="15"/>
      <c r="BF48" s="15"/>
      <c r="BG48" s="15"/>
      <c r="BH48" s="15"/>
      <c r="BJ48" s="58" t="e">
        <f>+_xlfn.XLOOKUP(D48,Reportes!$S$6:$S$42,Reportes!$Y$6:$Y$42,0)</f>
        <v>#DIV/0!</v>
      </c>
    </row>
    <row r="49" spans="2:62" ht="45" customHeight="1" x14ac:dyDescent="0.3">
      <c r="B49" s="129" t="s">
        <v>118</v>
      </c>
      <c r="C49" s="69" t="s">
        <v>119</v>
      </c>
      <c r="D49" s="74" t="s">
        <v>120</v>
      </c>
      <c r="E49" s="71">
        <v>45629</v>
      </c>
      <c r="F49" s="71" t="s">
        <v>33</v>
      </c>
      <c r="G49" s="37" t="s">
        <v>34</v>
      </c>
      <c r="H49" s="72">
        <f t="shared" si="32"/>
        <v>5</v>
      </c>
      <c r="I49" s="73"/>
      <c r="J49" s="38" t="s">
        <v>65</v>
      </c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9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40"/>
      <c r="BA49" s="15"/>
      <c r="BB49" s="15"/>
      <c r="BC49" s="15"/>
      <c r="BD49" s="15"/>
      <c r="BE49" s="15"/>
      <c r="BF49" s="15"/>
      <c r="BG49" s="15"/>
      <c r="BH49" s="15"/>
      <c r="BJ49" s="58">
        <f>+_xlfn.XLOOKUP(D49,Reportes!$S$6:$S$42,Reportes!$Y$6:$Y$42,0)</f>
        <v>1</v>
      </c>
    </row>
    <row r="50" spans="2:62" ht="171.75" customHeight="1" x14ac:dyDescent="0.3">
      <c r="B50" s="130"/>
      <c r="C50" s="68" t="s">
        <v>121</v>
      </c>
      <c r="D50" s="23" t="s">
        <v>122</v>
      </c>
      <c r="E50" s="28">
        <v>45723</v>
      </c>
      <c r="F50" s="28" t="s">
        <v>64</v>
      </c>
      <c r="G50" s="29" t="s">
        <v>45</v>
      </c>
      <c r="H50" s="109">
        <f t="shared" si="32"/>
        <v>35</v>
      </c>
      <c r="I50" s="81" t="s">
        <v>123</v>
      </c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 t="s">
        <v>65</v>
      </c>
      <c r="AA50" s="10" t="s">
        <v>65</v>
      </c>
      <c r="AB50" s="10" t="s">
        <v>65</v>
      </c>
      <c r="AC50" s="10" t="s">
        <v>65</v>
      </c>
      <c r="AD50" s="10" t="s">
        <v>51</v>
      </c>
      <c r="AE50" s="10"/>
      <c r="AF50" s="10"/>
      <c r="AG50" s="32"/>
      <c r="AH50" s="10"/>
      <c r="AI50" s="10"/>
      <c r="AJ50" s="10"/>
      <c r="AK50" s="10"/>
      <c r="AL50" s="10"/>
      <c r="AM50" s="10"/>
      <c r="AN50" s="10"/>
      <c r="AO50" s="10" t="s">
        <v>76</v>
      </c>
      <c r="AP50" s="10" t="s">
        <v>76</v>
      </c>
      <c r="AQ50" s="10"/>
      <c r="AR50" s="10"/>
      <c r="AS50" s="10"/>
      <c r="AT50" s="10"/>
      <c r="AU50" s="10"/>
      <c r="AV50" s="10"/>
      <c r="AW50" s="10"/>
      <c r="AX50" s="10"/>
      <c r="AY50" s="10"/>
      <c r="AZ50" s="21"/>
      <c r="BA50" s="15"/>
      <c r="BB50" s="15"/>
      <c r="BC50" s="15"/>
      <c r="BD50" s="15"/>
      <c r="BE50" s="15"/>
      <c r="BF50" s="15"/>
      <c r="BG50" s="15"/>
      <c r="BH50" s="15"/>
      <c r="BJ50" s="58">
        <f>+_xlfn.XLOOKUP(D50,Reportes!$S$6:$S$42,Reportes!$Y$6:$Y$42,0)</f>
        <v>0.5714285714285714</v>
      </c>
    </row>
    <row r="51" spans="2:62" ht="100.8" x14ac:dyDescent="0.3">
      <c r="B51" s="130"/>
      <c r="C51" s="68" t="s">
        <v>124</v>
      </c>
      <c r="D51" s="23" t="s">
        <v>125</v>
      </c>
      <c r="E51" s="28" t="s">
        <v>126</v>
      </c>
      <c r="F51" s="12" t="s">
        <v>33</v>
      </c>
      <c r="G51" s="24" t="s">
        <v>45</v>
      </c>
      <c r="H51" s="109">
        <f t="shared" si="32"/>
        <v>55</v>
      </c>
      <c r="I51" s="13" t="s">
        <v>127</v>
      </c>
      <c r="J51" s="10"/>
      <c r="K51" s="10"/>
      <c r="L51" s="10"/>
      <c r="M51" s="10"/>
      <c r="N51" s="10"/>
      <c r="O51" s="10"/>
      <c r="P51" s="10"/>
      <c r="Q51" s="10"/>
      <c r="R51" s="10"/>
      <c r="S51" s="10" t="s">
        <v>65</v>
      </c>
      <c r="T51" s="10" t="s">
        <v>65</v>
      </c>
      <c r="U51" s="10" t="s">
        <v>65</v>
      </c>
      <c r="V51" s="10" t="s">
        <v>65</v>
      </c>
      <c r="W51" s="10"/>
      <c r="X51" s="10"/>
      <c r="Y51" s="10"/>
      <c r="Z51" s="10"/>
      <c r="AA51" s="10"/>
      <c r="AB51" s="10" t="s">
        <v>65</v>
      </c>
      <c r="AC51" s="10" t="s">
        <v>65</v>
      </c>
      <c r="AD51" s="10" t="s">
        <v>65</v>
      </c>
      <c r="AE51" s="10" t="s">
        <v>65</v>
      </c>
      <c r="AF51" s="10" t="s">
        <v>51</v>
      </c>
      <c r="AG51" s="32"/>
      <c r="AH51" s="10"/>
      <c r="AI51" s="10"/>
      <c r="AJ51" s="10"/>
      <c r="AK51" s="10"/>
      <c r="AL51" s="10"/>
      <c r="AM51" s="10"/>
      <c r="AN51" s="10"/>
      <c r="AO51" s="10"/>
      <c r="AP51" s="10" t="s">
        <v>76</v>
      </c>
      <c r="AQ51" s="10" t="s">
        <v>76</v>
      </c>
      <c r="AR51" s="10" t="s">
        <v>76</v>
      </c>
      <c r="AS51" s="10"/>
      <c r="AT51" s="10"/>
      <c r="AU51" s="10"/>
      <c r="AV51" s="10"/>
      <c r="AW51" s="10"/>
      <c r="AX51" s="10"/>
      <c r="AY51" s="10"/>
      <c r="AZ51" s="21"/>
      <c r="BA51" s="15"/>
      <c r="BB51" s="15"/>
      <c r="BC51" s="15"/>
      <c r="BD51" s="15"/>
      <c r="BE51" s="15"/>
      <c r="BF51" s="15"/>
      <c r="BG51" s="15"/>
      <c r="BH51" s="15"/>
      <c r="BJ51" s="58">
        <f>+_xlfn.XLOOKUP(D51,Reportes!$S$6:$S$42,Reportes!$Y$6:$Y$42,0)</f>
        <v>0.72727272727272729</v>
      </c>
    </row>
    <row r="52" spans="2:62" ht="81" customHeight="1" x14ac:dyDescent="0.3">
      <c r="B52" s="130"/>
      <c r="C52" s="68" t="s">
        <v>128</v>
      </c>
      <c r="D52" s="23" t="s">
        <v>129</v>
      </c>
      <c r="E52" s="28" t="s">
        <v>126</v>
      </c>
      <c r="F52" s="12" t="s">
        <v>33</v>
      </c>
      <c r="G52" s="24" t="s">
        <v>45</v>
      </c>
      <c r="H52" s="109">
        <f t="shared" si="32"/>
        <v>60</v>
      </c>
      <c r="I52" s="13" t="s">
        <v>127</v>
      </c>
      <c r="J52" s="10"/>
      <c r="K52" s="10"/>
      <c r="L52" s="10"/>
      <c r="M52" s="10"/>
      <c r="N52" s="10"/>
      <c r="O52" s="10"/>
      <c r="P52" s="10"/>
      <c r="Q52" s="10"/>
      <c r="R52" s="10"/>
      <c r="S52" s="10" t="s">
        <v>65</v>
      </c>
      <c r="T52" s="10" t="s">
        <v>65</v>
      </c>
      <c r="U52" s="10" t="s">
        <v>65</v>
      </c>
      <c r="V52" s="10" t="s">
        <v>65</v>
      </c>
      <c r="W52" s="10"/>
      <c r="X52" s="10"/>
      <c r="Y52" s="10"/>
      <c r="Z52" s="10"/>
      <c r="AA52" s="10" t="s">
        <v>65</v>
      </c>
      <c r="AB52" s="10" t="s">
        <v>65</v>
      </c>
      <c r="AC52" s="10" t="s">
        <v>65</v>
      </c>
      <c r="AD52" s="10" t="s">
        <v>65</v>
      </c>
      <c r="AE52" s="10" t="s">
        <v>65</v>
      </c>
      <c r="AF52" s="10" t="s">
        <v>51</v>
      </c>
      <c r="AG52" s="32"/>
      <c r="AH52" s="10"/>
      <c r="AI52" s="10"/>
      <c r="AJ52" s="10"/>
      <c r="AK52" s="10"/>
      <c r="AL52" s="10"/>
      <c r="AM52" s="10"/>
      <c r="AN52" s="10"/>
      <c r="AO52" s="10"/>
      <c r="AP52" s="10" t="s">
        <v>76</v>
      </c>
      <c r="AQ52" s="10" t="s">
        <v>76</v>
      </c>
      <c r="AR52" s="10" t="s">
        <v>76</v>
      </c>
      <c r="AS52" s="10"/>
      <c r="AT52" s="10"/>
      <c r="AU52" s="10"/>
      <c r="AV52" s="10"/>
      <c r="AW52" s="10"/>
      <c r="AX52" s="10"/>
      <c r="AY52" s="10"/>
      <c r="AZ52" s="21"/>
      <c r="BA52" s="15"/>
      <c r="BB52" s="15"/>
      <c r="BC52" s="15"/>
      <c r="BD52" s="15"/>
      <c r="BE52" s="15"/>
      <c r="BF52" s="15"/>
      <c r="BG52" s="15"/>
      <c r="BH52" s="15"/>
      <c r="BJ52" s="58">
        <f>+_xlfn.XLOOKUP(D52,Reportes!$S$6:$S$42,Reportes!$Y$6:$Y$42,0)</f>
        <v>0.75</v>
      </c>
    </row>
    <row r="53" spans="2:62" ht="41.25" customHeight="1" x14ac:dyDescent="0.3">
      <c r="B53" s="130"/>
      <c r="C53" s="68" t="s">
        <v>130</v>
      </c>
      <c r="D53" s="23" t="s">
        <v>131</v>
      </c>
      <c r="E53" s="28" t="s">
        <v>126</v>
      </c>
      <c r="F53" s="28"/>
      <c r="G53" s="29" t="s">
        <v>45</v>
      </c>
      <c r="H53" s="109">
        <f t="shared" si="32"/>
        <v>40</v>
      </c>
      <c r="I53" s="13" t="s">
        <v>127</v>
      </c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 t="s">
        <v>65</v>
      </c>
      <c r="AB53" s="10" t="s">
        <v>65</v>
      </c>
      <c r="AC53" s="10" t="s">
        <v>65</v>
      </c>
      <c r="AD53" s="10" t="s">
        <v>65</v>
      </c>
      <c r="AE53" s="10" t="s">
        <v>65</v>
      </c>
      <c r="AF53" s="10" t="s">
        <v>51</v>
      </c>
      <c r="AG53" s="32"/>
      <c r="AH53" s="10"/>
      <c r="AI53" s="10"/>
      <c r="AJ53" s="10"/>
      <c r="AK53" s="10"/>
      <c r="AL53" s="10"/>
      <c r="AM53" s="10"/>
      <c r="AN53" s="10"/>
      <c r="AO53" s="10"/>
      <c r="AP53" s="10" t="s">
        <v>76</v>
      </c>
      <c r="AQ53" s="10" t="s">
        <v>76</v>
      </c>
      <c r="AR53" s="10" t="s">
        <v>76</v>
      </c>
      <c r="AS53" s="10"/>
      <c r="AT53" s="10"/>
      <c r="AU53" s="10"/>
      <c r="AV53" s="10"/>
      <c r="AW53" s="10"/>
      <c r="AX53" s="10"/>
      <c r="AY53" s="10"/>
      <c r="AZ53" s="21"/>
      <c r="BA53" s="15"/>
      <c r="BB53" s="15"/>
      <c r="BC53" s="15"/>
      <c r="BD53" s="15"/>
      <c r="BE53" s="15"/>
      <c r="BF53" s="15"/>
      <c r="BG53" s="15"/>
      <c r="BH53" s="15"/>
      <c r="BJ53" s="58">
        <f>+_xlfn.XLOOKUP(D53,Reportes!$S$6:$S$42,Reportes!$Y$6:$Y$42,0)</f>
        <v>0.625</v>
      </c>
    </row>
    <row r="54" spans="2:62" ht="84" x14ac:dyDescent="0.3">
      <c r="B54" s="130"/>
      <c r="C54" s="68" t="s">
        <v>132</v>
      </c>
      <c r="D54" s="23" t="s">
        <v>133</v>
      </c>
      <c r="E54" s="28" t="s">
        <v>126</v>
      </c>
      <c r="F54" s="28" t="s">
        <v>33</v>
      </c>
      <c r="G54" s="24" t="s">
        <v>34</v>
      </c>
      <c r="H54" s="109">
        <f t="shared" si="32"/>
        <v>15</v>
      </c>
      <c r="I54" s="13" t="s">
        <v>134</v>
      </c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 t="s">
        <v>65</v>
      </c>
      <c r="AD54" s="10" t="s">
        <v>65</v>
      </c>
      <c r="AE54" s="10" t="s">
        <v>65</v>
      </c>
      <c r="AF54" s="10"/>
      <c r="AG54" s="32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21"/>
      <c r="BA54" s="15"/>
      <c r="BB54" s="15"/>
      <c r="BC54" s="15"/>
      <c r="BD54" s="15"/>
      <c r="BE54" s="15"/>
      <c r="BF54" s="15"/>
      <c r="BG54" s="15"/>
      <c r="BH54" s="15"/>
      <c r="BJ54" s="58">
        <f>+_xlfn.XLOOKUP(D54,Reportes!$S$6:$S$42,Reportes!$Y$6:$Y$42,0)</f>
        <v>1</v>
      </c>
    </row>
    <row r="55" spans="2:62" ht="45.75" customHeight="1" x14ac:dyDescent="0.3">
      <c r="B55" s="130"/>
      <c r="C55" s="68" t="s">
        <v>135</v>
      </c>
      <c r="D55" s="23" t="s">
        <v>136</v>
      </c>
      <c r="E55" s="28">
        <v>45779</v>
      </c>
      <c r="F55" s="12" t="s">
        <v>33</v>
      </c>
      <c r="G55" s="24" t="s">
        <v>45</v>
      </c>
      <c r="H55" s="109">
        <f t="shared" si="32"/>
        <v>75</v>
      </c>
      <c r="I55" s="13"/>
      <c r="J55" s="10"/>
      <c r="K55" s="10"/>
      <c r="L55" s="10"/>
      <c r="M55" s="10"/>
      <c r="N55" s="10"/>
      <c r="O55" s="10"/>
      <c r="P55" s="10"/>
      <c r="Q55" s="10"/>
      <c r="R55" s="10"/>
      <c r="S55" s="10" t="s">
        <v>65</v>
      </c>
      <c r="T55" s="10" t="s">
        <v>65</v>
      </c>
      <c r="U55" s="10" t="s">
        <v>65</v>
      </c>
      <c r="V55" s="10" t="s">
        <v>65</v>
      </c>
      <c r="W55" s="10" t="s">
        <v>65</v>
      </c>
      <c r="X55" s="10"/>
      <c r="Y55" s="10"/>
      <c r="Z55" s="10"/>
      <c r="AA55" s="10"/>
      <c r="AB55" s="10"/>
      <c r="AC55" s="10" t="s">
        <v>65</v>
      </c>
      <c r="AD55" s="10" t="s">
        <v>65</v>
      </c>
      <c r="AE55" s="10" t="s">
        <v>65</v>
      </c>
      <c r="AF55" s="10" t="s">
        <v>65</v>
      </c>
      <c r="AG55" s="32"/>
      <c r="AH55" s="10" t="s">
        <v>65</v>
      </c>
      <c r="AI55" s="10" t="s">
        <v>65</v>
      </c>
      <c r="AJ55" s="10" t="s">
        <v>65</v>
      </c>
      <c r="AK55" s="10" t="s">
        <v>65</v>
      </c>
      <c r="AL55" s="10"/>
      <c r="AM55" s="10"/>
      <c r="AN55" s="10"/>
      <c r="AO55" s="10"/>
      <c r="AP55" s="10" t="s">
        <v>76</v>
      </c>
      <c r="AQ55" s="10" t="s">
        <v>76</v>
      </c>
      <c r="AR55" s="10" t="s">
        <v>76</v>
      </c>
      <c r="AS55" s="10"/>
      <c r="AT55" s="10"/>
      <c r="AU55" s="10"/>
      <c r="AV55" s="10"/>
      <c r="AW55" s="10"/>
      <c r="AX55" s="10"/>
      <c r="AY55" s="10"/>
      <c r="AZ55" s="21"/>
      <c r="BA55" s="15"/>
      <c r="BB55" s="15"/>
      <c r="BC55" s="15"/>
      <c r="BD55" s="15"/>
      <c r="BE55" s="15"/>
      <c r="BF55" s="15"/>
      <c r="BG55" s="15"/>
      <c r="BH55" s="15"/>
      <c r="BJ55" s="58">
        <f>+_xlfn.XLOOKUP(D55,Reportes!$S$6:$S$42,Reportes!$Y$6:$Y$42,0)</f>
        <v>0.8666666666666667</v>
      </c>
    </row>
    <row r="56" spans="2:62" ht="33.6" x14ac:dyDescent="0.3">
      <c r="B56" s="130"/>
      <c r="C56" s="68" t="s">
        <v>137</v>
      </c>
      <c r="D56" s="23" t="s">
        <v>138</v>
      </c>
      <c r="E56" s="12">
        <v>45779</v>
      </c>
      <c r="F56" s="12" t="s">
        <v>33</v>
      </c>
      <c r="G56" s="24" t="s">
        <v>34</v>
      </c>
      <c r="H56" s="109">
        <f t="shared" si="32"/>
        <v>40</v>
      </c>
      <c r="I56" s="13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 t="s">
        <v>65</v>
      </c>
      <c r="AF56" s="10" t="s">
        <v>65</v>
      </c>
      <c r="AG56" s="32"/>
      <c r="AH56" s="10" t="s">
        <v>65</v>
      </c>
      <c r="AI56" s="10" t="s">
        <v>65</v>
      </c>
      <c r="AJ56" s="10" t="s">
        <v>65</v>
      </c>
      <c r="AK56" s="10" t="s">
        <v>65</v>
      </c>
      <c r="AL56" s="10"/>
      <c r="AM56" s="10"/>
      <c r="AN56" s="10"/>
      <c r="AO56" s="10"/>
      <c r="AP56" s="10" t="s">
        <v>76</v>
      </c>
      <c r="AQ56" s="10" t="s">
        <v>76</v>
      </c>
      <c r="AR56" s="10" t="s">
        <v>76</v>
      </c>
      <c r="AS56" s="10"/>
      <c r="AT56" s="10"/>
      <c r="AU56" s="10"/>
      <c r="AV56" s="10"/>
      <c r="AW56" s="10"/>
      <c r="AX56" s="10"/>
      <c r="AY56" s="10"/>
      <c r="AZ56" s="21"/>
      <c r="BA56" s="15"/>
      <c r="BB56" s="15"/>
      <c r="BC56" s="15"/>
      <c r="BD56" s="15"/>
      <c r="BE56" s="15"/>
      <c r="BF56" s="15"/>
      <c r="BG56" s="15"/>
      <c r="BH56" s="15"/>
      <c r="BJ56" s="58">
        <f>+_xlfn.XLOOKUP(D56,Reportes!$S$6:$S$42,Reportes!$Y$6:$Y$42,0)</f>
        <v>0.75</v>
      </c>
    </row>
    <row r="57" spans="2:62" ht="18" x14ac:dyDescent="0.3">
      <c r="B57" s="130"/>
      <c r="C57" s="68" t="s">
        <v>139</v>
      </c>
      <c r="D57" s="23" t="s">
        <v>140</v>
      </c>
      <c r="E57" s="12">
        <v>45730</v>
      </c>
      <c r="F57" s="12" t="s">
        <v>33</v>
      </c>
      <c r="G57" s="24" t="s">
        <v>34</v>
      </c>
      <c r="H57" s="109">
        <f t="shared" si="32"/>
        <v>5</v>
      </c>
      <c r="I57" s="13" t="s">
        <v>141</v>
      </c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 t="s">
        <v>65</v>
      </c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32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21"/>
      <c r="BA57" s="15"/>
      <c r="BB57" s="15"/>
      <c r="BC57" s="15"/>
      <c r="BD57" s="15"/>
      <c r="BE57" s="15"/>
      <c r="BF57" s="15"/>
      <c r="BG57" s="15"/>
      <c r="BH57" s="15"/>
      <c r="BJ57" s="58">
        <f>+_xlfn.XLOOKUP(D57,Reportes!$S$6:$S$42,Reportes!$Y$6:$Y$42,0)</f>
        <v>1</v>
      </c>
    </row>
    <row r="58" spans="2:62" ht="124.5" customHeight="1" x14ac:dyDescent="0.3">
      <c r="B58" s="130"/>
      <c r="C58" s="124" t="s">
        <v>142</v>
      </c>
      <c r="D58" s="125" t="s">
        <v>143</v>
      </c>
      <c r="E58" s="28">
        <v>45779</v>
      </c>
      <c r="F58" s="12" t="s">
        <v>33</v>
      </c>
      <c r="G58" s="24" t="s">
        <v>45</v>
      </c>
      <c r="H58" s="109">
        <f t="shared" si="32"/>
        <v>70</v>
      </c>
      <c r="I58" s="13" t="s">
        <v>144</v>
      </c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 t="s">
        <v>65</v>
      </c>
      <c r="AD58" s="10" t="s">
        <v>65</v>
      </c>
      <c r="AE58" s="10" t="s">
        <v>65</v>
      </c>
      <c r="AF58" s="10" t="s">
        <v>65</v>
      </c>
      <c r="AG58" s="32"/>
      <c r="AH58" s="10" t="s">
        <v>51</v>
      </c>
      <c r="AI58" s="10" t="s">
        <v>51</v>
      </c>
      <c r="AJ58" s="10" t="s">
        <v>65</v>
      </c>
      <c r="AK58" s="10" t="s">
        <v>65</v>
      </c>
      <c r="AL58" s="10" t="s">
        <v>65</v>
      </c>
      <c r="AM58" s="10" t="s">
        <v>65</v>
      </c>
      <c r="AN58" s="10" t="s">
        <v>65</v>
      </c>
      <c r="AO58" s="10" t="s">
        <v>76</v>
      </c>
      <c r="AP58" s="10" t="s">
        <v>76</v>
      </c>
      <c r="AQ58" s="10" t="s">
        <v>76</v>
      </c>
      <c r="AR58" s="10" t="s">
        <v>76</v>
      </c>
      <c r="AS58" s="10" t="s">
        <v>76</v>
      </c>
      <c r="AT58" s="10" t="s">
        <v>76</v>
      </c>
      <c r="AU58" s="10"/>
      <c r="AV58" s="10"/>
      <c r="AW58" s="10"/>
      <c r="AX58" s="10"/>
      <c r="AY58" s="10"/>
      <c r="AZ58" s="21"/>
      <c r="BA58" s="15"/>
      <c r="BB58" s="15"/>
      <c r="BC58" s="15"/>
      <c r="BD58" s="15"/>
      <c r="BE58" s="15"/>
      <c r="BF58" s="15"/>
      <c r="BG58" s="15"/>
      <c r="BH58" s="15"/>
      <c r="BJ58" s="58">
        <f>+_xlfn.XLOOKUP(D58,Reportes!$S$6:$S$42,Reportes!$Y$6:$Y$42,0)</f>
        <v>0.6428571428571429</v>
      </c>
    </row>
    <row r="59" spans="2:62" ht="184.8" x14ac:dyDescent="0.3">
      <c r="B59" s="130"/>
      <c r="C59" s="124" t="s">
        <v>145</v>
      </c>
      <c r="D59" s="125" t="s">
        <v>146</v>
      </c>
      <c r="E59" s="28">
        <v>45779</v>
      </c>
      <c r="F59" s="12" t="s">
        <v>33</v>
      </c>
      <c r="G59" s="24" t="s">
        <v>45</v>
      </c>
      <c r="H59" s="109">
        <f t="shared" si="32"/>
        <v>70</v>
      </c>
      <c r="I59" s="13" t="s">
        <v>147</v>
      </c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 t="s">
        <v>65</v>
      </c>
      <c r="AD59" s="10" t="s">
        <v>65</v>
      </c>
      <c r="AE59" s="10" t="s">
        <v>65</v>
      </c>
      <c r="AF59" s="10" t="s">
        <v>65</v>
      </c>
      <c r="AG59" s="32"/>
      <c r="AH59" s="10" t="s">
        <v>51</v>
      </c>
      <c r="AI59" s="10" t="s">
        <v>51</v>
      </c>
      <c r="AJ59" s="10" t="s">
        <v>65</v>
      </c>
      <c r="AK59" s="10" t="s">
        <v>65</v>
      </c>
      <c r="AL59" s="10" t="s">
        <v>65</v>
      </c>
      <c r="AM59" s="10" t="s">
        <v>65</v>
      </c>
      <c r="AN59" s="10" t="s">
        <v>65</v>
      </c>
      <c r="AO59" s="10" t="s">
        <v>76</v>
      </c>
      <c r="AP59" s="10" t="s">
        <v>76</v>
      </c>
      <c r="AQ59" s="10" t="s">
        <v>76</v>
      </c>
      <c r="AR59" s="10" t="s">
        <v>76</v>
      </c>
      <c r="AS59" s="10" t="s">
        <v>76</v>
      </c>
      <c r="AT59" s="10" t="s">
        <v>76</v>
      </c>
      <c r="AU59" s="10"/>
      <c r="AV59" s="10"/>
      <c r="AW59" s="10"/>
      <c r="AX59" s="10"/>
      <c r="AY59" s="10"/>
      <c r="AZ59" s="21"/>
      <c r="BA59" s="15"/>
      <c r="BB59" s="15"/>
      <c r="BC59" s="15"/>
      <c r="BD59" s="15"/>
      <c r="BE59" s="15"/>
      <c r="BF59" s="15"/>
      <c r="BG59" s="15"/>
      <c r="BH59" s="15"/>
      <c r="BJ59" s="58">
        <f>+_xlfn.XLOOKUP(D59,Reportes!$S$6:$S$42,Reportes!$Y$6:$Y$42,0)</f>
        <v>0.6428571428571429</v>
      </c>
    </row>
    <row r="60" spans="2:62" ht="33.6" x14ac:dyDescent="0.3">
      <c r="B60" s="130"/>
      <c r="C60" s="124" t="s">
        <v>148</v>
      </c>
      <c r="D60" s="125" t="s">
        <v>149</v>
      </c>
      <c r="E60" s="28">
        <v>45779</v>
      </c>
      <c r="F60" s="12" t="s">
        <v>33</v>
      </c>
      <c r="G60" s="24" t="s">
        <v>45</v>
      </c>
      <c r="H60" s="109">
        <f t="shared" si="32"/>
        <v>60</v>
      </c>
      <c r="I60" s="13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 t="s">
        <v>65</v>
      </c>
      <c r="AF60" s="10" t="s">
        <v>76</v>
      </c>
      <c r="AG60" s="32"/>
      <c r="AH60" s="10" t="s">
        <v>65</v>
      </c>
      <c r="AI60" s="10" t="s">
        <v>65</v>
      </c>
      <c r="AJ60" s="10" t="s">
        <v>65</v>
      </c>
      <c r="AK60" s="10" t="s">
        <v>65</v>
      </c>
      <c r="AL60" s="10" t="s">
        <v>65</v>
      </c>
      <c r="AM60" s="10" t="s">
        <v>65</v>
      </c>
      <c r="AN60" s="10" t="s">
        <v>65</v>
      </c>
      <c r="AO60" s="10" t="s">
        <v>76</v>
      </c>
      <c r="AP60" s="10" t="s">
        <v>76</v>
      </c>
      <c r="AQ60" s="10" t="s">
        <v>76</v>
      </c>
      <c r="AR60" s="10" t="s">
        <v>76</v>
      </c>
      <c r="AS60" s="10" t="s">
        <v>76</v>
      </c>
      <c r="AT60" s="10" t="s">
        <v>76</v>
      </c>
      <c r="AU60" s="10" t="s">
        <v>76</v>
      </c>
      <c r="AV60" s="10" t="s">
        <v>76</v>
      </c>
      <c r="AW60" s="10" t="s">
        <v>76</v>
      </c>
      <c r="AX60" s="10"/>
      <c r="AY60" s="10"/>
      <c r="AZ60" s="21"/>
      <c r="BA60" s="15"/>
      <c r="BB60" s="15"/>
      <c r="BC60" s="15"/>
      <c r="BD60" s="15"/>
      <c r="BE60" s="15"/>
      <c r="BF60" s="15"/>
      <c r="BG60" s="15"/>
      <c r="BH60" s="15"/>
      <c r="BJ60" s="58">
        <f>+_xlfn.XLOOKUP(D60,Reportes!$S$6:$S$42,Reportes!$Y$6:$Y$42,0)</f>
        <v>0.66666666666666663</v>
      </c>
    </row>
    <row r="61" spans="2:62" ht="33.6" x14ac:dyDescent="0.3">
      <c r="B61" s="130"/>
      <c r="C61" s="68" t="s">
        <v>150</v>
      </c>
      <c r="D61" s="23" t="s">
        <v>151</v>
      </c>
      <c r="E61" s="12">
        <v>45793</v>
      </c>
      <c r="F61" s="12" t="s">
        <v>33</v>
      </c>
      <c r="G61" s="24" t="s">
        <v>45</v>
      </c>
      <c r="H61" s="109">
        <f t="shared" si="32"/>
        <v>50</v>
      </c>
      <c r="I61" s="13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32"/>
      <c r="AH61" s="10" t="s">
        <v>65</v>
      </c>
      <c r="AI61" s="10" t="s">
        <v>65</v>
      </c>
      <c r="AJ61" s="10" t="s">
        <v>65</v>
      </c>
      <c r="AK61" s="10" t="s">
        <v>65</v>
      </c>
      <c r="AL61" s="10" t="s">
        <v>65</v>
      </c>
      <c r="AM61" s="10" t="s">
        <v>65</v>
      </c>
      <c r="AN61" s="10" t="s">
        <v>65</v>
      </c>
      <c r="AO61" s="10" t="s">
        <v>76</v>
      </c>
      <c r="AP61" s="10" t="s">
        <v>76</v>
      </c>
      <c r="AQ61" s="10" t="s">
        <v>76</v>
      </c>
      <c r="AR61" s="10" t="s">
        <v>76</v>
      </c>
      <c r="AS61" s="10" t="s">
        <v>76</v>
      </c>
      <c r="AT61" s="10" t="s">
        <v>76</v>
      </c>
      <c r="AU61" s="10" t="s">
        <v>76</v>
      </c>
      <c r="AV61" s="10" t="s">
        <v>76</v>
      </c>
      <c r="AW61" s="10" t="s">
        <v>76</v>
      </c>
      <c r="AX61" s="10"/>
      <c r="AY61" s="10"/>
      <c r="AZ61" s="21"/>
      <c r="BA61" s="15"/>
      <c r="BB61" s="15"/>
      <c r="BC61" s="15"/>
      <c r="BD61" s="15"/>
      <c r="BE61" s="15"/>
      <c r="BF61" s="15"/>
      <c r="BG61" s="15"/>
      <c r="BH61" s="15"/>
      <c r="BJ61" s="58">
        <f>+_xlfn.XLOOKUP(D61,Reportes!$S$6:$S$42,Reportes!$Y$6:$Y$42,0)</f>
        <v>0.7</v>
      </c>
    </row>
    <row r="62" spans="2:62" ht="34.200000000000003" thickBot="1" x14ac:dyDescent="0.35">
      <c r="B62" s="131"/>
      <c r="C62" s="114" t="s">
        <v>152</v>
      </c>
      <c r="D62" s="123" t="s">
        <v>153</v>
      </c>
      <c r="E62" s="116">
        <v>45793</v>
      </c>
      <c r="F62" s="116" t="s">
        <v>33</v>
      </c>
      <c r="G62" s="117" t="s">
        <v>45</v>
      </c>
      <c r="H62" s="118">
        <f t="shared" si="32"/>
        <v>50</v>
      </c>
      <c r="I62" s="122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20"/>
      <c r="AH62" s="119" t="s">
        <v>65</v>
      </c>
      <c r="AI62" s="119" t="s">
        <v>65</v>
      </c>
      <c r="AJ62" s="119" t="s">
        <v>65</v>
      </c>
      <c r="AK62" s="119" t="s">
        <v>65</v>
      </c>
      <c r="AL62" s="119" t="s">
        <v>65</v>
      </c>
      <c r="AM62" s="119" t="s">
        <v>65</v>
      </c>
      <c r="AN62" s="119" t="s">
        <v>65</v>
      </c>
      <c r="AO62" s="119" t="s">
        <v>76</v>
      </c>
      <c r="AP62" s="10" t="s">
        <v>76</v>
      </c>
      <c r="AQ62" s="10" t="s">
        <v>76</v>
      </c>
      <c r="AR62" s="10" t="s">
        <v>76</v>
      </c>
      <c r="AS62" s="10" t="s">
        <v>76</v>
      </c>
      <c r="AT62" s="10" t="s">
        <v>76</v>
      </c>
      <c r="AU62" s="10" t="s">
        <v>76</v>
      </c>
      <c r="AV62" s="10" t="s">
        <v>76</v>
      </c>
      <c r="AW62" s="10" t="s">
        <v>76</v>
      </c>
      <c r="AX62" s="10" t="s">
        <v>76</v>
      </c>
      <c r="AY62" s="119"/>
      <c r="AZ62" s="121"/>
      <c r="BA62" s="15"/>
      <c r="BB62" s="15"/>
      <c r="BC62" s="15"/>
      <c r="BD62" s="15"/>
      <c r="BE62" s="15"/>
      <c r="BF62" s="15"/>
      <c r="BG62" s="15"/>
      <c r="BH62" s="15"/>
      <c r="BJ62" s="58">
        <f>+_xlfn.XLOOKUP(D62,Reportes!$S$6:$S$42,Reportes!$Y$6:$Y$42,0)</f>
        <v>0.7</v>
      </c>
    </row>
    <row r="63" spans="2:62" ht="18.600000000000001" thickBot="1" x14ac:dyDescent="0.35">
      <c r="B63" s="33" t="s">
        <v>154</v>
      </c>
      <c r="C63" s="75" t="s">
        <v>154</v>
      </c>
      <c r="D63" s="34" t="s">
        <v>155</v>
      </c>
      <c r="E63" s="35">
        <v>45807</v>
      </c>
      <c r="F63" s="35"/>
      <c r="G63" s="78" t="s">
        <v>56</v>
      </c>
      <c r="H63" s="76">
        <f t="shared" si="32"/>
        <v>0</v>
      </c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6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 t="s">
        <v>76</v>
      </c>
      <c r="AY63" s="35" t="s">
        <v>76</v>
      </c>
      <c r="AZ63" s="77" t="s">
        <v>76</v>
      </c>
      <c r="BA63" s="113"/>
      <c r="BB63" s="113"/>
      <c r="BC63" s="113"/>
      <c r="BD63" s="113"/>
      <c r="BE63" s="113"/>
      <c r="BF63" s="113"/>
      <c r="BG63" s="113"/>
      <c r="BH63" s="113"/>
      <c r="BJ63" s="58" t="e">
        <f>+_xlfn.XLOOKUP(D63,Reportes!$S$6:$S$42,Reportes!$Y$6:$Y$42,0)</f>
        <v>#DIV/0!</v>
      </c>
    </row>
    <row r="64" spans="2:62" x14ac:dyDescent="0.3">
      <c r="C64" s="18"/>
      <c r="D64" s="19"/>
      <c r="E64" s="14"/>
      <c r="F64" s="14"/>
      <c r="G64" s="14"/>
      <c r="H64" s="14"/>
      <c r="I64" s="20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</row>
    <row r="65" spans="3:30" x14ac:dyDescent="0.3">
      <c r="C65" s="137" t="s">
        <v>156</v>
      </c>
      <c r="D65" s="137"/>
      <c r="E65" s="137"/>
      <c r="F65" s="57"/>
      <c r="G65" s="14"/>
      <c r="H65" s="14"/>
      <c r="I65" s="14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AD65" s="58"/>
    </row>
    <row r="66" spans="3:30" x14ac:dyDescent="0.3">
      <c r="C66" s="137" t="s">
        <v>157</v>
      </c>
      <c r="D66" s="137"/>
      <c r="E66" s="137"/>
      <c r="F66" s="57"/>
    </row>
    <row r="67" spans="3:30" x14ac:dyDescent="0.3">
      <c r="C67" s="137" t="s">
        <v>158</v>
      </c>
      <c r="D67" s="137"/>
      <c r="E67" s="137"/>
      <c r="F67" s="57"/>
    </row>
    <row r="68" spans="3:30" ht="46.5" customHeight="1" x14ac:dyDescent="0.3">
      <c r="C68" s="136" t="s">
        <v>159</v>
      </c>
      <c r="D68" s="136"/>
      <c r="E68" s="136"/>
      <c r="F68" s="59"/>
    </row>
    <row r="69" spans="3:30" x14ac:dyDescent="0.3">
      <c r="C69" s="59"/>
      <c r="D69" s="59"/>
      <c r="E69" s="59"/>
      <c r="F69" s="59"/>
    </row>
    <row r="70" spans="3:30" x14ac:dyDescent="0.3">
      <c r="C70" s="59"/>
      <c r="D70" s="59"/>
      <c r="E70" s="59"/>
      <c r="F70" s="59"/>
    </row>
    <row r="71" spans="3:30" x14ac:dyDescent="0.3">
      <c r="C71" s="59"/>
      <c r="D71" s="59"/>
      <c r="E71" s="59"/>
      <c r="F71" s="59"/>
    </row>
    <row r="72" spans="3:30" x14ac:dyDescent="0.3">
      <c r="C72" s="59"/>
      <c r="D72" s="59"/>
      <c r="E72" s="59"/>
      <c r="F72" s="59"/>
    </row>
    <row r="76" spans="3:30" x14ac:dyDescent="0.3">
      <c r="C76" s="135"/>
      <c r="D76" s="135"/>
      <c r="E76" s="135"/>
      <c r="F76" s="135"/>
      <c r="G76" s="60"/>
      <c r="H76" s="60"/>
    </row>
    <row r="77" spans="3:30" x14ac:dyDescent="0.3">
      <c r="C77" s="135"/>
      <c r="D77" s="135"/>
      <c r="E77" s="135"/>
      <c r="F77" s="135"/>
      <c r="G77" s="60"/>
      <c r="H77" s="60"/>
    </row>
    <row r="78" spans="3:30" x14ac:dyDescent="0.3">
      <c r="C78" s="135"/>
      <c r="D78" s="135"/>
      <c r="E78" s="135"/>
      <c r="F78" s="135"/>
      <c r="G78" s="60"/>
      <c r="H78" s="60"/>
    </row>
    <row r="79" spans="3:30" x14ac:dyDescent="0.3">
      <c r="C79" s="135"/>
      <c r="D79" s="135"/>
      <c r="E79" s="135"/>
      <c r="F79" s="135"/>
      <c r="G79" s="60"/>
      <c r="H79" s="60"/>
    </row>
    <row r="80" spans="3:30" x14ac:dyDescent="0.3">
      <c r="C80" s="135"/>
      <c r="D80" s="135"/>
      <c r="E80" s="135"/>
      <c r="F80" s="135"/>
      <c r="G80" s="60"/>
      <c r="H80" s="60"/>
    </row>
  </sheetData>
  <mergeCells count="22">
    <mergeCell ref="AR12:AV12"/>
    <mergeCell ref="AW12:AZ12"/>
    <mergeCell ref="C3:E3"/>
    <mergeCell ref="Y3:AD3"/>
    <mergeCell ref="F3:X3"/>
    <mergeCell ref="C76:F80"/>
    <mergeCell ref="W12:Z12"/>
    <mergeCell ref="AA12:AD12"/>
    <mergeCell ref="C68:E68"/>
    <mergeCell ref="C67:E67"/>
    <mergeCell ref="J12:M12"/>
    <mergeCell ref="N12:R12"/>
    <mergeCell ref="S12:V12"/>
    <mergeCell ref="C66:E66"/>
    <mergeCell ref="C65:E65"/>
    <mergeCell ref="B27:B40"/>
    <mergeCell ref="B15:B26"/>
    <mergeCell ref="B41:B48"/>
    <mergeCell ref="B49:B62"/>
    <mergeCell ref="AN12:AQ12"/>
    <mergeCell ref="AE12:AI12"/>
    <mergeCell ref="AJ12:AM12"/>
  </mergeCells>
  <phoneticPr fontId="16" type="noConversion"/>
  <conditionalFormatting sqref="G15:G63">
    <cfRule type="cellIs" dxfId="27" priority="133" operator="equal">
      <formula>"No comenzado"</formula>
    </cfRule>
    <cfRule type="cellIs" dxfId="26" priority="134" operator="equal">
      <formula>"En progreso"</formula>
    </cfRule>
    <cfRule type="cellIs" dxfId="25" priority="135" operator="equal">
      <formula>"Retrasado"</formula>
    </cfRule>
    <cfRule type="cellIs" dxfId="24" priority="136" operator="equal">
      <formula>"Completado"</formula>
    </cfRule>
  </conditionalFormatting>
  <conditionalFormatting sqref="J38:X38 J39:AM40 J65:W65">
    <cfRule type="containsText" dxfId="23" priority="152" operator="containsText" text="P">
      <formula>NOT(ISERROR(SEARCH("P",J38)))</formula>
    </cfRule>
    <cfRule type="containsText" dxfId="22" priority="149" operator="containsText" text="V">
      <formula>NOT(ISERROR(SEARCH("V",J38)))</formula>
    </cfRule>
    <cfRule type="containsText" dxfId="21" priority="150" operator="containsText" text="R">
      <formula>NOT(ISERROR(SEARCH("R",J38)))</formula>
    </cfRule>
    <cfRule type="containsText" dxfId="20" priority="151" operator="containsText" text="C">
      <formula>NOT(ISERROR(SEARCH("C",J38)))</formula>
    </cfRule>
  </conditionalFormatting>
  <conditionalFormatting sqref="J64:AM64">
    <cfRule type="containsText" dxfId="19" priority="125" operator="containsText" text="V">
      <formula>NOT(ISERROR(SEARCH("V",J64)))</formula>
    </cfRule>
    <cfRule type="containsText" dxfId="18" priority="126" operator="containsText" text="R">
      <formula>NOT(ISERROR(SEARCH("R",J64)))</formula>
    </cfRule>
    <cfRule type="containsText" dxfId="17" priority="127" operator="containsText" text="C">
      <formula>NOT(ISERROR(SEARCH("C",J64)))</formula>
    </cfRule>
    <cfRule type="containsText" dxfId="16" priority="128" operator="containsText" text="P">
      <formula>NOT(ISERROR(SEARCH("P",J64)))</formula>
    </cfRule>
  </conditionalFormatting>
  <conditionalFormatting sqref="J15:BH37">
    <cfRule type="containsText" dxfId="15" priority="37" operator="containsText" text="V">
      <formula>NOT(ISERROR(SEARCH("V",J15)))</formula>
    </cfRule>
    <cfRule type="containsText" dxfId="14" priority="38" operator="containsText" text="R">
      <formula>NOT(ISERROR(SEARCH("R",J15)))</formula>
    </cfRule>
    <cfRule type="containsText" dxfId="13" priority="39" operator="containsText" text="C">
      <formula>NOT(ISERROR(SEARCH("C",J15)))</formula>
    </cfRule>
    <cfRule type="containsText" dxfId="12" priority="40" operator="containsText" text="P">
      <formula>NOT(ISERROR(SEARCH("P",J15)))</formula>
    </cfRule>
  </conditionalFormatting>
  <conditionalFormatting sqref="J41:BH62">
    <cfRule type="containsText" dxfId="11" priority="1" operator="containsText" text="V">
      <formula>NOT(ISERROR(SEARCH("V",J41)))</formula>
    </cfRule>
    <cfRule type="containsText" dxfId="10" priority="2" operator="containsText" text="R">
      <formula>NOT(ISERROR(SEARCH("R",J41)))</formula>
    </cfRule>
    <cfRule type="containsText" dxfId="9" priority="3" operator="containsText" text="C">
      <formula>NOT(ISERROR(SEARCH("C",J41)))</formula>
    </cfRule>
    <cfRule type="containsText" dxfId="8" priority="4" operator="containsText" text="P">
      <formula>NOT(ISERROR(SEARCH("P",J41)))</formula>
    </cfRule>
  </conditionalFormatting>
  <conditionalFormatting sqref="AB38:AM38">
    <cfRule type="containsText" dxfId="7" priority="13" operator="containsText" text="V">
      <formula>NOT(ISERROR(SEARCH("V",AB38)))</formula>
    </cfRule>
    <cfRule type="containsText" dxfId="6" priority="14" operator="containsText" text="R">
      <formula>NOT(ISERROR(SEARCH("R",AB38)))</formula>
    </cfRule>
    <cfRule type="containsText" dxfId="5" priority="15" operator="containsText" text="C">
      <formula>NOT(ISERROR(SEARCH("C",AB38)))</formula>
    </cfRule>
    <cfRule type="containsText" dxfId="4" priority="16" operator="containsText" text="P">
      <formula>NOT(ISERROR(SEARCH("P",AB38)))</formula>
    </cfRule>
  </conditionalFormatting>
  <conditionalFormatting sqref="AN38:BH40">
    <cfRule type="containsText" dxfId="3" priority="29" operator="containsText" text="V">
      <formula>NOT(ISERROR(SEARCH("V",AN38)))</formula>
    </cfRule>
    <cfRule type="containsText" dxfId="2" priority="30" operator="containsText" text="R">
      <formula>NOT(ISERROR(SEARCH("R",AN38)))</formula>
    </cfRule>
    <cfRule type="containsText" dxfId="1" priority="31" operator="containsText" text="C">
      <formula>NOT(ISERROR(SEARCH("C",AN38)))</formula>
    </cfRule>
    <cfRule type="containsText" dxfId="0" priority="32" operator="containsText" text="P">
      <formula>NOT(ISERROR(SEARCH("P",AN38)))</formula>
    </cfRule>
  </conditionalFormatting>
  <dataValidations count="2">
    <dataValidation type="list" allowBlank="1" showInputMessage="1" showErrorMessage="1" sqref="AB38:BH38 J57:AB57 J60:AM64 J15:BH37 J65:W65 X58:AB58 J49:AM56 AN49:BH63 J38:X38 J58:W59 AC57:AJ58 X59:AJ59 AK57:AM59 J39:BH48" xr:uid="{700E538C-CF8A-43E0-AB97-030D38B2E541}">
      <formula1>"P, C, V, R"</formula1>
    </dataValidation>
    <dataValidation type="list" allowBlank="1" showInputMessage="1" showErrorMessage="1" sqref="G15:G63" xr:uid="{3A578483-E063-4AA7-8BB0-F8C91277B954}">
      <formula1>"Completado,Retrasado,En progreso,No comenzado"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83CEE-7139-4539-A653-A33033D5F97B}">
  <dimension ref="B1:Y45"/>
  <sheetViews>
    <sheetView zoomScaleNormal="100" workbookViewId="0">
      <selection activeCell="C4" sqref="C4"/>
    </sheetView>
  </sheetViews>
  <sheetFormatPr baseColWidth="10" defaultColWidth="11.44140625" defaultRowHeight="16.8" x14ac:dyDescent="0.4"/>
  <cols>
    <col min="1" max="1" width="11.44140625" style="84"/>
    <col min="2" max="2" width="20.5546875" style="84" bestFit="1" customWidth="1"/>
    <col min="3" max="3" width="12.33203125" style="84" bestFit="1" customWidth="1"/>
    <col min="4" max="4" width="14.33203125" style="84" customWidth="1"/>
    <col min="5" max="5" width="11.44140625" style="84"/>
    <col min="6" max="6" width="20" style="84" bestFit="1" customWidth="1"/>
    <col min="7" max="7" width="2.6640625" style="84" bestFit="1" customWidth="1"/>
    <col min="8" max="8" width="16.44140625" style="84" customWidth="1"/>
    <col min="9" max="9" width="16" style="84" customWidth="1"/>
    <col min="10" max="11" width="11.44140625" style="84"/>
    <col min="12" max="12" width="3" style="84" bestFit="1" customWidth="1"/>
    <col min="13" max="13" width="15.5546875" style="84" bestFit="1" customWidth="1"/>
    <col min="14" max="14" width="9.44140625" style="84" bestFit="1" customWidth="1"/>
    <col min="15" max="15" width="11.44140625" style="84" bestFit="1" customWidth="1"/>
    <col min="16" max="16" width="11.44140625" style="84"/>
    <col min="17" max="17" width="4.109375" style="84" bestFit="1" customWidth="1"/>
    <col min="18" max="18" width="12" style="84" bestFit="1" customWidth="1"/>
    <col min="19" max="19" width="122.6640625" style="84" bestFit="1" customWidth="1"/>
    <col min="20" max="20" width="6.109375" style="84" bestFit="1" customWidth="1"/>
    <col min="21" max="21" width="16.44140625" style="84" bestFit="1" customWidth="1"/>
    <col min="22" max="22" width="12.88671875" style="84" bestFit="1" customWidth="1"/>
    <col min="23" max="23" width="13.6640625" style="84" bestFit="1" customWidth="1"/>
    <col min="24" max="24" width="7" style="84" bestFit="1" customWidth="1"/>
    <col min="25" max="25" width="9.44140625" style="84" bestFit="1" customWidth="1"/>
    <col min="26" max="16384" width="11.44140625" style="84"/>
  </cols>
  <sheetData>
    <row r="1" spans="2:25" ht="45" customHeight="1" x14ac:dyDescent="0.4">
      <c r="B1" s="83"/>
      <c r="C1" s="83"/>
      <c r="D1" s="83"/>
      <c r="E1" s="83"/>
      <c r="F1" s="83"/>
      <c r="G1" s="83"/>
      <c r="H1" s="83"/>
      <c r="I1" s="83"/>
      <c r="J1" s="83"/>
      <c r="K1" s="83"/>
    </row>
    <row r="3" spans="2:25" x14ac:dyDescent="0.4">
      <c r="B3" s="85" t="s">
        <v>160</v>
      </c>
      <c r="C3" s="86">
        <f ca="1">TODAY()</f>
        <v>45828</v>
      </c>
    </row>
    <row r="4" spans="2:25" x14ac:dyDescent="0.4">
      <c r="B4" s="85" t="s">
        <v>161</v>
      </c>
      <c r="C4" s="87">
        <f>+Proyecto!D10</f>
        <v>355</v>
      </c>
    </row>
    <row r="5" spans="2:25" x14ac:dyDescent="0.4">
      <c r="B5" s="85" t="s">
        <v>162</v>
      </c>
      <c r="C5" s="87">
        <f ca="1">+C3-Proyecto!D8</f>
        <v>283</v>
      </c>
      <c r="M5" s="88" t="s">
        <v>26</v>
      </c>
      <c r="N5" s="88" t="s">
        <v>29</v>
      </c>
      <c r="O5" s="88" t="s">
        <v>163</v>
      </c>
      <c r="Q5" s="88" t="s">
        <v>164</v>
      </c>
      <c r="R5" s="88" t="s">
        <v>22</v>
      </c>
      <c r="S5" s="88" t="s">
        <v>165</v>
      </c>
      <c r="T5" s="88" t="s">
        <v>27</v>
      </c>
      <c r="U5" s="88" t="s">
        <v>166</v>
      </c>
      <c r="V5" s="88" t="s">
        <v>167</v>
      </c>
      <c r="W5" s="88" t="s">
        <v>168</v>
      </c>
      <c r="X5" s="88" t="s">
        <v>169</v>
      </c>
      <c r="Y5" s="88" t="s">
        <v>29</v>
      </c>
    </row>
    <row r="6" spans="2:25" x14ac:dyDescent="0.4">
      <c r="B6" s="85" t="s">
        <v>170</v>
      </c>
      <c r="C6" s="87">
        <f ca="1">+C4-C5</f>
        <v>72</v>
      </c>
      <c r="M6" s="89" t="s">
        <v>34</v>
      </c>
      <c r="N6" s="90">
        <f>IF(COUNTA(Proyecto!$G$15:$G$63)=0,NA(),COUNTIF(Proyecto!$G$15:$G$63,Reportes!M6)/COUNTA(Proyecto!$G$15:$G$63))</f>
        <v>0.40816326530612246</v>
      </c>
      <c r="O6" s="91">
        <f>+COUNTIF(Proyecto!$G$27:$G$63,Reportes!M6)</f>
        <v>15</v>
      </c>
      <c r="Q6" s="91">
        <v>1</v>
      </c>
      <c r="R6" s="91" t="s">
        <v>62</v>
      </c>
      <c r="S6" s="92" t="str">
        <f>+Proyecto!D27</f>
        <v>Entregable 1 - Reunión inicial con supervisión</v>
      </c>
      <c r="T6" s="93">
        <f>IF(Proyecto!H27="","",Proyecto!H27)</f>
        <v>10</v>
      </c>
      <c r="U6" s="93">
        <f>+COUNTIF(Proyecto!J27:AQ27,"C")</f>
        <v>2</v>
      </c>
      <c r="V6" s="93">
        <f>+COUNTIF(Proyecto!J27:AQ27,"P")</f>
        <v>0</v>
      </c>
      <c r="W6" s="91">
        <f>+COUNTIF(Proyecto!J27:AQ27,"R")</f>
        <v>0</v>
      </c>
      <c r="X6" s="91">
        <f>SUM(U6:W6)</f>
        <v>2</v>
      </c>
      <c r="Y6" s="94">
        <f>+U6/X6</f>
        <v>1</v>
      </c>
    </row>
    <row r="7" spans="2:25" x14ac:dyDescent="0.4">
      <c r="M7" s="89" t="s">
        <v>45</v>
      </c>
      <c r="N7" s="90">
        <f>IF(COUNTA(Proyecto!$G$15:$G$63)=0,NA(),COUNTIF(Proyecto!$G$15:$G$63,Reportes!M7)/COUNTA(Proyecto!$G$15:$G$63))</f>
        <v>0.38775510204081631</v>
      </c>
      <c r="O7" s="91">
        <f>+COUNTIF(Proyecto!$G$27:$G$63,Reportes!M7)</f>
        <v>17</v>
      </c>
      <c r="Q7" s="91">
        <v>2</v>
      </c>
      <c r="R7" s="91" t="s">
        <v>66</v>
      </c>
      <c r="S7" s="92" t="str">
        <f>+Proyecto!D28</f>
        <v>Entregable 1 - Levantamiento de información - Contexto organzación</v>
      </c>
      <c r="T7" s="93">
        <f>IF(Proyecto!H28="","",Proyecto!H28)</f>
        <v>15</v>
      </c>
      <c r="U7" s="93">
        <f>+COUNTIF(Proyecto!J28:AQ28,"C")</f>
        <v>3</v>
      </c>
      <c r="V7" s="93">
        <f>+COUNTIF(Proyecto!J28:AQ28,"P")</f>
        <v>0</v>
      </c>
      <c r="W7" s="91">
        <f>+COUNTIF(Proyecto!J28:AQ28,"R")</f>
        <v>0</v>
      </c>
      <c r="X7" s="91">
        <f t="shared" ref="X7:X42" si="0">SUM(U7:W7)</f>
        <v>3</v>
      </c>
      <c r="Y7" s="94">
        <f t="shared" ref="Y7:Y44" si="1">+U7/X7</f>
        <v>1</v>
      </c>
    </row>
    <row r="8" spans="2:25" ht="18" customHeight="1" x14ac:dyDescent="0.4">
      <c r="G8" s="95"/>
      <c r="H8" s="95"/>
      <c r="I8" s="95"/>
      <c r="M8" s="89" t="s">
        <v>50</v>
      </c>
      <c r="N8" s="90">
        <f>IF(COUNTA(Proyecto!$G$15:$G$63)=0,NA(),COUNTIF(Proyecto!$G$15:$G$63,Reportes!M8)/COUNTA(Proyecto!$G$15:$G$63))</f>
        <v>4.0816326530612242E-2</v>
      </c>
      <c r="O8" s="91">
        <f>+COUNTIF(Proyecto!$G$27:$G$63,Reportes!M8)</f>
        <v>0</v>
      </c>
      <c r="Q8" s="91">
        <v>3</v>
      </c>
      <c r="R8" s="91" t="s">
        <v>68</v>
      </c>
      <c r="S8" s="92" t="str">
        <f>+Proyecto!D29</f>
        <v>Entregable 1 - Reunión inicial con directores de la UTDI</v>
      </c>
      <c r="T8" s="93">
        <f>IF(Proyecto!H29="","",Proyecto!H29)</f>
        <v>30</v>
      </c>
      <c r="U8" s="93">
        <f>+COUNTIF(Proyecto!J29:AQ29,"C")</f>
        <v>6</v>
      </c>
      <c r="V8" s="93">
        <f>+COUNTIF(Proyecto!J29:AQ29,"P")</f>
        <v>0</v>
      </c>
      <c r="W8" s="91">
        <f>+COUNTIF(Proyecto!J29:AQ29,"R")</f>
        <v>0</v>
      </c>
      <c r="X8" s="91">
        <f t="shared" si="0"/>
        <v>6</v>
      </c>
      <c r="Y8" s="94">
        <f t="shared" si="1"/>
        <v>1</v>
      </c>
    </row>
    <row r="9" spans="2:25" x14ac:dyDescent="0.4">
      <c r="G9" s="96"/>
      <c r="H9" s="97"/>
      <c r="I9" s="98"/>
      <c r="M9" s="89" t="s">
        <v>56</v>
      </c>
      <c r="N9" s="90">
        <f>IF(COUNTA(Proyecto!$G$15:$G$63)=0,NA(),COUNTIF(Proyecto!$G$15:$G$63,Reportes!M9)/COUNTA(Proyecto!$G$15:$G$63))</f>
        <v>0.16326530612244897</v>
      </c>
      <c r="O9" s="91">
        <f>+COUNTIF(Proyecto!$G$27:$G$63,Reportes!M9)</f>
        <v>5</v>
      </c>
      <c r="Q9" s="91">
        <v>4</v>
      </c>
      <c r="R9" s="91" t="s">
        <v>71</v>
      </c>
      <c r="S9" s="92" t="str">
        <f>+Proyecto!D30</f>
        <v>Entregable 1 - Reunión inicial con altas cortes y unidades del consejo superior</v>
      </c>
      <c r="T9" s="93">
        <f>IF(Proyecto!H30="","",Proyecto!H30)</f>
        <v>15</v>
      </c>
      <c r="U9" s="93">
        <f>+COUNTIF(Proyecto!J30:AQ30,"C")</f>
        <v>3</v>
      </c>
      <c r="V9" s="93">
        <f>+COUNTIF(Proyecto!J30:AQ30,"P")</f>
        <v>0</v>
      </c>
      <c r="W9" s="91">
        <f>+COUNTIF(Proyecto!J30:AQ30,"R")</f>
        <v>0</v>
      </c>
      <c r="X9" s="91">
        <f t="shared" si="0"/>
        <v>3</v>
      </c>
      <c r="Y9" s="94">
        <f t="shared" si="1"/>
        <v>1</v>
      </c>
    </row>
    <row r="10" spans="2:25" x14ac:dyDescent="0.4">
      <c r="G10" s="96"/>
      <c r="H10" s="97"/>
      <c r="I10" s="99"/>
      <c r="M10" s="145" t="s">
        <v>169</v>
      </c>
      <c r="N10" s="145"/>
      <c r="O10" s="100">
        <f>SUM(O6:O9)</f>
        <v>37</v>
      </c>
      <c r="Q10" s="91">
        <v>5</v>
      </c>
      <c r="R10" s="91" t="s">
        <v>73</v>
      </c>
      <c r="S10" s="92" t="str">
        <f>+Proyecto!D31</f>
        <v>Entregable 1 - Recolección de información sobre roles y activos de información UTDI</v>
      </c>
      <c r="T10" s="93">
        <f>IF(Proyecto!H31="","",Proyecto!H31)</f>
        <v>120</v>
      </c>
      <c r="U10" s="93">
        <f>+COUNTIF(Proyecto!J31:AQ31,"C")</f>
        <v>21</v>
      </c>
      <c r="V10" s="93">
        <f>+COUNTIF(Proyecto!J31:AQ31,"P")</f>
        <v>3</v>
      </c>
      <c r="W10" s="91">
        <f>+COUNTIF(Proyecto!J31:AQ31,"R")</f>
        <v>0</v>
      </c>
      <c r="X10" s="91">
        <f t="shared" si="0"/>
        <v>24</v>
      </c>
      <c r="Y10" s="94">
        <f t="shared" si="1"/>
        <v>0.875</v>
      </c>
    </row>
    <row r="11" spans="2:25" x14ac:dyDescent="0.4">
      <c r="G11" s="96"/>
      <c r="H11" s="97"/>
      <c r="I11" s="98"/>
      <c r="Q11" s="91">
        <v>6</v>
      </c>
      <c r="R11" s="91" t="s">
        <v>77</v>
      </c>
      <c r="S11" s="92" t="str">
        <f>+Proyecto!D32</f>
        <v>Entregable 1 - Recolección de información sobre roles y activos de información - Altas Cortes.</v>
      </c>
      <c r="T11" s="93">
        <f>IF(Proyecto!H32="","",Proyecto!H32)</f>
        <v>120</v>
      </c>
      <c r="U11" s="93">
        <f>+COUNTIF(Proyecto!J32:AQ32,"C")</f>
        <v>21</v>
      </c>
      <c r="V11" s="93">
        <f>+COUNTIF(Proyecto!J32:AQ32,"P")</f>
        <v>3</v>
      </c>
      <c r="W11" s="91">
        <f>+COUNTIF(Proyecto!J32:AQ32,"R")</f>
        <v>0</v>
      </c>
      <c r="X11" s="91">
        <f t="shared" si="0"/>
        <v>24</v>
      </c>
      <c r="Y11" s="94">
        <f t="shared" si="1"/>
        <v>0.875</v>
      </c>
    </row>
    <row r="12" spans="2:25" x14ac:dyDescent="0.4">
      <c r="G12" s="96"/>
      <c r="H12" s="97"/>
      <c r="I12" s="98"/>
      <c r="Q12" s="91">
        <v>7</v>
      </c>
      <c r="R12" s="91" t="s">
        <v>81</v>
      </c>
      <c r="S12" s="92" t="str">
        <f>+Proyecto!D33</f>
        <v>Entregable 1 - Definición de estructura y requisitos de la matriz RBAC</v>
      </c>
      <c r="T12" s="93">
        <f>IF(Proyecto!H33="","",Proyecto!H33)</f>
        <v>55</v>
      </c>
      <c r="U12" s="93">
        <f>+COUNTIF(Proyecto!J33:AQ33,"C")</f>
        <v>11</v>
      </c>
      <c r="V12" s="93">
        <f>+COUNTIF(Proyecto!J33:AQ33,"P")</f>
        <v>0</v>
      </c>
      <c r="W12" s="91">
        <f>+COUNTIF(Proyecto!J33:AQ33,"R")</f>
        <v>0</v>
      </c>
      <c r="X12" s="91">
        <f t="shared" si="0"/>
        <v>11</v>
      </c>
      <c r="Y12" s="94">
        <f t="shared" si="1"/>
        <v>1</v>
      </c>
    </row>
    <row r="13" spans="2:25" x14ac:dyDescent="0.4">
      <c r="G13" s="96"/>
      <c r="H13" s="97"/>
      <c r="I13" s="98"/>
      <c r="Q13" s="91">
        <v>8</v>
      </c>
      <c r="R13" s="91" t="s">
        <v>83</v>
      </c>
      <c r="S13" s="92" t="str">
        <f>+Proyecto!D34</f>
        <v>Entregable 1 - Asignación Infraestructura Matriz RBAC</v>
      </c>
      <c r="T13" s="93">
        <f>IF(Proyecto!H34="","",Proyecto!H34)</f>
        <v>10</v>
      </c>
      <c r="U13" s="93">
        <f>+COUNTIF(Proyecto!J34:AQ34,"C")</f>
        <v>2</v>
      </c>
      <c r="V13" s="93">
        <f>+COUNTIF(Proyecto!J34:AQ34,"P")</f>
        <v>0</v>
      </c>
      <c r="W13" s="91">
        <f>+COUNTIF(Proyecto!J34:AQ34,"R")</f>
        <v>0</v>
      </c>
      <c r="X13" s="91">
        <f t="shared" si="0"/>
        <v>2</v>
      </c>
      <c r="Y13" s="94">
        <f t="shared" si="1"/>
        <v>1</v>
      </c>
    </row>
    <row r="14" spans="2:25" x14ac:dyDescent="0.4">
      <c r="Q14" s="91">
        <v>9</v>
      </c>
      <c r="R14" s="91" t="s">
        <v>85</v>
      </c>
      <c r="S14" s="92" t="str">
        <f>+Proyecto!D35</f>
        <v>Entregable 1 - Desarrollo e implementación de la matriz RBAC</v>
      </c>
      <c r="T14" s="93">
        <f>IF(Proyecto!H35="","",Proyecto!H35)</f>
        <v>100</v>
      </c>
      <c r="U14" s="93">
        <f>+COUNTIF(Proyecto!J35:AQ35,"C")</f>
        <v>20</v>
      </c>
      <c r="V14" s="93">
        <f>+COUNTIF(Proyecto!J35:AQ35,"P")</f>
        <v>0</v>
      </c>
      <c r="W14" s="91">
        <f>+COUNTIF(Proyecto!J35:AQ35,"R")</f>
        <v>0</v>
      </c>
      <c r="X14" s="91">
        <f t="shared" si="0"/>
        <v>20</v>
      </c>
      <c r="Y14" s="94">
        <f t="shared" si="1"/>
        <v>1</v>
      </c>
    </row>
    <row r="15" spans="2:25" x14ac:dyDescent="0.4">
      <c r="Q15" s="91">
        <v>10</v>
      </c>
      <c r="R15" s="91" t="s">
        <v>88</v>
      </c>
      <c r="S15" s="92" t="str">
        <f>+Proyecto!D36</f>
        <v>Entregable 1 - Validación y ajuste de la matriz con los directores</v>
      </c>
      <c r="T15" s="93">
        <f>IF(Proyecto!H36="","",Proyecto!H36)</f>
        <v>50</v>
      </c>
      <c r="U15" s="93">
        <f>+COUNTIF(Proyecto!J36:AQ36,"C")</f>
        <v>1</v>
      </c>
      <c r="V15" s="93">
        <f>+COUNTIF(Proyecto!J36:AQ36,"P")</f>
        <v>3</v>
      </c>
      <c r="W15" s="91">
        <f>+COUNTIF(Proyecto!J36:AQ36,"R")</f>
        <v>6</v>
      </c>
      <c r="X15" s="91">
        <f t="shared" si="0"/>
        <v>10</v>
      </c>
      <c r="Y15" s="94">
        <f t="shared" si="1"/>
        <v>0.1</v>
      </c>
    </row>
    <row r="16" spans="2:25" x14ac:dyDescent="0.4">
      <c r="Q16" s="91">
        <v>11</v>
      </c>
      <c r="R16" s="91" t="s">
        <v>90</v>
      </c>
      <c r="S16" s="92" t="str">
        <f>+Proyecto!D37</f>
        <v>Entregable 1 - Diseño de la estrategia de socialización</v>
      </c>
      <c r="T16" s="93">
        <f>IF(Proyecto!H37="","",Proyecto!H37)</f>
        <v>40</v>
      </c>
      <c r="U16" s="93">
        <f>+COUNTIF(Proyecto!J37:AQ37,"C")</f>
        <v>5</v>
      </c>
      <c r="V16" s="93">
        <f>+COUNTIF(Proyecto!J37:AQ37,"P")</f>
        <v>0</v>
      </c>
      <c r="W16" s="91">
        <f>+COUNTIF(Proyecto!J37:AQ37,"R")</f>
        <v>0</v>
      </c>
      <c r="X16" s="91">
        <f t="shared" si="0"/>
        <v>5</v>
      </c>
      <c r="Y16" s="94">
        <f t="shared" si="1"/>
        <v>1</v>
      </c>
    </row>
    <row r="17" spans="3:25" x14ac:dyDescent="0.4">
      <c r="Q17" s="91">
        <v>12</v>
      </c>
      <c r="R17" s="91" t="s">
        <v>94</v>
      </c>
      <c r="S17" s="92" t="str">
        <f>+Proyecto!D38</f>
        <v>Entregable 1 - Creación de materiales de capacitación</v>
      </c>
      <c r="T17" s="93">
        <f>IF(Proyecto!H38="","",Proyecto!H38)</f>
        <v>95</v>
      </c>
      <c r="U17" s="93">
        <f>+COUNTIF(Proyecto!J38:AQ38,"C")</f>
        <v>10</v>
      </c>
      <c r="V17" s="93">
        <f>+COUNTIF(Proyecto!J38:AQ38,"P")</f>
        <v>3</v>
      </c>
      <c r="W17" s="91">
        <f>+COUNTIF(Proyecto!J38:AQ38,"R")</f>
        <v>6</v>
      </c>
      <c r="X17" s="91">
        <f t="shared" si="0"/>
        <v>19</v>
      </c>
      <c r="Y17" s="94">
        <f t="shared" si="1"/>
        <v>0.52631578947368418</v>
      </c>
    </row>
    <row r="18" spans="3:25" x14ac:dyDescent="0.4">
      <c r="Q18" s="91">
        <v>13</v>
      </c>
      <c r="R18" s="91" t="s">
        <v>96</v>
      </c>
      <c r="S18" s="92" t="str">
        <f>+Proyecto!D39</f>
        <v>Entregable 1 - Ejecución de la estrategia de socialización</v>
      </c>
      <c r="T18" s="93">
        <f>IF(Proyecto!H39="","",Proyecto!H39)</f>
        <v>70</v>
      </c>
      <c r="U18" s="93">
        <f>+COUNTIF(Proyecto!J39:AQ39,"C")</f>
        <v>5</v>
      </c>
      <c r="V18" s="93">
        <f>+COUNTIF(Proyecto!J39:AQ39,"P")</f>
        <v>3</v>
      </c>
      <c r="W18" s="91">
        <f>+COUNTIF(Proyecto!J39:AQ39,"R")</f>
        <v>6</v>
      </c>
      <c r="X18" s="91">
        <f t="shared" si="0"/>
        <v>14</v>
      </c>
      <c r="Y18" s="94">
        <f t="shared" si="1"/>
        <v>0.35714285714285715</v>
      </c>
    </row>
    <row r="19" spans="3:25" x14ac:dyDescent="0.4">
      <c r="Q19" s="91">
        <v>14</v>
      </c>
      <c r="R19" s="91" t="s">
        <v>98</v>
      </c>
      <c r="S19" s="92" t="str">
        <f>+Proyecto!D40</f>
        <v>Entregable 1 - Entrega de la estrategia y resultados</v>
      </c>
      <c r="T19" s="93">
        <f>IF(Proyecto!H40="","",Proyecto!H40)</f>
        <v>10</v>
      </c>
      <c r="U19" s="93">
        <f>+COUNTIF(Proyecto!J40:AQ40,"C")</f>
        <v>0</v>
      </c>
      <c r="V19" s="93">
        <f>+COUNTIF(Proyecto!J40:AQ40,"P")</f>
        <v>2</v>
      </c>
      <c r="W19" s="91">
        <f>+COUNTIF(Proyecto!J40:AQ40,"R")</f>
        <v>0</v>
      </c>
      <c r="X19" s="91">
        <f t="shared" si="0"/>
        <v>2</v>
      </c>
      <c r="Y19" s="94">
        <f t="shared" si="1"/>
        <v>0</v>
      </c>
    </row>
    <row r="20" spans="3:25" x14ac:dyDescent="0.4">
      <c r="Q20" s="91">
        <v>15</v>
      </c>
      <c r="R20" s="91" t="s">
        <v>101</v>
      </c>
      <c r="S20" s="92" t="str">
        <f>+Proyecto!D41</f>
        <v>Entregable 2 -  Reunión inicial con supervisión</v>
      </c>
      <c r="T20" s="93">
        <f>IF(Proyecto!H41="","",Proyecto!H41)</f>
        <v>5</v>
      </c>
      <c r="U20" s="93">
        <f>+COUNTIF(Proyecto!J41:AQ41,"C")</f>
        <v>1</v>
      </c>
      <c r="V20" s="93">
        <f>+COUNTIF(Proyecto!J41:AQ41,"P")</f>
        <v>0</v>
      </c>
      <c r="W20" s="91">
        <f>+COUNTIF(Proyecto!J41:AQ41,"R")</f>
        <v>0</v>
      </c>
      <c r="X20" s="91">
        <f t="shared" si="0"/>
        <v>1</v>
      </c>
      <c r="Y20" s="94">
        <f t="shared" si="1"/>
        <v>1</v>
      </c>
    </row>
    <row r="21" spans="3:25" x14ac:dyDescent="0.4">
      <c r="Q21" s="91">
        <v>16</v>
      </c>
      <c r="R21" s="91" t="s">
        <v>103</v>
      </c>
      <c r="S21" s="92" t="str">
        <f>+Proyecto!D42</f>
        <v>Entregable 2 - Reunión inicial con directores de la UTDI</v>
      </c>
      <c r="T21" s="93">
        <f>IF(Proyecto!H42="","",Proyecto!H42)</f>
        <v>5</v>
      </c>
      <c r="U21" s="93">
        <f>+COUNTIF(Proyecto!J42:AQ42,"C")</f>
        <v>1</v>
      </c>
      <c r="V21" s="93">
        <f>+COUNTIF(Proyecto!J42:AQ42,"P")</f>
        <v>0</v>
      </c>
      <c r="W21" s="91">
        <f>+COUNTIF(Proyecto!J42:AQ42,"R")</f>
        <v>0</v>
      </c>
      <c r="X21" s="91">
        <f t="shared" si="0"/>
        <v>1</v>
      </c>
      <c r="Y21" s="94">
        <f t="shared" si="1"/>
        <v>1</v>
      </c>
    </row>
    <row r="22" spans="3:25" x14ac:dyDescent="0.4">
      <c r="F22" s="43"/>
      <c r="G22" s="43"/>
      <c r="H22" s="43"/>
      <c r="I22" s="43"/>
      <c r="J22" s="43"/>
      <c r="K22" s="43"/>
      <c r="Q22" s="91">
        <v>17</v>
      </c>
      <c r="R22" s="91" t="s">
        <v>106</v>
      </c>
      <c r="S22" s="92" t="str">
        <f>+Proyecto!D43</f>
        <v>Entregable 2 - Levantamiento de información sobre interfaz de monitoreo</v>
      </c>
      <c r="T22" s="93">
        <f>IF(Proyecto!H43="","",Proyecto!H43)</f>
        <v>70</v>
      </c>
      <c r="U22" s="93">
        <f>+COUNTIF(Proyecto!J43:AQ43,"C")</f>
        <v>11</v>
      </c>
      <c r="V22" s="93">
        <f>+COUNTIF(Proyecto!J43:AQ43,"P")</f>
        <v>3</v>
      </c>
      <c r="W22" s="91">
        <f>+COUNTIF(Proyecto!J43:AQ43,"R")</f>
        <v>0</v>
      </c>
      <c r="X22" s="91">
        <f t="shared" si="0"/>
        <v>14</v>
      </c>
      <c r="Y22" s="94">
        <f t="shared" si="1"/>
        <v>0.7857142857142857</v>
      </c>
    </row>
    <row r="23" spans="3:25" x14ac:dyDescent="0.4">
      <c r="F23" s="101"/>
      <c r="G23" s="101"/>
      <c r="H23" s="101"/>
      <c r="I23" s="101"/>
      <c r="J23" s="101"/>
      <c r="K23" s="101"/>
      <c r="Q23" s="91">
        <v>18</v>
      </c>
      <c r="R23" s="91" t="s">
        <v>108</v>
      </c>
      <c r="S23" s="92" t="str">
        <f>+Proyecto!D44</f>
        <v>Entregable 2 - Desarrollo - construcción de interfaz de monitoreo</v>
      </c>
      <c r="T23" s="93">
        <f>IF(Proyecto!H44="","",Proyecto!H44)</f>
        <v>70</v>
      </c>
      <c r="U23" s="93">
        <f>+COUNTIF(Proyecto!J44:AQ44,"C")</f>
        <v>13</v>
      </c>
      <c r="V23" s="93">
        <f>+COUNTIF(Proyecto!J44:AQ44,"P")</f>
        <v>0</v>
      </c>
      <c r="W23" s="91">
        <f>+COUNTIF(Proyecto!J44:AQ44,"R")</f>
        <v>1</v>
      </c>
      <c r="X23" s="91">
        <f t="shared" si="0"/>
        <v>14</v>
      </c>
      <c r="Y23" s="94">
        <f t="shared" si="1"/>
        <v>0.9285714285714286</v>
      </c>
    </row>
    <row r="24" spans="3:25" x14ac:dyDescent="0.4">
      <c r="C24" s="102"/>
      <c r="F24" s="144" t="s">
        <v>171</v>
      </c>
      <c r="G24" s="144"/>
      <c r="H24" s="101"/>
      <c r="I24" s="101"/>
      <c r="J24" s="101"/>
      <c r="K24" s="101"/>
      <c r="Q24" s="91">
        <v>19</v>
      </c>
      <c r="R24" s="91" t="s">
        <v>110</v>
      </c>
      <c r="S24" s="92" t="str">
        <f>+Proyecto!D45</f>
        <v>Entregable 2 - Monitoreo de usuarios y perfiles de acceso</v>
      </c>
      <c r="T24" s="93">
        <f>IF(Proyecto!H45="","",Proyecto!H45)</f>
        <v>50</v>
      </c>
      <c r="U24" s="93">
        <f>+COUNTIF(Proyecto!J45:AQ45,"C")</f>
        <v>1</v>
      </c>
      <c r="V24" s="93">
        <f>+COUNTIF(Proyecto!J45:AQ45,"P")</f>
        <v>3</v>
      </c>
      <c r="W24" s="91">
        <f>+COUNTIF(Proyecto!J45:AQ45,"R")</f>
        <v>6</v>
      </c>
      <c r="X24" s="91">
        <f t="shared" si="0"/>
        <v>10</v>
      </c>
      <c r="Y24" s="94">
        <f t="shared" si="1"/>
        <v>0.1</v>
      </c>
    </row>
    <row r="25" spans="3:25" x14ac:dyDescent="0.4">
      <c r="D25" s="97"/>
      <c r="E25" s="43"/>
      <c r="F25" s="103" t="s">
        <v>172</v>
      </c>
      <c r="G25" s="104">
        <v>0</v>
      </c>
      <c r="I25" s="101"/>
      <c r="J25" s="101"/>
      <c r="K25" s="101"/>
      <c r="Q25" s="91">
        <v>20</v>
      </c>
      <c r="R25" s="91" t="s">
        <v>112</v>
      </c>
      <c r="S25" s="92" t="str">
        <f>+Proyecto!D46</f>
        <v>Entregable 2 - Validación con directores de unidad y división</v>
      </c>
      <c r="T25" s="93">
        <f>IF(Proyecto!H46="","",Proyecto!H46)</f>
        <v>25</v>
      </c>
      <c r="U25" s="93">
        <f>+COUNTIF(Proyecto!J46:AQ46,"C")</f>
        <v>1</v>
      </c>
      <c r="V25" s="93">
        <f>+COUNTIF(Proyecto!J46:AQ46,"P")</f>
        <v>3</v>
      </c>
      <c r="W25" s="91">
        <f>+COUNTIF(Proyecto!J46:AQ46,"R")</f>
        <v>1</v>
      </c>
      <c r="X25" s="91">
        <f t="shared" si="0"/>
        <v>5</v>
      </c>
      <c r="Y25" s="94">
        <f t="shared" si="1"/>
        <v>0.2</v>
      </c>
    </row>
    <row r="26" spans="3:25" x14ac:dyDescent="0.4">
      <c r="D26" s="97"/>
      <c r="E26" s="43"/>
      <c r="F26" s="103" t="s">
        <v>173</v>
      </c>
      <c r="G26" s="104">
        <v>0</v>
      </c>
      <c r="I26" s="43"/>
      <c r="J26" s="43"/>
      <c r="K26" s="43"/>
      <c r="Q26" s="91">
        <v>21</v>
      </c>
      <c r="R26" s="91" t="s">
        <v>114</v>
      </c>
      <c r="S26" s="92" t="str">
        <f>+Proyecto!D47</f>
        <v>Entregable 2 - Reporte parcial de hallazgos</v>
      </c>
      <c r="T26" s="93">
        <f>IF(Proyecto!H47="","",Proyecto!H47)</f>
        <v>20</v>
      </c>
      <c r="U26" s="93">
        <f>+COUNTIF(Proyecto!J47:AQ47,"C")</f>
        <v>0</v>
      </c>
      <c r="V26" s="93">
        <f>+COUNTIF(Proyecto!J47:AQ47,"P")</f>
        <v>2</v>
      </c>
      <c r="W26" s="91">
        <f>+COUNTIF(Proyecto!J47:AQ47,"R")</f>
        <v>2</v>
      </c>
      <c r="X26" s="91">
        <f t="shared" si="0"/>
        <v>4</v>
      </c>
      <c r="Y26" s="94">
        <f t="shared" si="1"/>
        <v>0</v>
      </c>
    </row>
    <row r="27" spans="3:25" x14ac:dyDescent="0.4">
      <c r="Q27" s="91">
        <v>22</v>
      </c>
      <c r="R27" s="91" t="s">
        <v>116</v>
      </c>
      <c r="S27" s="92" t="str">
        <f>+Proyecto!D48</f>
        <v>Entregable 2 - Entrega del reporte final de monitoreo</v>
      </c>
      <c r="T27" s="93">
        <f>IF(Proyecto!H48="","",Proyecto!H48)</f>
        <v>0</v>
      </c>
      <c r="U27" s="93">
        <f>+COUNTIF(Proyecto!J48:AQ48,"C")</f>
        <v>0</v>
      </c>
      <c r="V27" s="93">
        <f>+COUNTIF(Proyecto!J48:AQ48,"P")</f>
        <v>0</v>
      </c>
      <c r="W27" s="91">
        <f>+COUNTIF(Proyecto!J48:AQ48,"R")</f>
        <v>0</v>
      </c>
      <c r="X27" s="91">
        <f t="shared" si="0"/>
        <v>0</v>
      </c>
      <c r="Y27" s="94" t="e">
        <f t="shared" si="1"/>
        <v>#DIV/0!</v>
      </c>
    </row>
    <row r="28" spans="3:25" x14ac:dyDescent="0.4">
      <c r="Q28" s="91">
        <v>23</v>
      </c>
      <c r="R28" s="91" t="s">
        <v>119</v>
      </c>
      <c r="S28" s="92" t="str">
        <f>+Proyecto!D49</f>
        <v>Entregable 3 - Reunión inicial con supervisión y asignación de prioridades</v>
      </c>
      <c r="T28" s="93">
        <f>IF(Proyecto!H49="","",Proyecto!H49)</f>
        <v>5</v>
      </c>
      <c r="U28" s="93">
        <f>+COUNTIF(Proyecto!J49:AQ49,"C")</f>
        <v>1</v>
      </c>
      <c r="V28" s="93">
        <f>+COUNTIF(Proyecto!J49:AQ49,"P")</f>
        <v>0</v>
      </c>
      <c r="W28" s="91">
        <f>+COUNTIF(Proyecto!J49:AQ49,"R")</f>
        <v>0</v>
      </c>
      <c r="X28" s="91">
        <f t="shared" si="0"/>
        <v>1</v>
      </c>
      <c r="Y28" s="94">
        <f t="shared" si="1"/>
        <v>1</v>
      </c>
    </row>
    <row r="29" spans="3:25" x14ac:dyDescent="0.4">
      <c r="D29" s="43"/>
      <c r="E29" s="43"/>
      <c r="F29" s="43"/>
      <c r="G29" s="43"/>
      <c r="Q29" s="91">
        <v>24</v>
      </c>
      <c r="R29" s="91" t="s">
        <v>121</v>
      </c>
      <c r="S29" s="92" t="str">
        <f>+Proyecto!D50</f>
        <v>Entregable 3 - Definición CSJ 6 aplicativos a integrar</v>
      </c>
      <c r="T29" s="93">
        <f>IF(Proyecto!H50="","",Proyecto!H50)</f>
        <v>35</v>
      </c>
      <c r="U29" s="93">
        <f>+COUNTIF(Proyecto!J50:AQ50,"C")</f>
        <v>4</v>
      </c>
      <c r="V29" s="93">
        <f>+COUNTIF(Proyecto!J50:AQ50,"P")</f>
        <v>2</v>
      </c>
      <c r="W29" s="91">
        <f>+COUNTIF(Proyecto!J50:AQ50,"R")</f>
        <v>1</v>
      </c>
      <c r="X29" s="91">
        <f t="shared" si="0"/>
        <v>7</v>
      </c>
      <c r="Y29" s="94">
        <f t="shared" si="1"/>
        <v>0.5714285714285714</v>
      </c>
    </row>
    <row r="30" spans="3:25" x14ac:dyDescent="0.4">
      <c r="D30" s="43"/>
      <c r="E30" s="43"/>
      <c r="F30" s="43"/>
      <c r="G30" s="43"/>
      <c r="Q30" s="91">
        <v>25</v>
      </c>
      <c r="R30" s="91" t="s">
        <v>124</v>
      </c>
      <c r="S30" s="92" t="str">
        <f>+Proyecto!D51</f>
        <v>Entregable 3 - Análisis técnico de compatibilidad e integración</v>
      </c>
      <c r="T30" s="93">
        <f>IF(Proyecto!H51="","",Proyecto!H51)</f>
        <v>55</v>
      </c>
      <c r="U30" s="93">
        <f>+COUNTIF(Proyecto!J51:AQ51,"C")</f>
        <v>8</v>
      </c>
      <c r="V30" s="93">
        <f>+COUNTIF(Proyecto!J51:AQ51,"P")</f>
        <v>2</v>
      </c>
      <c r="W30" s="91">
        <f>+COUNTIF(Proyecto!J51:AQ51,"R")</f>
        <v>1</v>
      </c>
      <c r="X30" s="91">
        <f t="shared" si="0"/>
        <v>11</v>
      </c>
      <c r="Y30" s="94">
        <f t="shared" si="1"/>
        <v>0.72727272727272729</v>
      </c>
    </row>
    <row r="31" spans="3:25" x14ac:dyDescent="0.4">
      <c r="Q31" s="91">
        <v>26</v>
      </c>
      <c r="R31" s="91" t="s">
        <v>128</v>
      </c>
      <c r="S31" s="92" t="str">
        <f>+Proyecto!D52</f>
        <v>Entregable 3 - Evaluación de requerimientos técnicos adicionales</v>
      </c>
      <c r="T31" s="93">
        <f>IF(Proyecto!H52="","",Proyecto!H52)</f>
        <v>60</v>
      </c>
      <c r="U31" s="93">
        <f>+COUNTIF(Proyecto!J52:AQ52,"C")</f>
        <v>9</v>
      </c>
      <c r="V31" s="93">
        <f>+COUNTIF(Proyecto!J52:AQ52,"P")</f>
        <v>2</v>
      </c>
      <c r="W31" s="91">
        <f>+COUNTIF(Proyecto!J52:AQ52,"R")</f>
        <v>1</v>
      </c>
      <c r="X31" s="91">
        <f t="shared" si="0"/>
        <v>12</v>
      </c>
      <c r="Y31" s="94">
        <f t="shared" si="1"/>
        <v>0.75</v>
      </c>
    </row>
    <row r="32" spans="3:25" x14ac:dyDescent="0.4">
      <c r="Q32" s="91">
        <v>27</v>
      </c>
      <c r="R32" s="91" t="s">
        <v>130</v>
      </c>
      <c r="S32" s="92" t="str">
        <f>+Proyecto!D53</f>
        <v>Entregable 3 - Sesiones Sincronización y requerimientos técnicos, integración y desarrollo 6 aplicativos</v>
      </c>
      <c r="T32" s="93">
        <f>IF(Proyecto!H53="","",Proyecto!H53)</f>
        <v>40</v>
      </c>
      <c r="U32" s="93">
        <f>+COUNTIF(Proyecto!J53:AQ53,"C")</f>
        <v>5</v>
      </c>
      <c r="V32" s="93">
        <f>+COUNTIF(Proyecto!J53:AQ53,"P")</f>
        <v>2</v>
      </c>
      <c r="W32" s="91">
        <f>+COUNTIF(Proyecto!J53:AQ53,"R")</f>
        <v>1</v>
      </c>
      <c r="X32" s="91">
        <f t="shared" si="0"/>
        <v>8</v>
      </c>
      <c r="Y32" s="94">
        <f t="shared" si="1"/>
        <v>0.625</v>
      </c>
    </row>
    <row r="33" spans="17:25" x14ac:dyDescent="0.4">
      <c r="Q33" s="91">
        <v>28</v>
      </c>
      <c r="R33" s="91" t="s">
        <v>132</v>
      </c>
      <c r="S33" s="92" t="str">
        <f>+Proyecto!D54</f>
        <v>Entregable 3 - Asignación Infraestructura Integración</v>
      </c>
      <c r="T33" s="93">
        <f>IF(Proyecto!H54="","",Proyecto!H54)</f>
        <v>15</v>
      </c>
      <c r="U33" s="93">
        <f>+COUNTIF(Proyecto!J54:AQ54,"C")</f>
        <v>3</v>
      </c>
      <c r="V33" s="93">
        <f>+COUNTIF(Proyecto!J54:AQ54,"P")</f>
        <v>0</v>
      </c>
      <c r="W33" s="91">
        <f>+COUNTIF(Proyecto!J54:AQ54,"R")</f>
        <v>0</v>
      </c>
      <c r="X33" s="91">
        <f t="shared" si="0"/>
        <v>3</v>
      </c>
      <c r="Y33" s="94">
        <f t="shared" si="1"/>
        <v>1</v>
      </c>
    </row>
    <row r="34" spans="17:25" x14ac:dyDescent="0.4">
      <c r="Q34" s="91">
        <v>29</v>
      </c>
      <c r="R34" s="91" t="s">
        <v>135</v>
      </c>
      <c r="S34" s="92" t="str">
        <f>+Proyecto!D55</f>
        <v>Entregable 3 - Desarrollo de componentes de integración 6 aplicativos</v>
      </c>
      <c r="T34" s="93">
        <f>IF(Proyecto!H55="","",Proyecto!H55)</f>
        <v>75</v>
      </c>
      <c r="U34" s="93">
        <f>+COUNTIF(Proyecto!J55:AQ55,"C")</f>
        <v>13</v>
      </c>
      <c r="V34" s="93">
        <f>+COUNTIF(Proyecto!J55:AQ55,"P")</f>
        <v>2</v>
      </c>
      <c r="W34" s="91">
        <f>+COUNTIF(Proyecto!J55:AQ55,"R")</f>
        <v>0</v>
      </c>
      <c r="X34" s="91">
        <f t="shared" si="0"/>
        <v>15</v>
      </c>
      <c r="Y34" s="94">
        <f t="shared" si="1"/>
        <v>0.8666666666666667</v>
      </c>
    </row>
    <row r="35" spans="17:25" x14ac:dyDescent="0.4">
      <c r="Q35" s="91">
        <v>30</v>
      </c>
      <c r="R35" s="91" t="s">
        <v>137</v>
      </c>
      <c r="S35" s="92" t="str">
        <f>+Proyecto!D56</f>
        <v>Entregable 3 - Configuración del componente de gestión de identidad</v>
      </c>
      <c r="T35" s="93">
        <f>IF(Proyecto!H56="","",Proyecto!H56)</f>
        <v>40</v>
      </c>
      <c r="U35" s="93">
        <f>+COUNTIF(Proyecto!J56:AQ56,"C")</f>
        <v>6</v>
      </c>
      <c r="V35" s="93">
        <f>+COUNTIF(Proyecto!J56:AQ56,"P")</f>
        <v>2</v>
      </c>
      <c r="W35" s="91">
        <f>+COUNTIF(Proyecto!J56:AQ56,"R")</f>
        <v>0</v>
      </c>
      <c r="X35" s="91">
        <f t="shared" si="0"/>
        <v>8</v>
      </c>
      <c r="Y35" s="94">
        <f t="shared" si="1"/>
        <v>0.75</v>
      </c>
    </row>
    <row r="36" spans="17:25" x14ac:dyDescent="0.4">
      <c r="Q36" s="91">
        <v>31</v>
      </c>
      <c r="R36" s="91" t="s">
        <v>139</v>
      </c>
      <c r="S36" s="92" t="str">
        <f>+Proyecto!D57</f>
        <v>Entregable 3 - Definición IdP CSJ</v>
      </c>
      <c r="T36" s="93">
        <f>IF(Proyecto!H57="","",Proyecto!H57)</f>
        <v>5</v>
      </c>
      <c r="U36" s="93">
        <f>+COUNTIF(Proyecto!J57:AQ57,"C")</f>
        <v>1</v>
      </c>
      <c r="V36" s="93">
        <f>+COUNTIF(Proyecto!J57:AQ57,"P")</f>
        <v>0</v>
      </c>
      <c r="W36" s="91">
        <f>+COUNTIF(Proyecto!J57:AQ57,"R")</f>
        <v>0</v>
      </c>
      <c r="X36" s="91">
        <f t="shared" si="0"/>
        <v>1</v>
      </c>
      <c r="Y36" s="94">
        <f t="shared" si="1"/>
        <v>1</v>
      </c>
    </row>
    <row r="37" spans="17:25" x14ac:dyDescent="0.4">
      <c r="Q37" s="91">
        <v>32</v>
      </c>
      <c r="R37" s="91" t="s">
        <v>142</v>
      </c>
      <c r="S37" s="92" t="str">
        <f>+Proyecto!D58</f>
        <v>Entregable 3 - Configuración IdP CSJ
Sincronización con gestión de usuario</v>
      </c>
      <c r="T37" s="93">
        <f>IF(Proyecto!H58="","",Proyecto!H58)</f>
        <v>70</v>
      </c>
      <c r="U37" s="93">
        <f>+COUNTIF(Proyecto!J58:AQ58,"C")</f>
        <v>9</v>
      </c>
      <c r="V37" s="93">
        <f>+COUNTIF(Proyecto!J58:AQ58,"P")</f>
        <v>3</v>
      </c>
      <c r="W37" s="91">
        <f>+COUNTIF(Proyecto!J58:AQ58,"R")</f>
        <v>2</v>
      </c>
      <c r="X37" s="91">
        <f t="shared" si="0"/>
        <v>14</v>
      </c>
      <c r="Y37" s="94">
        <f t="shared" si="1"/>
        <v>0.6428571428571429</v>
      </c>
    </row>
    <row r="38" spans="17:25" x14ac:dyDescent="0.4">
      <c r="Q38" s="91">
        <v>33</v>
      </c>
      <c r="R38" s="91" t="s">
        <v>145</v>
      </c>
      <c r="S38" s="92" t="str">
        <f>+Proyecto!D59</f>
        <v>Entregable 3 - Integración Directorio Activo CSJ</v>
      </c>
      <c r="T38" s="93">
        <f>IF(Proyecto!H59="","",Proyecto!H59)</f>
        <v>70</v>
      </c>
      <c r="U38" s="93">
        <f>+COUNTIF(Proyecto!J59:AQ59,"C")</f>
        <v>9</v>
      </c>
      <c r="V38" s="93">
        <f>+COUNTIF(Proyecto!J59:AQ59,"P")</f>
        <v>3</v>
      </c>
      <c r="W38" s="91">
        <f>+COUNTIF(Proyecto!J59:AQ59,"R")</f>
        <v>2</v>
      </c>
      <c r="X38" s="91">
        <f t="shared" si="0"/>
        <v>14</v>
      </c>
      <c r="Y38" s="94">
        <f t="shared" si="1"/>
        <v>0.6428571428571429</v>
      </c>
    </row>
    <row r="39" spans="17:25" x14ac:dyDescent="0.4">
      <c r="Q39" s="91">
        <v>34</v>
      </c>
      <c r="R39" s="91" t="s">
        <v>148</v>
      </c>
      <c r="S39" s="92" t="str">
        <f>+Proyecto!D60</f>
        <v>Entregable 3 - Implementación de la integración de las aplicaciones</v>
      </c>
      <c r="T39" s="93">
        <f>IF(Proyecto!H60="","",Proyecto!H60)</f>
        <v>60</v>
      </c>
      <c r="U39" s="93">
        <f>+COUNTIF(Proyecto!J60:AQ60,"C")</f>
        <v>8</v>
      </c>
      <c r="V39" s="93">
        <f>+COUNTIF(Proyecto!J60:AQ60,"P")</f>
        <v>4</v>
      </c>
      <c r="W39" s="91">
        <f>+COUNTIF(Proyecto!J60:AQ60,"R")</f>
        <v>0</v>
      </c>
      <c r="X39" s="91">
        <f t="shared" si="0"/>
        <v>12</v>
      </c>
      <c r="Y39" s="94">
        <f t="shared" si="1"/>
        <v>0.66666666666666663</v>
      </c>
    </row>
    <row r="40" spans="17:25" x14ac:dyDescent="0.4">
      <c r="Q40" s="91">
        <v>35</v>
      </c>
      <c r="R40" s="91" t="s">
        <v>150</v>
      </c>
      <c r="S40" s="92" t="str">
        <f>+Proyecto!D61</f>
        <v>Entregable 3 - Validación de la sincronización y pruebas de funcionamiento</v>
      </c>
      <c r="T40" s="93">
        <f>IF(Proyecto!H61="","",Proyecto!H61)</f>
        <v>50</v>
      </c>
      <c r="U40" s="93">
        <f>+COUNTIF(Proyecto!J61:AQ61,"C")</f>
        <v>7</v>
      </c>
      <c r="V40" s="93">
        <f>+COUNTIF(Proyecto!J61:AQ61,"P")</f>
        <v>3</v>
      </c>
      <c r="W40" s="91">
        <f>+COUNTIF(Proyecto!J61:AQ61,"R")</f>
        <v>0</v>
      </c>
      <c r="X40" s="91">
        <f t="shared" si="0"/>
        <v>10</v>
      </c>
      <c r="Y40" s="94">
        <f t="shared" si="1"/>
        <v>0.7</v>
      </c>
    </row>
    <row r="41" spans="17:25" x14ac:dyDescent="0.4">
      <c r="Q41" s="91">
        <v>36</v>
      </c>
      <c r="R41" s="91" t="s">
        <v>152</v>
      </c>
      <c r="S41" s="92" t="str">
        <f>+Proyecto!D62</f>
        <v>Entregable 3 - Documentación y reporte de implementación</v>
      </c>
      <c r="T41" s="93">
        <f>IF(Proyecto!H62="","",Proyecto!H62)</f>
        <v>50</v>
      </c>
      <c r="U41" s="93">
        <f>+COUNTIF(Proyecto!J62:AQ62,"C")</f>
        <v>7</v>
      </c>
      <c r="V41" s="93">
        <f>+COUNTIF(Proyecto!J62:AQ62,"P")</f>
        <v>3</v>
      </c>
      <c r="W41" s="91">
        <f>+COUNTIF(Proyecto!J62:AQ62,"R")</f>
        <v>0</v>
      </c>
      <c r="X41" s="91">
        <f t="shared" si="0"/>
        <v>10</v>
      </c>
      <c r="Y41" s="94">
        <f t="shared" si="1"/>
        <v>0.7</v>
      </c>
    </row>
    <row r="42" spans="17:25" x14ac:dyDescent="0.4">
      <c r="Q42" s="91">
        <v>37</v>
      </c>
      <c r="R42" s="91" t="s">
        <v>154</v>
      </c>
      <c r="S42" s="92" t="str">
        <f>+Proyecto!D63</f>
        <v>Cierre - Informe de Cierre de proyecto</v>
      </c>
      <c r="T42" s="93">
        <f>IF(Proyecto!H63="","",Proyecto!H63)</f>
        <v>0</v>
      </c>
      <c r="U42" s="93">
        <f>+COUNTIF(Proyecto!J63:AQ63,"C")</f>
        <v>0</v>
      </c>
      <c r="V42" s="93">
        <f>+COUNTIF(Proyecto!J63:AQ63,"P")</f>
        <v>0</v>
      </c>
      <c r="W42" s="91">
        <f>+COUNTIF(Proyecto!J63:AQ63,"R")</f>
        <v>0</v>
      </c>
      <c r="X42" s="91">
        <f t="shared" si="0"/>
        <v>0</v>
      </c>
      <c r="Y42" s="94" t="e">
        <f t="shared" si="1"/>
        <v>#DIV/0!</v>
      </c>
    </row>
    <row r="43" spans="17:25" x14ac:dyDescent="0.4">
      <c r="Q43" s="146" t="s">
        <v>169</v>
      </c>
      <c r="R43" s="146"/>
      <c r="S43" s="146"/>
      <c r="T43" s="146"/>
      <c r="U43" s="100">
        <f>SUM(U6:U42)</f>
        <v>228</v>
      </c>
      <c r="V43" s="100">
        <f t="shared" ref="V43:X43" si="2">SUM(V6:V42)</f>
        <v>56</v>
      </c>
      <c r="W43" s="100">
        <f t="shared" si="2"/>
        <v>36</v>
      </c>
      <c r="X43" s="100">
        <f t="shared" si="2"/>
        <v>320</v>
      </c>
      <c r="Y43" s="105">
        <f t="shared" si="1"/>
        <v>0.71250000000000002</v>
      </c>
    </row>
    <row r="44" spans="17:25" x14ac:dyDescent="0.4">
      <c r="U44" s="106">
        <f t="shared" ref="U44:V44" si="3">+U43/$X$43</f>
        <v>0.71250000000000002</v>
      </c>
      <c r="V44" s="106">
        <f t="shared" si="3"/>
        <v>0.17499999999999999</v>
      </c>
      <c r="W44" s="106">
        <f>+W43/$X$43</f>
        <v>0.1125</v>
      </c>
      <c r="X44" s="107">
        <f>SUM(U44:W44)</f>
        <v>1</v>
      </c>
      <c r="Y44" s="108">
        <f t="shared" si="1"/>
        <v>0.71250000000000002</v>
      </c>
    </row>
    <row r="45" spans="17:25" x14ac:dyDescent="0.4">
      <c r="U45" s="107">
        <f>+U44+W44</f>
        <v>0.82500000000000007</v>
      </c>
    </row>
  </sheetData>
  <mergeCells count="3">
    <mergeCell ref="F24:G24"/>
    <mergeCell ref="M10:N10"/>
    <mergeCell ref="Q43:T4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6CF57DAF278640847CF745EC45E96C" ma:contentTypeVersion="12" ma:contentTypeDescription="Crear nuevo documento." ma:contentTypeScope="" ma:versionID="6f96e989a3fdd0bf4ad83ea1a820fab8">
  <xsd:schema xmlns:xsd="http://www.w3.org/2001/XMLSchema" xmlns:xs="http://www.w3.org/2001/XMLSchema" xmlns:p="http://schemas.microsoft.com/office/2006/metadata/properties" xmlns:ns2="2595ee7f-cb5a-4377-ba54-7f4f138d0d43" xmlns:ns3="e78cf393-fb3f-42e8-ba16-168528b651ee" targetNamespace="http://schemas.microsoft.com/office/2006/metadata/properties" ma:root="true" ma:fieldsID="2118b96aef080af3e0c33346b3edefd6" ns2:_="" ns3:_="">
    <xsd:import namespace="2595ee7f-cb5a-4377-ba54-7f4f138d0d43"/>
    <xsd:import namespace="e78cf393-fb3f-42e8-ba16-168528b651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95ee7f-cb5a-4377-ba54-7f4f138d0d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8cf393-fb3f-42e8-ba16-168528b651e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1103810-3c22-4695-bdd3-ed8339e656d9}" ma:internalName="TaxCatchAll" ma:showField="CatchAllData" ma:web="e78cf393-fb3f-42e8-ba16-168528b651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8cf393-fb3f-42e8-ba16-168528b651ee" xsi:nil="true"/>
    <lcf76f155ced4ddcb4097134ff3c332f xmlns="2595ee7f-cb5a-4377-ba54-7f4f138d0d4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8566F5-3B08-401D-9FCF-699CD69DA6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95ee7f-cb5a-4377-ba54-7f4f138d0d43"/>
    <ds:schemaRef ds:uri="e78cf393-fb3f-42e8-ba16-168528b651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54F5D5-545B-4341-BC4D-3D9E56F79D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41A1B1-4CF6-4D12-876B-DF0C167BEE9D}">
  <ds:schemaRefs>
    <ds:schemaRef ds:uri="http://schemas.microsoft.com/office/2006/metadata/properties"/>
    <ds:schemaRef ds:uri="http://schemas.microsoft.com/office/infopath/2007/PartnerControls"/>
    <ds:schemaRef ds:uri="e78cf393-fb3f-42e8-ba16-168528b651ee"/>
    <ds:schemaRef ds:uri="2595ee7f-cb5a-4377-ba54-7f4f138d0d4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Proyecto</vt:lpstr>
      <vt:lpstr>Reportes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Planilla Excel</dc:creator>
  <cp:keywords/>
  <dc:description/>
  <cp:lastModifiedBy>Lorena Maritza Argoty Carvajal</cp:lastModifiedBy>
  <cp:revision/>
  <dcterms:created xsi:type="dcterms:W3CDTF">2017-09-09T12:50:47Z</dcterms:created>
  <dcterms:modified xsi:type="dcterms:W3CDTF">2025-06-20T14:22:24Z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0x010100226CF57DAF278640847CF745EC45E96C</vt:lpwstr>
  </property>
  <property fmtid="{D5CDD505-2E9C-101B-9397-08002B2CF9AE}" pid="3" name="MediaServiceImageTags">
    <vt:lpwstr/>
  </property>
</Properties>
</file>